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codeName="ThisWorkbook" defaultThemeVersion="166925"/>
  <mc:AlternateContent xmlns:mc="http://schemas.openxmlformats.org/markup-compatibility/2006">
    <mc:Choice Requires="x15">
      <x15ac:absPath xmlns:x15ac="http://schemas.microsoft.com/office/spreadsheetml/2010/11/ac" url="C:\Users\tidym\git\cc\backend\app\cc_init\kevlarai_data\"/>
    </mc:Choice>
  </mc:AlternateContent>
  <xr:revisionPtr revIDLastSave="0" documentId="13_ncr:1_{8BDDE773-3D03-421B-9EFF-8ED9F05C83CD}" xr6:coauthVersionLast="47" xr6:coauthVersionMax="47" xr10:uidLastSave="{00000000-0000-0000-0000-000000000000}"/>
  <bookViews>
    <workbookView xWindow="-120" yWindow="-120" windowWidth="29040" windowHeight="15720" tabRatio="736" activeTab="5" xr2:uid="{00000000-000D-0000-FFFF-FFFF00000000}"/>
  </bookViews>
  <sheets>
    <sheet name="keystagesyllabuses" sheetId="14" r:id="rId1"/>
    <sheet name="yeargroupsyllabuses" sheetId="13" r:id="rId2"/>
    <sheet name="topics" sheetId="4" r:id="rId3"/>
    <sheet name="lessons" sheetId="5" r:id="rId4"/>
    <sheet name="statements" sheetId="6" r:id="rId5"/>
    <sheet name="resources" sheetId="7" r:id="rId6"/>
  </sheets>
  <definedNames>
    <definedName name="_Toc108178203" localSheetId="5">resources!$R$117</definedName>
    <definedName name="lessons" localSheetId="5">resources!$B:$S</definedName>
    <definedName name="lessons" localSheetId="4">statements!$B:$AG</definedName>
    <definedName name="lesson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 i="14" l="1"/>
  <c r="F3" i="14"/>
  <c r="F4" i="14"/>
  <c r="F5" i="14"/>
  <c r="F6" i="14"/>
  <c r="F7" i="14"/>
  <c r="F8" i="14"/>
  <c r="F9" i="14"/>
  <c r="F10" i="14"/>
  <c r="F11" i="14"/>
  <c r="F2" i="13"/>
  <c r="F3" i="13"/>
  <c r="F4" i="13"/>
  <c r="F5" i="13"/>
  <c r="F6" i="13"/>
  <c r="F7" i="13"/>
  <c r="F8" i="13"/>
  <c r="F9" i="13"/>
  <c r="F10" i="13"/>
  <c r="F11" i="13"/>
  <c r="F12" i="13"/>
  <c r="F13" i="13"/>
  <c r="F14" i="13"/>
  <c r="F15" i="13"/>
  <c r="F16" i="13"/>
  <c r="F17" i="13"/>
  <c r="F18" i="13"/>
  <c r="F19" i="13"/>
  <c r="F20" i="13"/>
  <c r="F21" i="13"/>
  <c r="F22" i="13"/>
  <c r="F23" i="13"/>
  <c r="F24" i="13"/>
  <c r="F25" i="13"/>
  <c r="F26" i="13"/>
  <c r="F27" i="13"/>
  <c r="F28" i="13"/>
  <c r="F29" i="13"/>
  <c r="F30" i="13"/>
  <c r="F31" i="13"/>
  <c r="F32" i="13"/>
  <c r="F33" i="13"/>
  <c r="F34" i="13"/>
  <c r="F35" i="13"/>
  <c r="F36" i="13"/>
  <c r="F37" i="13"/>
  <c r="F38" i="13"/>
  <c r="F39" i="13"/>
  <c r="E39" i="13"/>
  <c r="E38" i="13"/>
  <c r="E37" i="13"/>
  <c r="E36" i="13"/>
  <c r="E35" i="13"/>
  <c r="E34" i="13"/>
  <c r="E33" i="13"/>
  <c r="E11" i="14"/>
  <c r="E10" i="14"/>
  <c r="E9" i="14"/>
  <c r="E32" i="13"/>
  <c r="E28" i="13"/>
  <c r="E24" i="13"/>
  <c r="E20" i="13"/>
  <c r="E15" i="13"/>
  <c r="E10" i="13"/>
  <c r="E2" i="13"/>
  <c r="E3" i="13"/>
  <c r="E4" i="13"/>
  <c r="E5" i="13"/>
  <c r="E6" i="13"/>
  <c r="E7" i="13"/>
  <c r="E8" i="13"/>
  <c r="E9" i="13"/>
  <c r="E11" i="13"/>
  <c r="E12" i="13"/>
  <c r="E13" i="13"/>
  <c r="E14" i="13"/>
  <c r="E16" i="13"/>
  <c r="E17" i="13"/>
  <c r="E18" i="13"/>
  <c r="E19" i="13"/>
  <c r="E21" i="13"/>
  <c r="E22" i="13"/>
  <c r="E23" i="13"/>
  <c r="E25" i="13"/>
  <c r="E26" i="13"/>
  <c r="E27" i="13"/>
  <c r="E29" i="13"/>
  <c r="E30" i="13"/>
  <c r="E31" i="13"/>
  <c r="E2" i="4"/>
  <c r="E3" i="4"/>
  <c r="E4" i="4"/>
  <c r="E5" i="4"/>
  <c r="E6" i="4"/>
  <c r="E7" i="4"/>
  <c r="E8" i="4"/>
  <c r="E9" i="4"/>
  <c r="E10" i="4"/>
  <c r="E11" i="4"/>
  <c r="E12" i="4"/>
  <c r="E13" i="4"/>
  <c r="E14" i="4"/>
  <c r="E15" i="4"/>
  <c r="E16" i="4"/>
  <c r="E17" i="4"/>
  <c r="E18" i="4"/>
  <c r="E19" i="4"/>
  <c r="E20" i="4"/>
  <c r="E21" i="4"/>
  <c r="E22" i="4"/>
  <c r="E23" i="4"/>
  <c r="E24" i="4"/>
  <c r="E25" i="4"/>
  <c r="E26" i="4"/>
  <c r="E27" i="4"/>
  <c r="E28" i="4"/>
  <c r="E29" i="4"/>
  <c r="E30" i="4"/>
  <c r="E31" i="4"/>
  <c r="E32" i="4"/>
  <c r="E33" i="4"/>
  <c r="E34" i="4"/>
  <c r="E35" i="4"/>
  <c r="E36" i="4"/>
  <c r="E37" i="4"/>
  <c r="E38" i="4"/>
  <c r="E39" i="4"/>
  <c r="E40" i="4"/>
  <c r="E41" i="4"/>
  <c r="E42" i="4"/>
  <c r="E43" i="4"/>
  <c r="E44" i="4"/>
  <c r="E45" i="4"/>
  <c r="E46" i="4"/>
  <c r="E47" i="4"/>
  <c r="E48" i="4"/>
  <c r="E49" i="4"/>
  <c r="E50" i="4"/>
  <c r="E51" i="4"/>
  <c r="E52" i="4"/>
  <c r="E53" i="4"/>
  <c r="E54" i="4"/>
  <c r="E55" i="4"/>
  <c r="E56" i="4"/>
  <c r="E57" i="4"/>
  <c r="E58" i="4"/>
  <c r="E59" i="4"/>
  <c r="E60" i="4"/>
  <c r="E61" i="4"/>
  <c r="E62" i="4"/>
  <c r="E63" i="4"/>
  <c r="E64" i="4"/>
  <c r="E65" i="4"/>
  <c r="E66" i="4"/>
  <c r="E67" i="4"/>
  <c r="E68" i="4"/>
  <c r="E69" i="4"/>
  <c r="E70" i="4"/>
  <c r="E71" i="4"/>
  <c r="E72" i="4"/>
  <c r="E73" i="4"/>
  <c r="E74" i="4"/>
  <c r="E75" i="4"/>
  <c r="E76" i="4"/>
  <c r="E77" i="4"/>
  <c r="E78" i="4"/>
  <c r="E79" i="4"/>
  <c r="E80" i="4"/>
  <c r="E81" i="4"/>
  <c r="E82" i="4"/>
  <c r="E8" i="14"/>
  <c r="E5" i="14"/>
  <c r="E6" i="14"/>
  <c r="E7" i="14"/>
  <c r="E2" i="14"/>
  <c r="E3" i="14"/>
  <c r="E4" i="14"/>
  <c r="J9" i="5"/>
  <c r="J8" i="5"/>
  <c r="J7" i="5"/>
  <c r="J6" i="5"/>
  <c r="J5" i="5"/>
  <c r="J4" i="5"/>
  <c r="J3" i="5"/>
  <c r="J2" i="5"/>
  <c r="J18" i="5"/>
  <c r="J17" i="5"/>
  <c r="J16" i="5"/>
  <c r="J15" i="5"/>
  <c r="J14" i="5"/>
  <c r="J13" i="5"/>
  <c r="J19" i="5"/>
  <c r="J29" i="5"/>
  <c r="J28" i="5"/>
  <c r="J27" i="5"/>
  <c r="J26" i="5"/>
  <c r="J25" i="5"/>
  <c r="J24" i="5"/>
  <c r="J23" i="5"/>
  <c r="J40" i="5"/>
  <c r="J39" i="5"/>
  <c r="J38" i="5"/>
  <c r="J37" i="5"/>
  <c r="J36" i="5"/>
  <c r="J35" i="5"/>
  <c r="J34" i="5"/>
  <c r="J33" i="5"/>
  <c r="J50" i="5"/>
  <c r="J49" i="5"/>
  <c r="J48" i="5"/>
  <c r="J47" i="5"/>
  <c r="J46" i="5"/>
  <c r="J45" i="5"/>
  <c r="J44" i="5"/>
  <c r="J60" i="5"/>
  <c r="J59" i="5"/>
  <c r="J58" i="5"/>
  <c r="J57" i="5"/>
  <c r="J56" i="5"/>
  <c r="J55" i="5"/>
  <c r="J54" i="5"/>
  <c r="J72" i="5"/>
  <c r="J71" i="5"/>
  <c r="J70" i="5"/>
  <c r="J69" i="5"/>
  <c r="J68" i="5"/>
  <c r="J67" i="5"/>
  <c r="J66" i="5"/>
  <c r="J65" i="5"/>
  <c r="J64" i="5"/>
  <c r="J81" i="5"/>
  <c r="J80" i="5"/>
  <c r="J79" i="5"/>
  <c r="J78" i="5"/>
  <c r="J77" i="5"/>
  <c r="J76" i="5"/>
  <c r="J91" i="5"/>
  <c r="J90" i="5"/>
  <c r="J89" i="5"/>
  <c r="J88" i="5"/>
  <c r="J87" i="5"/>
  <c r="J86" i="5"/>
  <c r="J85" i="5"/>
  <c r="J100" i="5"/>
  <c r="J99" i="5"/>
  <c r="J98" i="5"/>
  <c r="J97" i="5"/>
  <c r="J96" i="5"/>
  <c r="J95" i="5"/>
  <c r="J110" i="5"/>
  <c r="J109" i="5"/>
  <c r="J108" i="5"/>
  <c r="J107" i="5"/>
  <c r="J106" i="5"/>
  <c r="J105" i="5"/>
  <c r="J104" i="5"/>
  <c r="J119" i="5"/>
  <c r="J118" i="5"/>
  <c r="J117" i="5"/>
  <c r="J116" i="5"/>
  <c r="J115" i="5"/>
  <c r="J114" i="5"/>
  <c r="J130" i="5"/>
  <c r="J129" i="5"/>
  <c r="J128" i="5"/>
  <c r="J127" i="5"/>
  <c r="J126" i="5"/>
  <c r="J125" i="5"/>
  <c r="J124" i="5"/>
  <c r="J123" i="5"/>
  <c r="J141" i="5"/>
  <c r="J140" i="5"/>
  <c r="J139" i="5"/>
  <c r="J138" i="5"/>
  <c r="J137" i="5"/>
  <c r="J136" i="5"/>
  <c r="J135" i="5"/>
  <c r="J134" i="5"/>
  <c r="J152" i="5"/>
  <c r="J151" i="5"/>
  <c r="J150" i="5"/>
  <c r="J149" i="5"/>
  <c r="J148" i="5"/>
  <c r="J147" i="5"/>
  <c r="J146" i="5"/>
  <c r="J145" i="5"/>
  <c r="J164" i="5"/>
  <c r="J163" i="5"/>
  <c r="J162" i="5"/>
  <c r="J161" i="5"/>
  <c r="J160" i="5"/>
  <c r="J159" i="5"/>
  <c r="J158" i="5"/>
  <c r="J157" i="5"/>
  <c r="J156" i="5"/>
  <c r="J176" i="5"/>
  <c r="J175" i="5"/>
  <c r="J174" i="5"/>
  <c r="J173" i="5"/>
  <c r="J172" i="5"/>
  <c r="J171" i="5"/>
  <c r="J170" i="5"/>
  <c r="J169" i="5"/>
  <c r="J168" i="5"/>
  <c r="J195" i="5"/>
  <c r="J194" i="5"/>
  <c r="J193" i="5"/>
  <c r="J192" i="5"/>
  <c r="J191" i="5"/>
  <c r="J190" i="5"/>
  <c r="J189" i="5"/>
  <c r="J188" i="5"/>
  <c r="J187" i="5"/>
  <c r="J186" i="5"/>
  <c r="J185" i="5"/>
  <c r="J184" i="5"/>
  <c r="J183" i="5"/>
  <c r="J182" i="5"/>
  <c r="J181" i="5"/>
  <c r="J180" i="5"/>
  <c r="J206" i="5"/>
  <c r="J205" i="5"/>
  <c r="J204" i="5"/>
  <c r="J203" i="5"/>
  <c r="J202" i="5"/>
  <c r="J201" i="5"/>
  <c r="J200" i="5"/>
  <c r="J199" i="5"/>
  <c r="J217" i="5"/>
  <c r="J216" i="5"/>
  <c r="J215" i="5"/>
  <c r="J214" i="5"/>
  <c r="J213" i="5"/>
  <c r="J212" i="5"/>
  <c r="J211" i="5"/>
  <c r="J210" i="5"/>
  <c r="J228" i="5"/>
  <c r="J227" i="5"/>
  <c r="J226" i="5"/>
  <c r="J225" i="5"/>
  <c r="J224" i="5"/>
  <c r="J223" i="5"/>
  <c r="J222" i="5"/>
  <c r="J221" i="5"/>
  <c r="J237" i="5"/>
  <c r="J236" i="5"/>
  <c r="J235" i="5"/>
  <c r="J234" i="5"/>
  <c r="J233" i="5"/>
  <c r="J232" i="5"/>
  <c r="J249" i="5"/>
  <c r="J248" i="5"/>
  <c r="J247" i="5"/>
  <c r="J246" i="5"/>
  <c r="J245" i="5"/>
  <c r="J244" i="5"/>
  <c r="J243" i="5"/>
  <c r="J242" i="5"/>
  <c r="J241" i="5"/>
  <c r="J256" i="5"/>
  <c r="J255" i="5"/>
  <c r="J254" i="5"/>
  <c r="J253" i="5"/>
  <c r="J252" i="5"/>
  <c r="J251" i="5"/>
  <c r="J265" i="5"/>
  <c r="J264" i="5"/>
  <c r="J263" i="5"/>
  <c r="J262" i="5"/>
  <c r="J261" i="5"/>
  <c r="J260" i="5"/>
  <c r="J277" i="5"/>
  <c r="J276" i="5"/>
  <c r="J275" i="5"/>
  <c r="J274" i="5"/>
  <c r="J273" i="5"/>
  <c r="J272" i="5"/>
  <c r="J271" i="5"/>
  <c r="J270" i="5"/>
  <c r="J269" i="5"/>
  <c r="J287" i="5"/>
  <c r="J286" i="5"/>
  <c r="J285" i="5"/>
  <c r="J284" i="5"/>
  <c r="J283" i="5"/>
  <c r="J282" i="5"/>
  <c r="J281" i="5"/>
  <c r="J298" i="5"/>
  <c r="J297" i="5"/>
  <c r="J296" i="5"/>
  <c r="J295" i="5"/>
  <c r="J294" i="5"/>
  <c r="J293" i="5"/>
  <c r="J292" i="5"/>
  <c r="J291" i="5"/>
  <c r="J306" i="5"/>
  <c r="J305" i="5"/>
  <c r="J304" i="5"/>
  <c r="J303" i="5"/>
  <c r="J302" i="5"/>
  <c r="J315" i="5"/>
  <c r="J314" i="5"/>
  <c r="J313" i="5"/>
  <c r="J312" i="5"/>
  <c r="J311" i="5"/>
  <c r="J310" i="5"/>
  <c r="J309" i="5"/>
  <c r="J308" i="5"/>
  <c r="J326" i="5"/>
  <c r="J325" i="5"/>
  <c r="J324" i="5"/>
  <c r="J323" i="5"/>
  <c r="J322" i="5"/>
  <c r="J321" i="5"/>
  <c r="J320" i="5"/>
  <c r="J319" i="5"/>
  <c r="J337" i="5"/>
  <c r="J336" i="5"/>
  <c r="J335" i="5"/>
  <c r="J334" i="5"/>
  <c r="J333" i="5"/>
  <c r="J332" i="5"/>
  <c r="J331" i="5"/>
  <c r="J330" i="5"/>
  <c r="J349" i="5"/>
  <c r="J348" i="5"/>
  <c r="J347" i="5"/>
  <c r="J346" i="5"/>
  <c r="J345" i="5"/>
  <c r="J344" i="5"/>
  <c r="J343" i="5"/>
  <c r="J342" i="5"/>
  <c r="J341" i="5"/>
  <c r="J360" i="5"/>
  <c r="J359" i="5"/>
  <c r="J358" i="5"/>
  <c r="J357" i="5"/>
  <c r="J356" i="5"/>
  <c r="J355" i="5"/>
  <c r="J354" i="5"/>
  <c r="J353" i="5"/>
  <c r="J371" i="5"/>
  <c r="J370" i="5"/>
  <c r="J369" i="5"/>
  <c r="J368" i="5"/>
  <c r="J367" i="5"/>
  <c r="J366" i="5"/>
  <c r="J365" i="5"/>
  <c r="J364" i="5"/>
  <c r="J376" i="5"/>
  <c r="J375" i="5"/>
  <c r="J374" i="5"/>
  <c r="J380" i="5"/>
  <c r="J384" i="5"/>
  <c r="J388" i="5"/>
  <c r="J392" i="5"/>
  <c r="J425" i="5"/>
  <c r="J424" i="5"/>
  <c r="J423" i="5"/>
  <c r="J422" i="5"/>
  <c r="J421" i="5"/>
  <c r="J420" i="5"/>
  <c r="J419" i="5"/>
  <c r="J418" i="5"/>
  <c r="J417" i="5"/>
  <c r="J416" i="5"/>
  <c r="J415" i="5"/>
  <c r="J414" i="5"/>
  <c r="J413" i="5"/>
  <c r="J412" i="5"/>
  <c r="J411" i="5"/>
  <c r="J410" i="5"/>
  <c r="J409" i="5"/>
  <c r="J408" i="5"/>
  <c r="J407" i="5"/>
  <c r="J406" i="5"/>
  <c r="J405" i="5"/>
  <c r="J434" i="5"/>
  <c r="J433" i="5"/>
  <c r="J432" i="5"/>
  <c r="J431" i="5"/>
  <c r="J430" i="5"/>
  <c r="J429" i="5"/>
  <c r="J441" i="5"/>
  <c r="J440" i="5"/>
  <c r="J439" i="5"/>
  <c r="J438" i="5"/>
  <c r="J445" i="5"/>
  <c r="J449" i="5"/>
  <c r="J453" i="5"/>
  <c r="J457" i="5"/>
  <c r="J461" i="5"/>
  <c r="J465" i="5"/>
  <c r="J482" i="5"/>
  <c r="J481" i="5"/>
  <c r="J480" i="5"/>
  <c r="J479" i="5"/>
  <c r="J478" i="5"/>
  <c r="J477" i="5"/>
  <c r="J476" i="5"/>
  <c r="J475" i="5"/>
  <c r="J474" i="5"/>
  <c r="J473" i="5"/>
  <c r="J472" i="5"/>
  <c r="J471" i="5"/>
  <c r="J470" i="5"/>
  <c r="J469" i="5"/>
  <c r="J468" i="5"/>
  <c r="J491" i="5"/>
  <c r="J490" i="5"/>
  <c r="J489" i="5"/>
  <c r="J488" i="5"/>
  <c r="J487" i="5"/>
  <c r="J486" i="5"/>
  <c r="J501" i="5"/>
  <c r="J500" i="5"/>
  <c r="J499" i="5"/>
  <c r="J498" i="5"/>
  <c r="J497" i="5"/>
  <c r="J496" i="5"/>
  <c r="J495" i="5"/>
  <c r="J513" i="5"/>
  <c r="J512" i="5"/>
  <c r="J511" i="5"/>
  <c r="J510" i="5"/>
  <c r="J509" i="5"/>
  <c r="J508" i="5"/>
  <c r="J507" i="5"/>
  <c r="J506" i="5"/>
  <c r="J505" i="5"/>
  <c r="J529" i="5"/>
  <c r="J528" i="5"/>
  <c r="J527" i="5"/>
  <c r="J526" i="5"/>
  <c r="J525" i="5"/>
  <c r="J524" i="5"/>
  <c r="J523" i="5"/>
  <c r="J522" i="5"/>
  <c r="J521" i="5"/>
  <c r="J520" i="5"/>
  <c r="J519" i="5"/>
  <c r="J518" i="5"/>
  <c r="J517" i="5"/>
  <c r="J537" i="5"/>
  <c r="J536" i="5"/>
  <c r="J535" i="5"/>
  <c r="J534" i="5"/>
  <c r="J533" i="5"/>
  <c r="J544" i="5"/>
  <c r="J543" i="5"/>
  <c r="J542" i="5"/>
  <c r="J541" i="5"/>
  <c r="J556" i="5"/>
  <c r="J555" i="5"/>
  <c r="J554" i="5"/>
  <c r="J553" i="5"/>
  <c r="J552" i="5"/>
  <c r="J551" i="5"/>
  <c r="J550" i="5"/>
  <c r="J549" i="5"/>
  <c r="J548" i="5"/>
  <c r="J562" i="5"/>
  <c r="J561" i="5"/>
  <c r="J560" i="5"/>
  <c r="J568" i="5"/>
  <c r="J567" i="5"/>
  <c r="J566" i="5"/>
  <c r="J574" i="5"/>
  <c r="J573" i="5"/>
  <c r="J572" i="5"/>
  <c r="J582" i="5"/>
  <c r="J581" i="5"/>
  <c r="J580" i="5"/>
  <c r="J579" i="5"/>
  <c r="J578" i="5"/>
  <c r="J589" i="5"/>
  <c r="J588" i="5"/>
  <c r="J587" i="5"/>
  <c r="J586" i="5"/>
  <c r="J600" i="5"/>
  <c r="J599" i="5"/>
  <c r="J598" i="5"/>
  <c r="J597" i="5"/>
  <c r="J596" i="5"/>
  <c r="J595" i="5"/>
  <c r="J594" i="5"/>
  <c r="J593" i="5"/>
  <c r="J10" i="5"/>
  <c r="J11" i="5"/>
  <c r="J12" i="5"/>
  <c r="J20" i="5"/>
  <c r="J21" i="5"/>
  <c r="J22" i="5"/>
  <c r="J30" i="5"/>
  <c r="J31" i="5"/>
  <c r="J32" i="5"/>
  <c r="J41" i="5"/>
  <c r="J42" i="5"/>
  <c r="J43" i="5"/>
  <c r="J51" i="5"/>
  <c r="J52" i="5"/>
  <c r="J53" i="5"/>
  <c r="J61" i="5"/>
  <c r="J62" i="5"/>
  <c r="J63" i="5"/>
  <c r="J73" i="5"/>
  <c r="J74" i="5"/>
  <c r="J75" i="5"/>
  <c r="J82" i="5"/>
  <c r="J83" i="5"/>
  <c r="J84" i="5"/>
  <c r="J92" i="5"/>
  <c r="J93" i="5"/>
  <c r="J94" i="5"/>
  <c r="J101" i="5"/>
  <c r="J102" i="5"/>
  <c r="J103" i="5"/>
  <c r="J111" i="5"/>
  <c r="J112" i="5"/>
  <c r="J113" i="5"/>
  <c r="J120" i="5"/>
  <c r="J121" i="5"/>
  <c r="J122" i="5"/>
  <c r="J131" i="5"/>
  <c r="J132" i="5"/>
  <c r="J133" i="5"/>
  <c r="J142" i="5"/>
  <c r="J143" i="5"/>
  <c r="J144" i="5"/>
  <c r="J153" i="5"/>
  <c r="J154" i="5"/>
  <c r="J155" i="5"/>
  <c r="J165" i="5"/>
  <c r="J166" i="5"/>
  <c r="J167" i="5"/>
  <c r="J177" i="5"/>
  <c r="J178" i="5"/>
  <c r="J179" i="5"/>
  <c r="J196" i="5"/>
  <c r="J197" i="5"/>
  <c r="J198" i="5"/>
  <c r="J207" i="5"/>
  <c r="J208" i="5"/>
  <c r="J209" i="5"/>
  <c r="J218" i="5"/>
  <c r="J219" i="5"/>
  <c r="J220" i="5"/>
  <c r="J229" i="5"/>
  <c r="J230" i="5"/>
  <c r="J231" i="5"/>
  <c r="J238" i="5"/>
  <c r="J239" i="5"/>
  <c r="J240" i="5"/>
  <c r="J250" i="5"/>
  <c r="J257" i="5"/>
  <c r="J258" i="5"/>
  <c r="J259" i="5"/>
  <c r="J266" i="5"/>
  <c r="J267" i="5"/>
  <c r="J268" i="5"/>
  <c r="J278" i="5"/>
  <c r="J279" i="5"/>
  <c r="J280" i="5"/>
  <c r="J288" i="5"/>
  <c r="J289" i="5"/>
  <c r="J290" i="5"/>
  <c r="J299" i="5"/>
  <c r="J300" i="5"/>
  <c r="J301" i="5"/>
  <c r="J307" i="5"/>
  <c r="J316" i="5"/>
  <c r="J317" i="5"/>
  <c r="J318" i="5"/>
  <c r="J327" i="5"/>
  <c r="J328" i="5"/>
  <c r="J329" i="5"/>
  <c r="J338" i="5"/>
  <c r="J339" i="5"/>
  <c r="J340" i="5"/>
  <c r="J350" i="5"/>
  <c r="J351" i="5"/>
  <c r="J352" i="5"/>
  <c r="J361" i="5"/>
  <c r="J362" i="5"/>
  <c r="J363" i="5"/>
  <c r="J372" i="5"/>
  <c r="J373" i="5"/>
  <c r="J377" i="5"/>
  <c r="J378" i="5"/>
  <c r="J379" i="5"/>
  <c r="J381" i="5"/>
  <c r="J382" i="5"/>
  <c r="J383" i="5"/>
  <c r="J385" i="5"/>
  <c r="J386" i="5"/>
  <c r="J387" i="5"/>
  <c r="J389" i="5"/>
  <c r="J390" i="5"/>
  <c r="J391" i="5"/>
  <c r="J393" i="5"/>
  <c r="J394" i="5"/>
  <c r="J395" i="5"/>
  <c r="J396" i="5"/>
  <c r="J397" i="5"/>
  <c r="J398" i="5"/>
  <c r="J399" i="5"/>
  <c r="J400" i="5"/>
  <c r="J401" i="5"/>
  <c r="J402" i="5"/>
  <c r="J403" i="5"/>
  <c r="J404" i="5"/>
  <c r="J426" i="5"/>
  <c r="J427" i="5"/>
  <c r="J428" i="5"/>
  <c r="J435" i="5"/>
  <c r="J436" i="5"/>
  <c r="J437" i="5"/>
  <c r="J442" i="5"/>
  <c r="J443" i="5"/>
  <c r="J444" i="5"/>
  <c r="J446" i="5"/>
  <c r="J447" i="5"/>
  <c r="J448" i="5"/>
  <c r="J450" i="5"/>
  <c r="J451" i="5"/>
  <c r="J452" i="5"/>
  <c r="J454" i="5"/>
  <c r="J455" i="5"/>
  <c r="J456" i="5"/>
  <c r="J458" i="5"/>
  <c r="J459" i="5"/>
  <c r="J460" i="5"/>
  <c r="J462" i="5"/>
  <c r="J463" i="5"/>
  <c r="J464" i="5"/>
  <c r="J466" i="5"/>
  <c r="J467" i="5"/>
  <c r="J483" i="5"/>
  <c r="J484" i="5"/>
  <c r="J485" i="5"/>
  <c r="J492" i="5"/>
  <c r="J493" i="5"/>
  <c r="J494" i="5"/>
  <c r="J502" i="5"/>
  <c r="J503" i="5"/>
  <c r="J504" i="5"/>
  <c r="J514" i="5"/>
  <c r="J515" i="5"/>
  <c r="J516" i="5"/>
  <c r="J530" i="5"/>
  <c r="J531" i="5"/>
  <c r="J532" i="5"/>
  <c r="J538" i="5"/>
  <c r="J539" i="5"/>
  <c r="J540" i="5"/>
  <c r="J545" i="5"/>
  <c r="J546" i="5"/>
  <c r="J547" i="5"/>
  <c r="J557" i="5"/>
  <c r="J558" i="5"/>
  <c r="J559" i="5"/>
  <c r="J563" i="5"/>
  <c r="J564" i="5"/>
  <c r="J565" i="5"/>
  <c r="J569" i="5"/>
  <c r="J570" i="5"/>
  <c r="J571" i="5"/>
  <c r="J575" i="5"/>
  <c r="J576" i="5"/>
  <c r="J577" i="5"/>
  <c r="J583" i="5"/>
  <c r="J584" i="5"/>
  <c r="J585" i="5"/>
  <c r="J590" i="5"/>
  <c r="J591" i="5"/>
  <c r="J592" i="5"/>
  <c r="J601" i="5"/>
  <c r="J602" i="5"/>
  <c r="J603" i="5"/>
  <c r="J604" i="5"/>
  <c r="J605" i="5"/>
  <c r="J606" i="5"/>
  <c r="J607" i="5"/>
  <c r="J608" i="5"/>
  <c r="J609" i="5"/>
  <c r="J610" i="5"/>
  <c r="J611" i="5"/>
  <c r="J612" i="5"/>
  <c r="J613" i="5"/>
  <c r="J614" i="5"/>
  <c r="J615" i="5"/>
  <c r="J616" i="5"/>
  <c r="J617" i="5"/>
  <c r="J618" i="5"/>
  <c r="J619" i="5"/>
  <c r="J620" i="5"/>
  <c r="J621" i="5"/>
  <c r="J622" i="5"/>
  <c r="J623" i="5"/>
  <c r="J624" i="5"/>
  <c r="J625" i="5"/>
  <c r="J626" i="5"/>
  <c r="J627" i="5"/>
  <c r="J628" i="5"/>
  <c r="J629" i="5"/>
  <c r="J630" i="5"/>
  <c r="J631" i="5"/>
  <c r="J632" i="5"/>
  <c r="J633" i="5"/>
  <c r="J634" i="5"/>
  <c r="J635" i="5"/>
  <c r="J636" i="5"/>
  <c r="J637" i="5"/>
  <c r="J638" i="5"/>
  <c r="J639" i="5"/>
  <c r="J640" i="5"/>
  <c r="J641" i="5"/>
  <c r="J642" i="5"/>
  <c r="J643" i="5"/>
  <c r="J644" i="5"/>
  <c r="J645" i="5"/>
  <c r="J646" i="5"/>
  <c r="J647" i="5"/>
  <c r="J648" i="5"/>
  <c r="J649" i="5"/>
  <c r="J650" i="5"/>
  <c r="J651" i="5"/>
  <c r="J652" i="5"/>
  <c r="J653" i="5"/>
  <c r="J654" i="5"/>
  <c r="J655" i="5"/>
  <c r="J656" i="5"/>
  <c r="J657" i="5"/>
  <c r="J658" i="5"/>
  <c r="J659" i="5"/>
  <c r="J660" i="5"/>
  <c r="J661" i="5"/>
  <c r="J662" i="5"/>
  <c r="J663" i="5"/>
  <c r="J664" i="5"/>
  <c r="J665" i="5"/>
  <c r="J666" i="5"/>
  <c r="J667" i="5"/>
  <c r="J668" i="5"/>
  <c r="J669" i="5"/>
  <c r="J670" i="5"/>
  <c r="J671" i="5"/>
  <c r="J672" i="5"/>
  <c r="J673" i="5"/>
  <c r="J674" i="5"/>
  <c r="J675" i="5"/>
  <c r="J676" i="5"/>
  <c r="J677" i="5"/>
  <c r="J678" i="5"/>
  <c r="J679" i="5"/>
  <c r="J680" i="5"/>
  <c r="J681" i="5"/>
  <c r="J682" i="5"/>
  <c r="J683" i="5"/>
  <c r="I2" i="5"/>
  <c r="I3" i="5"/>
  <c r="I4" i="5"/>
  <c r="I5" i="5"/>
  <c r="I6" i="5"/>
  <c r="I7" i="5"/>
  <c r="I8" i="5"/>
  <c r="I9" i="5"/>
  <c r="I10" i="5"/>
  <c r="I11" i="5"/>
  <c r="I12" i="5"/>
  <c r="I13" i="5"/>
  <c r="I14" i="5"/>
  <c r="I15" i="5"/>
  <c r="I16" i="5"/>
  <c r="I17" i="5"/>
  <c r="I18" i="5"/>
  <c r="I19" i="5"/>
  <c r="I20" i="5"/>
  <c r="I21" i="5"/>
  <c r="I22" i="5"/>
  <c r="I23" i="5"/>
  <c r="I24" i="5"/>
  <c r="I25" i="5"/>
  <c r="I26" i="5"/>
  <c r="I27" i="5"/>
  <c r="I28" i="5"/>
  <c r="I29" i="5"/>
  <c r="I30" i="5"/>
  <c r="I31" i="5"/>
  <c r="I32" i="5"/>
  <c r="I33" i="5"/>
  <c r="I34" i="5"/>
  <c r="I35" i="5"/>
  <c r="I36" i="5"/>
  <c r="I37" i="5"/>
  <c r="I38" i="5"/>
  <c r="I39" i="5"/>
  <c r="I40" i="5"/>
  <c r="I41" i="5"/>
  <c r="I42" i="5"/>
  <c r="I43" i="5"/>
  <c r="I44" i="5"/>
  <c r="I45" i="5"/>
  <c r="I46" i="5"/>
  <c r="I47" i="5"/>
  <c r="I48" i="5"/>
  <c r="I49" i="5"/>
  <c r="I50" i="5"/>
  <c r="I51" i="5"/>
  <c r="I52" i="5"/>
  <c r="I53" i="5"/>
  <c r="I54" i="5"/>
  <c r="I55" i="5"/>
  <c r="I56" i="5"/>
  <c r="I57" i="5"/>
  <c r="I58" i="5"/>
  <c r="I59" i="5"/>
  <c r="I60" i="5"/>
  <c r="I61" i="5"/>
  <c r="I62" i="5"/>
  <c r="I63" i="5"/>
  <c r="I64" i="5"/>
  <c r="I65" i="5"/>
  <c r="I66" i="5"/>
  <c r="I67" i="5"/>
  <c r="I68" i="5"/>
  <c r="I69" i="5"/>
  <c r="I70" i="5"/>
  <c r="I71" i="5"/>
  <c r="I72" i="5"/>
  <c r="I73" i="5"/>
  <c r="I74" i="5"/>
  <c r="I75" i="5"/>
  <c r="I76" i="5"/>
  <c r="I77" i="5"/>
  <c r="I78" i="5"/>
  <c r="I79" i="5"/>
  <c r="I80" i="5"/>
  <c r="I81" i="5"/>
  <c r="I82" i="5"/>
  <c r="I83" i="5"/>
  <c r="I84" i="5"/>
  <c r="I85" i="5"/>
  <c r="I86" i="5"/>
  <c r="I87" i="5"/>
  <c r="I88" i="5"/>
  <c r="I89" i="5"/>
  <c r="I90" i="5"/>
  <c r="I91" i="5"/>
  <c r="I92" i="5"/>
  <c r="I93" i="5"/>
  <c r="I94" i="5"/>
  <c r="I95" i="5"/>
  <c r="I96" i="5"/>
  <c r="I97" i="5"/>
  <c r="I98" i="5"/>
  <c r="I99" i="5"/>
  <c r="I100" i="5"/>
  <c r="I101" i="5"/>
  <c r="I102" i="5"/>
  <c r="I103" i="5"/>
  <c r="I104" i="5"/>
  <c r="I105" i="5"/>
  <c r="I106" i="5"/>
  <c r="I107" i="5"/>
  <c r="I108" i="5"/>
  <c r="I109" i="5"/>
  <c r="I110" i="5"/>
  <c r="I111" i="5"/>
  <c r="I112" i="5"/>
  <c r="I113" i="5"/>
  <c r="I114" i="5"/>
  <c r="I115" i="5"/>
  <c r="I116" i="5"/>
  <c r="I117" i="5"/>
  <c r="I118" i="5"/>
  <c r="I119" i="5"/>
  <c r="I120" i="5"/>
  <c r="I121" i="5"/>
  <c r="I122" i="5"/>
  <c r="I123" i="5"/>
  <c r="I124" i="5"/>
  <c r="I125" i="5"/>
  <c r="I126" i="5"/>
  <c r="I127" i="5"/>
  <c r="I128" i="5"/>
  <c r="I129" i="5"/>
  <c r="I130" i="5"/>
  <c r="I131" i="5"/>
  <c r="I132" i="5"/>
  <c r="I133" i="5"/>
  <c r="I134" i="5"/>
  <c r="I135" i="5"/>
  <c r="I136" i="5"/>
  <c r="I137" i="5"/>
  <c r="I138" i="5"/>
  <c r="I139" i="5"/>
  <c r="I140" i="5"/>
  <c r="I141" i="5"/>
  <c r="I142" i="5"/>
  <c r="I143" i="5"/>
  <c r="I144" i="5"/>
  <c r="I145" i="5"/>
  <c r="I146" i="5"/>
  <c r="I147" i="5"/>
  <c r="I148" i="5"/>
  <c r="I149" i="5"/>
  <c r="I150" i="5"/>
  <c r="I151" i="5"/>
  <c r="I152" i="5"/>
  <c r="I153" i="5"/>
  <c r="I154" i="5"/>
  <c r="I155" i="5"/>
  <c r="I156" i="5"/>
  <c r="I157" i="5"/>
  <c r="I158" i="5"/>
  <c r="I159" i="5"/>
  <c r="I160" i="5"/>
  <c r="I161" i="5"/>
  <c r="I162" i="5"/>
  <c r="I163" i="5"/>
  <c r="I164" i="5"/>
  <c r="I165" i="5"/>
  <c r="I166" i="5"/>
  <c r="I167" i="5"/>
  <c r="I168" i="5"/>
  <c r="I169" i="5"/>
  <c r="I170" i="5"/>
  <c r="I171" i="5"/>
  <c r="I172" i="5"/>
  <c r="I173" i="5"/>
  <c r="I174" i="5"/>
  <c r="I175" i="5"/>
  <c r="I176" i="5"/>
  <c r="I177" i="5"/>
  <c r="I178" i="5"/>
  <c r="I179" i="5"/>
  <c r="I180" i="5"/>
  <c r="I181" i="5"/>
  <c r="I182" i="5"/>
  <c r="I183" i="5"/>
  <c r="I184" i="5"/>
  <c r="I185" i="5"/>
  <c r="I186" i="5"/>
  <c r="I187" i="5"/>
  <c r="I188" i="5"/>
  <c r="I189" i="5"/>
  <c r="I190" i="5"/>
  <c r="I191" i="5"/>
  <c r="I192" i="5"/>
  <c r="I193" i="5"/>
  <c r="I194" i="5"/>
  <c r="I195" i="5"/>
  <c r="I196" i="5"/>
  <c r="I197" i="5"/>
  <c r="I198" i="5"/>
  <c r="I199" i="5"/>
  <c r="I200" i="5"/>
  <c r="I201" i="5"/>
  <c r="I202" i="5"/>
  <c r="I203" i="5"/>
  <c r="I204" i="5"/>
  <c r="I205" i="5"/>
  <c r="I206" i="5"/>
  <c r="I207" i="5"/>
  <c r="I208" i="5"/>
  <c r="I209" i="5"/>
  <c r="I210" i="5"/>
  <c r="I211" i="5"/>
  <c r="I212" i="5"/>
  <c r="I213" i="5"/>
  <c r="I214" i="5"/>
  <c r="I215" i="5"/>
  <c r="I216" i="5"/>
  <c r="I217" i="5"/>
  <c r="I218" i="5"/>
  <c r="I219" i="5"/>
  <c r="I220" i="5"/>
  <c r="I221" i="5"/>
  <c r="I222" i="5"/>
  <c r="I223" i="5"/>
  <c r="I224" i="5"/>
  <c r="I225" i="5"/>
  <c r="I226" i="5"/>
  <c r="I227" i="5"/>
  <c r="I228" i="5"/>
  <c r="I229" i="5"/>
  <c r="I230" i="5"/>
  <c r="I231" i="5"/>
  <c r="I232" i="5"/>
  <c r="I233" i="5"/>
  <c r="I234" i="5"/>
  <c r="I235" i="5"/>
  <c r="I236" i="5"/>
  <c r="I237" i="5"/>
  <c r="I238" i="5"/>
  <c r="I239" i="5"/>
  <c r="I240" i="5"/>
  <c r="I241" i="5"/>
  <c r="I242" i="5"/>
  <c r="I243" i="5"/>
  <c r="I244" i="5"/>
  <c r="I245" i="5"/>
  <c r="I246" i="5"/>
  <c r="I247" i="5"/>
  <c r="I248" i="5"/>
  <c r="I249" i="5"/>
  <c r="I250" i="5"/>
  <c r="I251" i="5"/>
  <c r="I252" i="5"/>
  <c r="I253" i="5"/>
  <c r="I254" i="5"/>
  <c r="I255" i="5"/>
  <c r="I256" i="5"/>
  <c r="I257" i="5"/>
  <c r="I258" i="5"/>
  <c r="I259" i="5"/>
  <c r="I260" i="5"/>
  <c r="I261" i="5"/>
  <c r="I262" i="5"/>
  <c r="I263" i="5"/>
  <c r="I264" i="5"/>
  <c r="I265" i="5"/>
  <c r="I266" i="5"/>
  <c r="I267" i="5"/>
  <c r="I268" i="5"/>
  <c r="I269" i="5"/>
  <c r="I270" i="5"/>
  <c r="I271" i="5"/>
  <c r="I272" i="5"/>
  <c r="I273" i="5"/>
  <c r="I274" i="5"/>
  <c r="I275" i="5"/>
  <c r="I276" i="5"/>
  <c r="I277" i="5"/>
  <c r="I278" i="5"/>
  <c r="I279" i="5"/>
  <c r="I280" i="5"/>
  <c r="I281" i="5"/>
  <c r="I282" i="5"/>
  <c r="I283" i="5"/>
  <c r="I284" i="5"/>
  <c r="I285" i="5"/>
  <c r="I286" i="5"/>
  <c r="I287" i="5"/>
  <c r="I288" i="5"/>
  <c r="I289" i="5"/>
  <c r="I290" i="5"/>
  <c r="I291" i="5"/>
  <c r="I292" i="5"/>
  <c r="I293" i="5"/>
  <c r="I294" i="5"/>
  <c r="I295" i="5"/>
  <c r="I296" i="5"/>
  <c r="I297" i="5"/>
  <c r="I298" i="5"/>
  <c r="I299" i="5"/>
  <c r="I300" i="5"/>
  <c r="I301" i="5"/>
  <c r="I302" i="5"/>
  <c r="I303" i="5"/>
  <c r="I304" i="5"/>
  <c r="I305" i="5"/>
  <c r="I306" i="5"/>
  <c r="I307" i="5"/>
  <c r="I308" i="5"/>
  <c r="I309" i="5"/>
  <c r="I310" i="5"/>
  <c r="I311" i="5"/>
  <c r="I312" i="5"/>
  <c r="I313" i="5"/>
  <c r="I314" i="5"/>
  <c r="I315" i="5"/>
  <c r="I316" i="5"/>
  <c r="I317" i="5"/>
  <c r="I318" i="5"/>
  <c r="I319" i="5"/>
  <c r="I320" i="5"/>
  <c r="I321" i="5"/>
  <c r="I322" i="5"/>
  <c r="I323" i="5"/>
  <c r="I324" i="5"/>
  <c r="I325" i="5"/>
  <c r="I326" i="5"/>
  <c r="I327" i="5"/>
  <c r="I328" i="5"/>
  <c r="I329" i="5"/>
  <c r="I330" i="5"/>
  <c r="I331" i="5"/>
  <c r="I332" i="5"/>
  <c r="I333" i="5"/>
  <c r="I334" i="5"/>
  <c r="I335" i="5"/>
  <c r="I336" i="5"/>
  <c r="I337" i="5"/>
  <c r="I338" i="5"/>
  <c r="I339" i="5"/>
  <c r="I340" i="5"/>
  <c r="I341" i="5"/>
  <c r="I342" i="5"/>
  <c r="I343" i="5"/>
  <c r="I344" i="5"/>
  <c r="I345" i="5"/>
  <c r="I346" i="5"/>
  <c r="I347" i="5"/>
  <c r="I348" i="5"/>
  <c r="I349" i="5"/>
  <c r="I350" i="5"/>
  <c r="I351" i="5"/>
  <c r="I352" i="5"/>
  <c r="I353" i="5"/>
  <c r="I354" i="5"/>
  <c r="I355" i="5"/>
  <c r="I356" i="5"/>
  <c r="I357" i="5"/>
  <c r="I358" i="5"/>
  <c r="I359" i="5"/>
  <c r="I360" i="5"/>
  <c r="I361" i="5"/>
  <c r="I362" i="5"/>
  <c r="I363" i="5"/>
  <c r="I364" i="5"/>
  <c r="I365" i="5"/>
  <c r="I366" i="5"/>
  <c r="I367" i="5"/>
  <c r="I368" i="5"/>
  <c r="I369" i="5"/>
  <c r="I370" i="5"/>
  <c r="I371" i="5"/>
  <c r="I372" i="5"/>
  <c r="I373" i="5"/>
  <c r="I374" i="5"/>
  <c r="I375" i="5"/>
  <c r="I376" i="5"/>
  <c r="I377" i="5"/>
  <c r="I378" i="5"/>
  <c r="I379" i="5"/>
  <c r="I380" i="5"/>
  <c r="I381" i="5"/>
  <c r="I382" i="5"/>
  <c r="I383" i="5"/>
  <c r="I384" i="5"/>
  <c r="I385" i="5"/>
  <c r="I386" i="5"/>
  <c r="I387" i="5"/>
  <c r="I388" i="5"/>
  <c r="I389" i="5"/>
  <c r="I390" i="5"/>
  <c r="I391" i="5"/>
  <c r="I392" i="5"/>
  <c r="I393" i="5"/>
  <c r="I394" i="5"/>
  <c r="I395" i="5"/>
  <c r="I396" i="5"/>
  <c r="I397" i="5"/>
  <c r="I398" i="5"/>
  <c r="I399" i="5"/>
  <c r="I400" i="5"/>
  <c r="I401" i="5"/>
  <c r="I402" i="5"/>
  <c r="I403" i="5"/>
  <c r="I404" i="5"/>
  <c r="I405" i="5"/>
  <c r="I406" i="5"/>
  <c r="I407" i="5"/>
  <c r="I408" i="5"/>
  <c r="I409" i="5"/>
  <c r="I410" i="5"/>
  <c r="I411" i="5"/>
  <c r="I412" i="5"/>
  <c r="I413" i="5"/>
  <c r="I414" i="5"/>
  <c r="I415" i="5"/>
  <c r="I416" i="5"/>
  <c r="I417" i="5"/>
  <c r="I418" i="5"/>
  <c r="I419" i="5"/>
  <c r="I420" i="5"/>
  <c r="I421" i="5"/>
  <c r="I422" i="5"/>
  <c r="I423" i="5"/>
  <c r="I424" i="5"/>
  <c r="I425" i="5"/>
  <c r="I426" i="5"/>
  <c r="I427" i="5"/>
  <c r="I428" i="5"/>
  <c r="I429" i="5"/>
  <c r="I430" i="5"/>
  <c r="I431" i="5"/>
  <c r="I432" i="5"/>
  <c r="I433" i="5"/>
  <c r="I434" i="5"/>
  <c r="I435" i="5"/>
  <c r="I436" i="5"/>
  <c r="I437" i="5"/>
  <c r="I438" i="5"/>
  <c r="I439" i="5"/>
  <c r="I440" i="5"/>
  <c r="I441" i="5"/>
  <c r="I442" i="5"/>
  <c r="I443" i="5"/>
  <c r="I444" i="5"/>
  <c r="I445" i="5"/>
  <c r="I446" i="5"/>
  <c r="I447" i="5"/>
  <c r="I448" i="5"/>
  <c r="I449" i="5"/>
  <c r="I450" i="5"/>
  <c r="I451" i="5"/>
  <c r="I452" i="5"/>
  <c r="I453" i="5"/>
  <c r="I454" i="5"/>
  <c r="I455" i="5"/>
  <c r="I456" i="5"/>
  <c r="I457" i="5"/>
  <c r="I458" i="5"/>
  <c r="I459" i="5"/>
  <c r="I460" i="5"/>
  <c r="I461" i="5"/>
  <c r="I462" i="5"/>
  <c r="I463" i="5"/>
  <c r="I464" i="5"/>
  <c r="I465" i="5"/>
  <c r="I466" i="5"/>
  <c r="I467" i="5"/>
  <c r="I468" i="5"/>
  <c r="I469" i="5"/>
  <c r="I470" i="5"/>
  <c r="I471" i="5"/>
  <c r="I472" i="5"/>
  <c r="I473" i="5"/>
  <c r="I474" i="5"/>
  <c r="I475" i="5"/>
  <c r="I476" i="5"/>
  <c r="I477" i="5"/>
  <c r="I478" i="5"/>
  <c r="I479" i="5"/>
  <c r="I480" i="5"/>
  <c r="I481" i="5"/>
  <c r="I482" i="5"/>
  <c r="I483" i="5"/>
  <c r="I484" i="5"/>
  <c r="I485" i="5"/>
  <c r="I486" i="5"/>
  <c r="I487" i="5"/>
  <c r="I488" i="5"/>
  <c r="I489" i="5"/>
  <c r="I490" i="5"/>
  <c r="I491" i="5"/>
  <c r="I492" i="5"/>
  <c r="I493" i="5"/>
  <c r="I494" i="5"/>
  <c r="I495" i="5"/>
  <c r="I496" i="5"/>
  <c r="I497" i="5"/>
  <c r="I498" i="5"/>
  <c r="I499" i="5"/>
  <c r="I500" i="5"/>
  <c r="I501" i="5"/>
  <c r="I502" i="5"/>
  <c r="I503" i="5"/>
  <c r="I504" i="5"/>
  <c r="I505" i="5"/>
  <c r="I506" i="5"/>
  <c r="I507" i="5"/>
  <c r="I508" i="5"/>
  <c r="I509" i="5"/>
  <c r="I510" i="5"/>
  <c r="I511" i="5"/>
  <c r="I512" i="5"/>
  <c r="I513" i="5"/>
  <c r="I514" i="5"/>
  <c r="I515" i="5"/>
  <c r="I516" i="5"/>
  <c r="I517" i="5"/>
  <c r="I518" i="5"/>
  <c r="I519" i="5"/>
  <c r="I520" i="5"/>
  <c r="I521" i="5"/>
  <c r="I522" i="5"/>
  <c r="I523" i="5"/>
  <c r="I524" i="5"/>
  <c r="I525" i="5"/>
  <c r="I526" i="5"/>
  <c r="I527" i="5"/>
  <c r="I528" i="5"/>
  <c r="I529" i="5"/>
  <c r="I530" i="5"/>
  <c r="I531" i="5"/>
  <c r="I532" i="5"/>
  <c r="I533" i="5"/>
  <c r="I534" i="5"/>
  <c r="I535" i="5"/>
  <c r="I536" i="5"/>
  <c r="I537" i="5"/>
  <c r="I538" i="5"/>
  <c r="I539" i="5"/>
  <c r="I540" i="5"/>
  <c r="I541" i="5"/>
  <c r="I542" i="5"/>
  <c r="I543" i="5"/>
  <c r="I544" i="5"/>
  <c r="I545" i="5"/>
  <c r="I546" i="5"/>
  <c r="I547" i="5"/>
  <c r="I548" i="5"/>
  <c r="I549" i="5"/>
  <c r="I550" i="5"/>
  <c r="I551" i="5"/>
  <c r="I552" i="5"/>
  <c r="I553" i="5"/>
  <c r="I554" i="5"/>
  <c r="I555" i="5"/>
  <c r="I556" i="5"/>
  <c r="I557" i="5"/>
  <c r="I558" i="5"/>
  <c r="I559" i="5"/>
  <c r="I560" i="5"/>
  <c r="I561" i="5"/>
  <c r="I562" i="5"/>
  <c r="I563" i="5"/>
  <c r="I564" i="5"/>
  <c r="I565" i="5"/>
  <c r="I566" i="5"/>
  <c r="I567" i="5"/>
  <c r="I568" i="5"/>
  <c r="I569" i="5"/>
  <c r="I570" i="5"/>
  <c r="I571" i="5"/>
  <c r="I572" i="5"/>
  <c r="I573" i="5"/>
  <c r="I574" i="5"/>
  <c r="I575" i="5"/>
  <c r="I576" i="5"/>
  <c r="I577" i="5"/>
  <c r="I578" i="5"/>
  <c r="I579" i="5"/>
  <c r="I580" i="5"/>
  <c r="I581" i="5"/>
  <c r="I582" i="5"/>
  <c r="I583" i="5"/>
  <c r="I584" i="5"/>
  <c r="I585" i="5"/>
  <c r="I586" i="5"/>
  <c r="I587" i="5"/>
  <c r="I588" i="5"/>
  <c r="I589" i="5"/>
  <c r="I590" i="5"/>
  <c r="I591" i="5"/>
  <c r="I592" i="5"/>
  <c r="I593" i="5"/>
  <c r="I594" i="5"/>
  <c r="I595" i="5"/>
  <c r="I596" i="5"/>
  <c r="I597" i="5"/>
  <c r="I598" i="5"/>
  <c r="I599" i="5"/>
  <c r="I600" i="5"/>
  <c r="I601" i="5"/>
  <c r="I602" i="5"/>
  <c r="I603" i="5"/>
  <c r="I604" i="5"/>
  <c r="I605" i="5"/>
  <c r="I606" i="5"/>
  <c r="I607" i="5"/>
  <c r="I608" i="5"/>
  <c r="I609" i="5"/>
  <c r="I610" i="5"/>
  <c r="I611" i="5"/>
  <c r="I612" i="5"/>
  <c r="I613" i="5"/>
  <c r="I614" i="5"/>
  <c r="I615" i="5"/>
  <c r="I616" i="5"/>
  <c r="I617" i="5"/>
  <c r="I618" i="5"/>
  <c r="I619" i="5"/>
  <c r="I620" i="5"/>
  <c r="I621" i="5"/>
  <c r="I622" i="5"/>
  <c r="I623" i="5"/>
  <c r="I624" i="5"/>
  <c r="I625" i="5"/>
  <c r="I626" i="5"/>
  <c r="I627" i="5"/>
  <c r="I628" i="5"/>
  <c r="I629" i="5"/>
  <c r="I630" i="5"/>
  <c r="I631" i="5"/>
  <c r="I632" i="5"/>
  <c r="I633" i="5"/>
  <c r="I634" i="5"/>
  <c r="I635" i="5"/>
  <c r="I636" i="5"/>
  <c r="I637" i="5"/>
  <c r="I638" i="5"/>
  <c r="I639" i="5"/>
  <c r="I640" i="5"/>
  <c r="I641" i="5"/>
  <c r="I642" i="5"/>
  <c r="I643" i="5"/>
  <c r="I644" i="5"/>
  <c r="I645" i="5"/>
  <c r="I646" i="5"/>
  <c r="I647" i="5"/>
  <c r="I648" i="5"/>
  <c r="I649" i="5"/>
  <c r="I650" i="5"/>
  <c r="I651" i="5"/>
  <c r="I652" i="5"/>
  <c r="I653" i="5"/>
  <c r="I654" i="5"/>
  <c r="I655" i="5"/>
  <c r="I656" i="5"/>
  <c r="I657" i="5"/>
  <c r="I658" i="5"/>
  <c r="I659" i="5"/>
  <c r="I660" i="5"/>
  <c r="I661" i="5"/>
  <c r="I662" i="5"/>
  <c r="I663" i="5"/>
  <c r="I664" i="5"/>
  <c r="I665" i="5"/>
  <c r="I666" i="5"/>
  <c r="I667" i="5"/>
  <c r="I668" i="5"/>
  <c r="I669" i="5"/>
  <c r="I670" i="5"/>
  <c r="I671" i="5"/>
  <c r="I672" i="5"/>
  <c r="I673" i="5"/>
  <c r="I674" i="5"/>
  <c r="I675" i="5"/>
  <c r="I676" i="5"/>
  <c r="I677" i="5"/>
  <c r="I678" i="5"/>
  <c r="I679" i="5"/>
  <c r="I680" i="5"/>
  <c r="I681" i="5"/>
  <c r="I682" i="5"/>
  <c r="I683" i="5"/>
  <c r="U2" i="5"/>
  <c r="K2" i="5" s="1"/>
  <c r="U3" i="5"/>
  <c r="K3" i="5" s="1"/>
  <c r="U4" i="5"/>
  <c r="K4" i="5" s="1"/>
  <c r="U5" i="5"/>
  <c r="K5" i="5" s="1"/>
  <c r="U6" i="5"/>
  <c r="K6" i="5" s="1"/>
  <c r="U7" i="5"/>
  <c r="K7" i="5" s="1"/>
  <c r="U8" i="5"/>
  <c r="K8" i="5" s="1"/>
  <c r="U9" i="5"/>
  <c r="K9" i="5" s="1"/>
  <c r="U13" i="5"/>
  <c r="K13" i="5" s="1"/>
  <c r="U14" i="5"/>
  <c r="K14" i="5" s="1"/>
  <c r="U15" i="5"/>
  <c r="K15" i="5" s="1"/>
  <c r="U16" i="5"/>
  <c r="K16" i="5" s="1"/>
  <c r="U17" i="5"/>
  <c r="K17" i="5" s="1"/>
  <c r="U18" i="5"/>
  <c r="K18" i="5" s="1"/>
  <c r="U19" i="5"/>
  <c r="K19" i="5" s="1"/>
  <c r="U23" i="5"/>
  <c r="K23" i="5" s="1"/>
  <c r="U24" i="5"/>
  <c r="K24" i="5" s="1"/>
  <c r="U25" i="5"/>
  <c r="K25" i="5" s="1"/>
  <c r="U26" i="5"/>
  <c r="K26" i="5" s="1"/>
  <c r="U27" i="5"/>
  <c r="K27" i="5" s="1"/>
  <c r="U28" i="5"/>
  <c r="K28" i="5" s="1"/>
  <c r="U29" i="5"/>
  <c r="K29" i="5" s="1"/>
  <c r="U33" i="5"/>
  <c r="K33" i="5" s="1"/>
  <c r="U34" i="5"/>
  <c r="K34" i="5" s="1"/>
  <c r="U35" i="5"/>
  <c r="K35" i="5" s="1"/>
  <c r="U36" i="5"/>
  <c r="K36" i="5" s="1"/>
  <c r="U37" i="5"/>
  <c r="K37" i="5" s="1"/>
  <c r="U38" i="5"/>
  <c r="K38" i="5" s="1"/>
  <c r="U39" i="5"/>
  <c r="K39" i="5" s="1"/>
  <c r="U40" i="5"/>
  <c r="K40" i="5" s="1"/>
  <c r="U44" i="5"/>
  <c r="K44" i="5" s="1"/>
  <c r="U45" i="5"/>
  <c r="K45" i="5" s="1"/>
  <c r="U46" i="5"/>
  <c r="K46" i="5" s="1"/>
  <c r="U47" i="5"/>
  <c r="K47" i="5" s="1"/>
  <c r="U48" i="5"/>
  <c r="K48" i="5" s="1"/>
  <c r="U49" i="5"/>
  <c r="K49" i="5" s="1"/>
  <c r="U50" i="5"/>
  <c r="K50" i="5" s="1"/>
  <c r="U54" i="5"/>
  <c r="K54" i="5" s="1"/>
  <c r="U55" i="5"/>
  <c r="K55" i="5" s="1"/>
  <c r="U56" i="5"/>
  <c r="K56" i="5" s="1"/>
  <c r="U57" i="5"/>
  <c r="K57" i="5" s="1"/>
  <c r="U58" i="5"/>
  <c r="K58" i="5" s="1"/>
  <c r="U59" i="5"/>
  <c r="K59" i="5" s="1"/>
  <c r="U60" i="5"/>
  <c r="K60" i="5" s="1"/>
  <c r="U64" i="5"/>
  <c r="K64" i="5" s="1"/>
  <c r="U65" i="5"/>
  <c r="K65" i="5" s="1"/>
  <c r="U66" i="5"/>
  <c r="K66" i="5" s="1"/>
  <c r="U67" i="5"/>
  <c r="K67" i="5" s="1"/>
  <c r="U68" i="5"/>
  <c r="K68" i="5" s="1"/>
  <c r="U69" i="5"/>
  <c r="K69" i="5" s="1"/>
  <c r="U70" i="5"/>
  <c r="K70" i="5" s="1"/>
  <c r="U71" i="5"/>
  <c r="K71" i="5" s="1"/>
  <c r="U72" i="5"/>
  <c r="K72" i="5" s="1"/>
  <c r="U76" i="5"/>
  <c r="K76" i="5" s="1"/>
  <c r="U77" i="5"/>
  <c r="K77" i="5" s="1"/>
  <c r="U78" i="5"/>
  <c r="K78" i="5" s="1"/>
  <c r="U79" i="5"/>
  <c r="K79" i="5" s="1"/>
  <c r="U80" i="5"/>
  <c r="K80" i="5" s="1"/>
  <c r="U81" i="5"/>
  <c r="K81" i="5" s="1"/>
  <c r="U85" i="5"/>
  <c r="K85" i="5" s="1"/>
  <c r="U86" i="5"/>
  <c r="K86" i="5" s="1"/>
  <c r="U87" i="5"/>
  <c r="K87" i="5" s="1"/>
  <c r="U88" i="5"/>
  <c r="K88" i="5" s="1"/>
  <c r="U89" i="5"/>
  <c r="K89" i="5" s="1"/>
  <c r="U90" i="5"/>
  <c r="K90" i="5" s="1"/>
  <c r="U91" i="5"/>
  <c r="K91" i="5" s="1"/>
  <c r="U95" i="5"/>
  <c r="K95" i="5" s="1"/>
  <c r="U96" i="5"/>
  <c r="K96" i="5" s="1"/>
  <c r="U97" i="5"/>
  <c r="K97" i="5" s="1"/>
  <c r="U98" i="5"/>
  <c r="K98" i="5" s="1"/>
  <c r="U99" i="5"/>
  <c r="K99" i="5" s="1"/>
  <c r="U100" i="5"/>
  <c r="K100" i="5" s="1"/>
  <c r="U104" i="5"/>
  <c r="K104" i="5" s="1"/>
  <c r="U105" i="5"/>
  <c r="K105" i="5" s="1"/>
  <c r="U106" i="5"/>
  <c r="K106" i="5" s="1"/>
  <c r="U107" i="5"/>
  <c r="K107" i="5" s="1"/>
  <c r="U108" i="5"/>
  <c r="K108" i="5" s="1"/>
  <c r="U109" i="5"/>
  <c r="K109" i="5" s="1"/>
  <c r="U110" i="5"/>
  <c r="K110" i="5" s="1"/>
  <c r="U114" i="5"/>
  <c r="K114" i="5" s="1"/>
  <c r="U115" i="5"/>
  <c r="K115" i="5" s="1"/>
  <c r="U116" i="5"/>
  <c r="K116" i="5" s="1"/>
  <c r="U117" i="5"/>
  <c r="K117" i="5" s="1"/>
  <c r="U118" i="5"/>
  <c r="K118" i="5" s="1"/>
  <c r="U119" i="5"/>
  <c r="K119" i="5" s="1"/>
  <c r="U123" i="5"/>
  <c r="K123" i="5" s="1"/>
  <c r="U124" i="5"/>
  <c r="K124" i="5" s="1"/>
  <c r="U125" i="5"/>
  <c r="K125" i="5" s="1"/>
  <c r="U126" i="5"/>
  <c r="K126" i="5" s="1"/>
  <c r="U127" i="5"/>
  <c r="K127" i="5" s="1"/>
  <c r="U128" i="5"/>
  <c r="K128" i="5" s="1"/>
  <c r="U129" i="5"/>
  <c r="K129" i="5" s="1"/>
  <c r="U130" i="5"/>
  <c r="K130" i="5" s="1"/>
  <c r="U134" i="5"/>
  <c r="K134" i="5" s="1"/>
  <c r="U135" i="5"/>
  <c r="K135" i="5" s="1"/>
  <c r="U136" i="5"/>
  <c r="K136" i="5" s="1"/>
  <c r="U137" i="5"/>
  <c r="K137" i="5" s="1"/>
  <c r="U138" i="5"/>
  <c r="K138" i="5" s="1"/>
  <c r="U139" i="5"/>
  <c r="K139" i="5" s="1"/>
  <c r="U140" i="5"/>
  <c r="K140" i="5" s="1"/>
  <c r="U141" i="5"/>
  <c r="K141" i="5" s="1"/>
  <c r="U145" i="5"/>
  <c r="K145" i="5" s="1"/>
  <c r="U146" i="5"/>
  <c r="K146" i="5" s="1"/>
  <c r="U147" i="5"/>
  <c r="K147" i="5" s="1"/>
  <c r="U148" i="5"/>
  <c r="K148" i="5" s="1"/>
  <c r="U149" i="5"/>
  <c r="K149" i="5" s="1"/>
  <c r="U150" i="5"/>
  <c r="K150" i="5" s="1"/>
  <c r="U151" i="5"/>
  <c r="K151" i="5" s="1"/>
  <c r="U152" i="5"/>
  <c r="K152" i="5" s="1"/>
  <c r="U156" i="5"/>
  <c r="K156" i="5" s="1"/>
  <c r="U157" i="5"/>
  <c r="K157" i="5" s="1"/>
  <c r="U158" i="5"/>
  <c r="K158" i="5" s="1"/>
  <c r="U159" i="5"/>
  <c r="K159" i="5" s="1"/>
  <c r="U160" i="5"/>
  <c r="K160" i="5" s="1"/>
  <c r="U161" i="5"/>
  <c r="K161" i="5" s="1"/>
  <c r="U162" i="5"/>
  <c r="K162" i="5" s="1"/>
  <c r="U163" i="5"/>
  <c r="K163" i="5" s="1"/>
  <c r="U164" i="5"/>
  <c r="K164" i="5" s="1"/>
  <c r="U168" i="5"/>
  <c r="K168" i="5" s="1"/>
  <c r="U169" i="5"/>
  <c r="K169" i="5" s="1"/>
  <c r="U170" i="5"/>
  <c r="K170" i="5" s="1"/>
  <c r="U171" i="5"/>
  <c r="K171" i="5" s="1"/>
  <c r="U172" i="5"/>
  <c r="K172" i="5" s="1"/>
  <c r="U173" i="5"/>
  <c r="K173" i="5" s="1"/>
  <c r="U174" i="5"/>
  <c r="K174" i="5" s="1"/>
  <c r="U175" i="5"/>
  <c r="K175" i="5" s="1"/>
  <c r="U176" i="5"/>
  <c r="K176" i="5" s="1"/>
  <c r="U180" i="5"/>
  <c r="K180" i="5" s="1"/>
  <c r="U181" i="5"/>
  <c r="K181" i="5" s="1"/>
  <c r="U182" i="5"/>
  <c r="K182" i="5" s="1"/>
  <c r="U183" i="5"/>
  <c r="K183" i="5" s="1"/>
  <c r="U184" i="5"/>
  <c r="K184" i="5" s="1"/>
  <c r="U185" i="5"/>
  <c r="K185" i="5" s="1"/>
  <c r="U186" i="5"/>
  <c r="K186" i="5" s="1"/>
  <c r="U187" i="5"/>
  <c r="K187" i="5" s="1"/>
  <c r="U188" i="5"/>
  <c r="K188" i="5" s="1"/>
  <c r="U189" i="5"/>
  <c r="K189" i="5" s="1"/>
  <c r="U190" i="5"/>
  <c r="K190" i="5" s="1"/>
  <c r="U191" i="5"/>
  <c r="K191" i="5" s="1"/>
  <c r="U192" i="5"/>
  <c r="K192" i="5" s="1"/>
  <c r="U193" i="5"/>
  <c r="K193" i="5" s="1"/>
  <c r="U194" i="5"/>
  <c r="K194" i="5" s="1"/>
  <c r="U195" i="5"/>
  <c r="K195" i="5" s="1"/>
  <c r="U199" i="5"/>
  <c r="K199" i="5" s="1"/>
  <c r="U200" i="5"/>
  <c r="K200" i="5" s="1"/>
  <c r="U201" i="5"/>
  <c r="K201" i="5" s="1"/>
  <c r="U202" i="5"/>
  <c r="K202" i="5" s="1"/>
  <c r="U203" i="5"/>
  <c r="K203" i="5" s="1"/>
  <c r="U204" i="5"/>
  <c r="K204" i="5" s="1"/>
  <c r="U205" i="5"/>
  <c r="K205" i="5" s="1"/>
  <c r="U206" i="5"/>
  <c r="K206" i="5" s="1"/>
  <c r="U210" i="5"/>
  <c r="K210" i="5" s="1"/>
  <c r="U211" i="5"/>
  <c r="K211" i="5" s="1"/>
  <c r="U212" i="5"/>
  <c r="K212" i="5" s="1"/>
  <c r="U213" i="5"/>
  <c r="K213" i="5" s="1"/>
  <c r="U214" i="5"/>
  <c r="K214" i="5" s="1"/>
  <c r="U215" i="5"/>
  <c r="K215" i="5" s="1"/>
  <c r="U216" i="5"/>
  <c r="K216" i="5" s="1"/>
  <c r="U217" i="5"/>
  <c r="K217" i="5" s="1"/>
  <c r="U221" i="5"/>
  <c r="K221" i="5" s="1"/>
  <c r="U222" i="5"/>
  <c r="K222" i="5" s="1"/>
  <c r="U223" i="5"/>
  <c r="K223" i="5" s="1"/>
  <c r="U224" i="5"/>
  <c r="K224" i="5" s="1"/>
  <c r="U225" i="5"/>
  <c r="K225" i="5" s="1"/>
  <c r="U226" i="5"/>
  <c r="K226" i="5" s="1"/>
  <c r="U227" i="5"/>
  <c r="K227" i="5" s="1"/>
  <c r="U228" i="5"/>
  <c r="K228" i="5" s="1"/>
  <c r="U232" i="5"/>
  <c r="K232" i="5" s="1"/>
  <c r="U233" i="5"/>
  <c r="K233" i="5" s="1"/>
  <c r="U234" i="5"/>
  <c r="K234" i="5" s="1"/>
  <c r="U235" i="5"/>
  <c r="K235" i="5" s="1"/>
  <c r="U236" i="5"/>
  <c r="K236" i="5" s="1"/>
  <c r="U237" i="5"/>
  <c r="K237" i="5" s="1"/>
  <c r="U241" i="5"/>
  <c r="K241" i="5" s="1"/>
  <c r="U242" i="5"/>
  <c r="K242" i="5" s="1"/>
  <c r="U243" i="5"/>
  <c r="K243" i="5" s="1"/>
  <c r="U244" i="5"/>
  <c r="K244" i="5" s="1"/>
  <c r="U245" i="5"/>
  <c r="K245" i="5" s="1"/>
  <c r="U246" i="5"/>
  <c r="K246" i="5" s="1"/>
  <c r="U247" i="5"/>
  <c r="K247" i="5" s="1"/>
  <c r="U248" i="5"/>
  <c r="K248" i="5" s="1"/>
  <c r="U249" i="5"/>
  <c r="K249" i="5" s="1"/>
  <c r="U250" i="5"/>
  <c r="K250" i="5" s="1"/>
  <c r="U251" i="5"/>
  <c r="K251" i="5" s="1"/>
  <c r="U252" i="5"/>
  <c r="K252" i="5" s="1"/>
  <c r="U253" i="5"/>
  <c r="K253" i="5" s="1"/>
  <c r="U254" i="5"/>
  <c r="K254" i="5" s="1"/>
  <c r="U255" i="5"/>
  <c r="K255" i="5" s="1"/>
  <c r="U256" i="5"/>
  <c r="K256" i="5" s="1"/>
  <c r="U260" i="5"/>
  <c r="K260" i="5" s="1"/>
  <c r="U261" i="5"/>
  <c r="K261" i="5" s="1"/>
  <c r="U262" i="5"/>
  <c r="K262" i="5" s="1"/>
  <c r="U263" i="5"/>
  <c r="K263" i="5" s="1"/>
  <c r="U264" i="5"/>
  <c r="K264" i="5" s="1"/>
  <c r="U265" i="5"/>
  <c r="K265" i="5" s="1"/>
  <c r="U269" i="5"/>
  <c r="K269" i="5" s="1"/>
  <c r="U270" i="5"/>
  <c r="K270" i="5" s="1"/>
  <c r="U271" i="5"/>
  <c r="K271" i="5" s="1"/>
  <c r="U272" i="5"/>
  <c r="K272" i="5" s="1"/>
  <c r="U273" i="5"/>
  <c r="K273" i="5" s="1"/>
  <c r="U274" i="5"/>
  <c r="K274" i="5" s="1"/>
  <c r="U275" i="5"/>
  <c r="K275" i="5" s="1"/>
  <c r="U276" i="5"/>
  <c r="K276" i="5" s="1"/>
  <c r="U277" i="5"/>
  <c r="K277" i="5" s="1"/>
  <c r="U281" i="5"/>
  <c r="K281" i="5" s="1"/>
  <c r="U282" i="5"/>
  <c r="K282" i="5" s="1"/>
  <c r="U283" i="5"/>
  <c r="K283" i="5" s="1"/>
  <c r="U284" i="5"/>
  <c r="K284" i="5" s="1"/>
  <c r="U285" i="5"/>
  <c r="K285" i="5" s="1"/>
  <c r="U286" i="5"/>
  <c r="K286" i="5" s="1"/>
  <c r="U287" i="5"/>
  <c r="K287" i="5" s="1"/>
  <c r="U291" i="5"/>
  <c r="K291" i="5" s="1"/>
  <c r="U292" i="5"/>
  <c r="K292" i="5" s="1"/>
  <c r="U293" i="5"/>
  <c r="K293" i="5" s="1"/>
  <c r="U294" i="5"/>
  <c r="K294" i="5" s="1"/>
  <c r="U295" i="5"/>
  <c r="K295" i="5" s="1"/>
  <c r="U296" i="5"/>
  <c r="K296" i="5" s="1"/>
  <c r="U297" i="5"/>
  <c r="K297" i="5" s="1"/>
  <c r="U298" i="5"/>
  <c r="K298" i="5" s="1"/>
  <c r="U302" i="5"/>
  <c r="K302" i="5" s="1"/>
  <c r="U303" i="5"/>
  <c r="K303" i="5" s="1"/>
  <c r="U304" i="5"/>
  <c r="K304" i="5" s="1"/>
  <c r="U305" i="5"/>
  <c r="K305" i="5" s="1"/>
  <c r="U306" i="5"/>
  <c r="K306" i="5" s="1"/>
  <c r="U307" i="5"/>
  <c r="K307" i="5" s="1"/>
  <c r="U308" i="5"/>
  <c r="K308" i="5" s="1"/>
  <c r="U309" i="5"/>
  <c r="K309" i="5" s="1"/>
  <c r="U310" i="5"/>
  <c r="K310" i="5" s="1"/>
  <c r="U311" i="5"/>
  <c r="K311" i="5" s="1"/>
  <c r="U312" i="5"/>
  <c r="K312" i="5" s="1"/>
  <c r="U313" i="5"/>
  <c r="K313" i="5" s="1"/>
  <c r="U314" i="5"/>
  <c r="K314" i="5" s="1"/>
  <c r="U315" i="5"/>
  <c r="K315" i="5" s="1"/>
  <c r="U319" i="5"/>
  <c r="K319" i="5" s="1"/>
  <c r="U320" i="5"/>
  <c r="K320" i="5" s="1"/>
  <c r="U321" i="5"/>
  <c r="K321" i="5" s="1"/>
  <c r="U322" i="5"/>
  <c r="K322" i="5" s="1"/>
  <c r="U323" i="5"/>
  <c r="K323" i="5" s="1"/>
  <c r="U324" i="5"/>
  <c r="K324" i="5" s="1"/>
  <c r="U325" i="5"/>
  <c r="K325" i="5" s="1"/>
  <c r="U326" i="5"/>
  <c r="K326" i="5" s="1"/>
  <c r="U330" i="5"/>
  <c r="K330" i="5" s="1"/>
  <c r="U331" i="5"/>
  <c r="K331" i="5" s="1"/>
  <c r="U332" i="5"/>
  <c r="K332" i="5" s="1"/>
  <c r="U333" i="5"/>
  <c r="K333" i="5" s="1"/>
  <c r="U334" i="5"/>
  <c r="K334" i="5" s="1"/>
  <c r="U335" i="5"/>
  <c r="K335" i="5" s="1"/>
  <c r="U336" i="5"/>
  <c r="K336" i="5" s="1"/>
  <c r="U337" i="5"/>
  <c r="K337" i="5" s="1"/>
  <c r="U341" i="5"/>
  <c r="K341" i="5" s="1"/>
  <c r="U342" i="5"/>
  <c r="K342" i="5" s="1"/>
  <c r="U343" i="5"/>
  <c r="K343" i="5" s="1"/>
  <c r="U344" i="5"/>
  <c r="K344" i="5" s="1"/>
  <c r="U345" i="5"/>
  <c r="K345" i="5" s="1"/>
  <c r="U346" i="5"/>
  <c r="K346" i="5" s="1"/>
  <c r="U347" i="5"/>
  <c r="K347" i="5" s="1"/>
  <c r="U348" i="5"/>
  <c r="K348" i="5" s="1"/>
  <c r="U349" i="5"/>
  <c r="K349" i="5" s="1"/>
  <c r="U353" i="5"/>
  <c r="K353" i="5" s="1"/>
  <c r="U354" i="5"/>
  <c r="K354" i="5" s="1"/>
  <c r="U355" i="5"/>
  <c r="K355" i="5" s="1"/>
  <c r="U356" i="5"/>
  <c r="K356" i="5" s="1"/>
  <c r="U357" i="5"/>
  <c r="K357" i="5" s="1"/>
  <c r="U358" i="5"/>
  <c r="K358" i="5" s="1"/>
  <c r="U359" i="5"/>
  <c r="K359" i="5" s="1"/>
  <c r="U360" i="5"/>
  <c r="K360" i="5" s="1"/>
  <c r="U364" i="5"/>
  <c r="K364" i="5" s="1"/>
  <c r="U365" i="5"/>
  <c r="K365" i="5" s="1"/>
  <c r="U366" i="5"/>
  <c r="K366" i="5" s="1"/>
  <c r="U367" i="5"/>
  <c r="K367" i="5" s="1"/>
  <c r="U368" i="5"/>
  <c r="K368" i="5" s="1"/>
  <c r="U369" i="5"/>
  <c r="K369" i="5" s="1"/>
  <c r="U370" i="5"/>
  <c r="K370" i="5" s="1"/>
  <c r="U371" i="5"/>
  <c r="K371" i="5" s="1"/>
  <c r="U372" i="5"/>
  <c r="K372" i="5" s="1"/>
  <c r="U374" i="5"/>
  <c r="K374" i="5" s="1"/>
  <c r="U375" i="5"/>
  <c r="K375" i="5" s="1"/>
  <c r="U376" i="5"/>
  <c r="K376" i="5" s="1"/>
  <c r="U380" i="5"/>
  <c r="K380" i="5" s="1"/>
  <c r="U384" i="5"/>
  <c r="K384" i="5" s="1"/>
  <c r="U388" i="5"/>
  <c r="K388" i="5" s="1"/>
  <c r="U392" i="5"/>
  <c r="K392" i="5" s="1"/>
  <c r="U405" i="5"/>
  <c r="K405" i="5" s="1"/>
  <c r="U406" i="5"/>
  <c r="K406" i="5" s="1"/>
  <c r="U407" i="5"/>
  <c r="K407" i="5" s="1"/>
  <c r="U408" i="5"/>
  <c r="K408" i="5" s="1"/>
  <c r="U409" i="5"/>
  <c r="K409" i="5" s="1"/>
  <c r="U410" i="5"/>
  <c r="K410" i="5" s="1"/>
  <c r="U411" i="5"/>
  <c r="K411" i="5" s="1"/>
  <c r="U412" i="5"/>
  <c r="K412" i="5" s="1"/>
  <c r="U413" i="5"/>
  <c r="K413" i="5" s="1"/>
  <c r="U414" i="5"/>
  <c r="K414" i="5" s="1"/>
  <c r="U415" i="5"/>
  <c r="K415" i="5" s="1"/>
  <c r="U416" i="5"/>
  <c r="K416" i="5" s="1"/>
  <c r="U417" i="5"/>
  <c r="K417" i="5" s="1"/>
  <c r="U418" i="5"/>
  <c r="K418" i="5" s="1"/>
  <c r="U419" i="5"/>
  <c r="K419" i="5" s="1"/>
  <c r="U420" i="5"/>
  <c r="K420" i="5" s="1"/>
  <c r="U421" i="5"/>
  <c r="K421" i="5" s="1"/>
  <c r="U422" i="5"/>
  <c r="K422" i="5" s="1"/>
  <c r="U423" i="5"/>
  <c r="K423" i="5" s="1"/>
  <c r="U424" i="5"/>
  <c r="K424" i="5" s="1"/>
  <c r="U425" i="5"/>
  <c r="K425" i="5" s="1"/>
  <c r="U429" i="5"/>
  <c r="K429" i="5" s="1"/>
  <c r="U430" i="5"/>
  <c r="K430" i="5" s="1"/>
  <c r="U431" i="5"/>
  <c r="K431" i="5" s="1"/>
  <c r="U432" i="5"/>
  <c r="K432" i="5" s="1"/>
  <c r="U433" i="5"/>
  <c r="K433" i="5" s="1"/>
  <c r="U434" i="5"/>
  <c r="K434" i="5" s="1"/>
  <c r="U438" i="5"/>
  <c r="K438" i="5" s="1"/>
  <c r="U439" i="5"/>
  <c r="K439" i="5" s="1"/>
  <c r="U440" i="5"/>
  <c r="K440" i="5" s="1"/>
  <c r="U441" i="5"/>
  <c r="K441" i="5" s="1"/>
  <c r="U445" i="5"/>
  <c r="K445" i="5" s="1"/>
  <c r="U449" i="5"/>
  <c r="K449" i="5" s="1"/>
  <c r="U453" i="5"/>
  <c r="K453" i="5" s="1"/>
  <c r="U457" i="5"/>
  <c r="K457" i="5" s="1"/>
  <c r="U461" i="5"/>
  <c r="K461" i="5" s="1"/>
  <c r="U465" i="5"/>
  <c r="K465" i="5" s="1"/>
  <c r="U468" i="5"/>
  <c r="K468" i="5" s="1"/>
  <c r="U469" i="5"/>
  <c r="K469" i="5" s="1"/>
  <c r="U470" i="5"/>
  <c r="K470" i="5" s="1"/>
  <c r="U471" i="5"/>
  <c r="K471" i="5" s="1"/>
  <c r="U472" i="5"/>
  <c r="K472" i="5" s="1"/>
  <c r="U473" i="5"/>
  <c r="K473" i="5" s="1"/>
  <c r="U474" i="5"/>
  <c r="K474" i="5" s="1"/>
  <c r="U475" i="5"/>
  <c r="K475" i="5" s="1"/>
  <c r="U476" i="5"/>
  <c r="K476" i="5" s="1"/>
  <c r="U477" i="5"/>
  <c r="K477" i="5" s="1"/>
  <c r="U478" i="5"/>
  <c r="K478" i="5" s="1"/>
  <c r="U479" i="5"/>
  <c r="K479" i="5" s="1"/>
  <c r="U480" i="5"/>
  <c r="K480" i="5" s="1"/>
  <c r="U481" i="5"/>
  <c r="K481" i="5" s="1"/>
  <c r="U482" i="5"/>
  <c r="K482" i="5" s="1"/>
  <c r="U486" i="5"/>
  <c r="K486" i="5" s="1"/>
  <c r="U487" i="5"/>
  <c r="K487" i="5" s="1"/>
  <c r="U488" i="5"/>
  <c r="K488" i="5" s="1"/>
  <c r="U489" i="5"/>
  <c r="K489" i="5" s="1"/>
  <c r="U490" i="5"/>
  <c r="K490" i="5" s="1"/>
  <c r="U491" i="5"/>
  <c r="K491" i="5" s="1"/>
  <c r="U495" i="5"/>
  <c r="K495" i="5" s="1"/>
  <c r="U496" i="5"/>
  <c r="K496" i="5" s="1"/>
  <c r="U497" i="5"/>
  <c r="K497" i="5" s="1"/>
  <c r="U498" i="5"/>
  <c r="K498" i="5" s="1"/>
  <c r="U499" i="5"/>
  <c r="K499" i="5" s="1"/>
  <c r="U500" i="5"/>
  <c r="K500" i="5" s="1"/>
  <c r="U501" i="5"/>
  <c r="K501" i="5" s="1"/>
  <c r="U505" i="5"/>
  <c r="K505" i="5" s="1"/>
  <c r="U506" i="5"/>
  <c r="K506" i="5" s="1"/>
  <c r="U507" i="5"/>
  <c r="K507" i="5" s="1"/>
  <c r="U508" i="5"/>
  <c r="K508" i="5" s="1"/>
  <c r="U509" i="5"/>
  <c r="K509" i="5" s="1"/>
  <c r="U510" i="5"/>
  <c r="K510" i="5" s="1"/>
  <c r="U511" i="5"/>
  <c r="K511" i="5" s="1"/>
  <c r="U512" i="5"/>
  <c r="K512" i="5" s="1"/>
  <c r="U513" i="5"/>
  <c r="K513" i="5" s="1"/>
  <c r="U517" i="5"/>
  <c r="K517" i="5" s="1"/>
  <c r="U518" i="5"/>
  <c r="K518" i="5" s="1"/>
  <c r="U519" i="5"/>
  <c r="K519" i="5" s="1"/>
  <c r="U520" i="5"/>
  <c r="K520" i="5" s="1"/>
  <c r="U521" i="5"/>
  <c r="K521" i="5" s="1"/>
  <c r="U522" i="5"/>
  <c r="K522" i="5" s="1"/>
  <c r="U523" i="5"/>
  <c r="K523" i="5" s="1"/>
  <c r="U524" i="5"/>
  <c r="K524" i="5" s="1"/>
  <c r="U525" i="5"/>
  <c r="K525" i="5" s="1"/>
  <c r="U526" i="5"/>
  <c r="K526" i="5" s="1"/>
  <c r="U527" i="5"/>
  <c r="K527" i="5" s="1"/>
  <c r="U528" i="5"/>
  <c r="K528" i="5" s="1"/>
  <c r="U529" i="5"/>
  <c r="K529" i="5" s="1"/>
  <c r="U533" i="5"/>
  <c r="K533" i="5" s="1"/>
  <c r="U534" i="5"/>
  <c r="K534" i="5" s="1"/>
  <c r="U535" i="5"/>
  <c r="K535" i="5" s="1"/>
  <c r="U536" i="5"/>
  <c r="K536" i="5" s="1"/>
  <c r="U537" i="5"/>
  <c r="K537" i="5" s="1"/>
  <c r="U541" i="5"/>
  <c r="K541" i="5" s="1"/>
  <c r="U542" i="5"/>
  <c r="K542" i="5" s="1"/>
  <c r="U543" i="5"/>
  <c r="K543" i="5" s="1"/>
  <c r="U544" i="5"/>
  <c r="K544" i="5" s="1"/>
  <c r="U548" i="5"/>
  <c r="K548" i="5" s="1"/>
  <c r="U549" i="5"/>
  <c r="K549" i="5" s="1"/>
  <c r="U550" i="5"/>
  <c r="K550" i="5" s="1"/>
  <c r="U551" i="5"/>
  <c r="K551" i="5" s="1"/>
  <c r="U552" i="5"/>
  <c r="K552" i="5" s="1"/>
  <c r="U553" i="5"/>
  <c r="K553" i="5" s="1"/>
  <c r="U554" i="5"/>
  <c r="K554" i="5" s="1"/>
  <c r="U555" i="5"/>
  <c r="K555" i="5" s="1"/>
  <c r="U556" i="5"/>
  <c r="K556" i="5" s="1"/>
  <c r="U560" i="5"/>
  <c r="K560" i="5" s="1"/>
  <c r="U561" i="5"/>
  <c r="K561" i="5" s="1"/>
  <c r="U562" i="5"/>
  <c r="K562" i="5" s="1"/>
  <c r="U566" i="5"/>
  <c r="K566" i="5" s="1"/>
  <c r="U567" i="5"/>
  <c r="K567" i="5" s="1"/>
  <c r="U568" i="5"/>
  <c r="K568" i="5" s="1"/>
  <c r="U572" i="5"/>
  <c r="K572" i="5" s="1"/>
  <c r="U573" i="5"/>
  <c r="K573" i="5" s="1"/>
  <c r="U574" i="5"/>
  <c r="K574" i="5" s="1"/>
  <c r="U578" i="5"/>
  <c r="K578" i="5" s="1"/>
  <c r="U579" i="5"/>
  <c r="K579" i="5" s="1"/>
  <c r="U580" i="5"/>
  <c r="K580" i="5" s="1"/>
  <c r="U581" i="5"/>
  <c r="K581" i="5" s="1"/>
  <c r="U582" i="5"/>
  <c r="K582" i="5" s="1"/>
  <c r="U586" i="5"/>
  <c r="K586" i="5" s="1"/>
  <c r="U587" i="5"/>
  <c r="K587" i="5" s="1"/>
  <c r="U588" i="5"/>
  <c r="K588" i="5" s="1"/>
  <c r="U589" i="5"/>
  <c r="K589" i="5" s="1"/>
  <c r="U593" i="5"/>
  <c r="K593" i="5" s="1"/>
  <c r="U594" i="5"/>
  <c r="K594" i="5" s="1"/>
  <c r="U595" i="5"/>
  <c r="K595" i="5" s="1"/>
  <c r="U596" i="5"/>
  <c r="K596" i="5" s="1"/>
  <c r="U597" i="5"/>
  <c r="K597" i="5" s="1"/>
  <c r="U598" i="5"/>
  <c r="K598" i="5" s="1"/>
  <c r="U599" i="5"/>
  <c r="K599" i="5" s="1"/>
  <c r="U600" i="5"/>
  <c r="K600" i="5" s="1"/>
  <c r="U602" i="5"/>
  <c r="K602" i="5" s="1"/>
  <c r="U606" i="5"/>
  <c r="K606" i="5" s="1"/>
  <c r="U610" i="5"/>
  <c r="K610" i="5" s="1"/>
  <c r="U614" i="5"/>
  <c r="K614" i="5" s="1"/>
  <c r="U618" i="5"/>
  <c r="K618" i="5" s="1"/>
  <c r="U622" i="5"/>
  <c r="K622" i="5" s="1"/>
  <c r="U626" i="5"/>
  <c r="K626" i="5" s="1"/>
  <c r="U630" i="5"/>
  <c r="K630" i="5" s="1"/>
  <c r="U634" i="5"/>
  <c r="K634" i="5" s="1"/>
  <c r="U635" i="5"/>
  <c r="K635" i="5" s="1"/>
  <c r="U636" i="5"/>
  <c r="K636" i="5" s="1"/>
  <c r="U637" i="5"/>
  <c r="K637" i="5" s="1"/>
  <c r="U638" i="5"/>
  <c r="K638" i="5" s="1"/>
  <c r="U639" i="5"/>
  <c r="K639" i="5" s="1"/>
  <c r="U640" i="5"/>
  <c r="K640" i="5" s="1"/>
  <c r="U641" i="5"/>
  <c r="K641" i="5" s="1"/>
  <c r="U642" i="5"/>
  <c r="K642" i="5" s="1"/>
  <c r="U643" i="5"/>
  <c r="K643" i="5" s="1"/>
  <c r="U644" i="5"/>
  <c r="K644" i="5" s="1"/>
  <c r="U645" i="5"/>
  <c r="K645" i="5" s="1"/>
  <c r="U646" i="5"/>
  <c r="K646" i="5" s="1"/>
  <c r="U647" i="5"/>
  <c r="K647" i="5" s="1"/>
  <c r="U648" i="5"/>
  <c r="K648" i="5" s="1"/>
  <c r="U649" i="5"/>
  <c r="K649" i="5" s="1"/>
  <c r="U650" i="5"/>
  <c r="K650" i="5" s="1"/>
  <c r="U651" i="5"/>
  <c r="K651" i="5" s="1"/>
  <c r="U652" i="5"/>
  <c r="K652" i="5" s="1"/>
  <c r="U653" i="5"/>
  <c r="K653" i="5" s="1"/>
  <c r="U654" i="5"/>
  <c r="K654" i="5" s="1"/>
  <c r="U655" i="5"/>
  <c r="K655" i="5" s="1"/>
  <c r="U656" i="5"/>
  <c r="K656" i="5" s="1"/>
  <c r="U657" i="5"/>
  <c r="K657" i="5" s="1"/>
  <c r="U658" i="5"/>
  <c r="K658" i="5" s="1"/>
  <c r="U659" i="5"/>
  <c r="K659" i="5" s="1"/>
  <c r="U660" i="5"/>
  <c r="K660" i="5" s="1"/>
  <c r="U661" i="5"/>
  <c r="K661" i="5" s="1"/>
  <c r="U662" i="5"/>
  <c r="K662" i="5" s="1"/>
  <c r="U663" i="5"/>
  <c r="K663" i="5" s="1"/>
  <c r="U664" i="5"/>
  <c r="K664" i="5" s="1"/>
  <c r="U665" i="5"/>
  <c r="K665" i="5" s="1"/>
  <c r="U666" i="5"/>
  <c r="K666" i="5" s="1"/>
  <c r="U667" i="5"/>
  <c r="K667" i="5" s="1"/>
  <c r="U668" i="5"/>
  <c r="K668" i="5" s="1"/>
  <c r="U669" i="5"/>
  <c r="K669" i="5" s="1"/>
  <c r="U670" i="5"/>
  <c r="K670" i="5" s="1"/>
  <c r="U671" i="5"/>
  <c r="K671" i="5" s="1"/>
  <c r="U672" i="5"/>
  <c r="K672" i="5" s="1"/>
  <c r="U673" i="5"/>
  <c r="K673" i="5" s="1"/>
  <c r="U674" i="5"/>
  <c r="K674" i="5" s="1"/>
  <c r="U675" i="5"/>
  <c r="K675" i="5" s="1"/>
  <c r="U676" i="5"/>
  <c r="K676" i="5" s="1"/>
  <c r="U677" i="5"/>
  <c r="K677" i="5" s="1"/>
  <c r="U678" i="5"/>
  <c r="K678" i="5" s="1"/>
  <c r="U679" i="5"/>
  <c r="K679" i="5" s="1"/>
  <c r="U680" i="5"/>
  <c r="K680" i="5" s="1"/>
  <c r="U681" i="5"/>
  <c r="K681" i="5" s="1"/>
  <c r="U682" i="5"/>
  <c r="K682" i="5" s="1"/>
  <c r="U683" i="5"/>
  <c r="K683" i="5" s="1"/>
  <c r="L2" i="7"/>
  <c r="L3" i="7"/>
  <c r="L4" i="7"/>
  <c r="L5" i="7"/>
  <c r="L6" i="7"/>
  <c r="L7" i="7"/>
  <c r="L8" i="7"/>
  <c r="L9" i="7"/>
  <c r="L10" i="7"/>
  <c r="L11" i="7"/>
  <c r="L12" i="7"/>
  <c r="L13" i="7"/>
  <c r="L14" i="7"/>
  <c r="L15" i="7"/>
  <c r="L16" i="7"/>
  <c r="L17" i="7"/>
  <c r="L18" i="7"/>
  <c r="L19" i="7"/>
  <c r="L20" i="7"/>
  <c r="L21" i="7"/>
  <c r="L22" i="7"/>
  <c r="L23" i="7"/>
  <c r="L24" i="7"/>
  <c r="L25" i="7"/>
  <c r="L26" i="7"/>
  <c r="L27" i="7"/>
  <c r="L28" i="7"/>
  <c r="L29" i="7"/>
  <c r="L30" i="7"/>
  <c r="L31" i="7"/>
  <c r="L32" i="7"/>
  <c r="L33" i="7"/>
  <c r="L34" i="7"/>
  <c r="L35" i="7"/>
  <c r="L36" i="7"/>
  <c r="L37" i="7"/>
  <c r="L38" i="7"/>
  <c r="L39" i="7"/>
  <c r="L40" i="7"/>
  <c r="L41" i="7"/>
  <c r="L42" i="7"/>
  <c r="L43" i="7"/>
  <c r="L44" i="7"/>
  <c r="L45" i="7"/>
  <c r="L46" i="7"/>
  <c r="L47" i="7"/>
  <c r="L48" i="7"/>
  <c r="L49" i="7"/>
  <c r="L50" i="7"/>
  <c r="L51" i="7"/>
  <c r="L52" i="7"/>
  <c r="L53" i="7"/>
  <c r="L54" i="7"/>
  <c r="L55" i="7"/>
  <c r="L56" i="7"/>
  <c r="L57" i="7"/>
  <c r="L58" i="7"/>
  <c r="L59" i="7"/>
  <c r="L60" i="7"/>
  <c r="L61" i="7"/>
  <c r="L62" i="7"/>
  <c r="L63" i="7"/>
  <c r="L64" i="7"/>
  <c r="L65" i="7"/>
  <c r="L66" i="7"/>
  <c r="L67" i="7"/>
  <c r="L68" i="7"/>
  <c r="L69" i="7"/>
  <c r="L70" i="7"/>
  <c r="L71" i="7"/>
  <c r="L72" i="7"/>
  <c r="L73" i="7"/>
  <c r="L74" i="7"/>
  <c r="L75" i="7"/>
  <c r="L76" i="7"/>
  <c r="L77" i="7"/>
  <c r="L78" i="7"/>
  <c r="L79" i="7"/>
  <c r="L80" i="7"/>
  <c r="L81" i="7"/>
  <c r="L82" i="7"/>
  <c r="L83" i="7"/>
  <c r="L84" i="7"/>
  <c r="L85" i="7"/>
  <c r="L86" i="7"/>
  <c r="L87" i="7"/>
  <c r="L88" i="7"/>
  <c r="L89" i="7"/>
  <c r="L90" i="7"/>
  <c r="L91" i="7"/>
  <c r="L92" i="7"/>
  <c r="L93" i="7"/>
  <c r="L94" i="7"/>
  <c r="L95" i="7"/>
  <c r="L96" i="7"/>
  <c r="L97" i="7"/>
  <c r="L98" i="7"/>
  <c r="L99" i="7"/>
  <c r="L100" i="7"/>
  <c r="L101" i="7"/>
  <c r="L102" i="7"/>
  <c r="L103" i="7"/>
  <c r="L104" i="7"/>
  <c r="L105" i="7"/>
  <c r="L106" i="7"/>
  <c r="L107" i="7"/>
  <c r="L108" i="7"/>
  <c r="L109" i="7"/>
  <c r="L110" i="7"/>
  <c r="L111" i="7"/>
  <c r="L112" i="7"/>
  <c r="L113" i="7"/>
  <c r="L114" i="7"/>
  <c r="L115" i="7"/>
  <c r="L116" i="7"/>
  <c r="L117" i="7"/>
  <c r="L118" i="7"/>
  <c r="L119" i="7"/>
  <c r="L120" i="7"/>
  <c r="L121" i="7"/>
  <c r="L122" i="7"/>
  <c r="L123" i="7"/>
  <c r="L124" i="7"/>
  <c r="L125" i="7"/>
  <c r="L126" i="7"/>
  <c r="L127" i="7"/>
  <c r="L128" i="7"/>
  <c r="L129" i="7"/>
  <c r="L130" i="7"/>
  <c r="L131" i="7"/>
  <c r="L132" i="7"/>
  <c r="L133" i="7"/>
  <c r="L134" i="7"/>
  <c r="L135" i="7"/>
  <c r="L136" i="7"/>
  <c r="L137" i="7"/>
  <c r="L138" i="7"/>
  <c r="L139" i="7"/>
  <c r="L140" i="7"/>
  <c r="L141" i="7"/>
  <c r="L142" i="7"/>
  <c r="L143" i="7"/>
  <c r="L144" i="7"/>
  <c r="L145" i="7"/>
  <c r="L146" i="7"/>
  <c r="L147" i="7"/>
  <c r="L148" i="7"/>
  <c r="L149" i="7"/>
  <c r="L150" i="7"/>
  <c r="L151" i="7"/>
  <c r="L152" i="7"/>
  <c r="L153" i="7"/>
  <c r="L154" i="7"/>
  <c r="L155" i="7"/>
  <c r="L156" i="7"/>
  <c r="L157" i="7"/>
  <c r="L158" i="7"/>
  <c r="L159" i="7"/>
  <c r="L160" i="7"/>
  <c r="L161" i="7"/>
  <c r="L162" i="7"/>
  <c r="L163" i="7"/>
  <c r="L164" i="7"/>
  <c r="L165" i="7"/>
  <c r="L166" i="7"/>
  <c r="L167" i="7"/>
  <c r="L168" i="7"/>
  <c r="L169" i="7"/>
  <c r="L170" i="7"/>
  <c r="L171" i="7"/>
  <c r="L172" i="7"/>
  <c r="L173" i="7"/>
  <c r="L174" i="7"/>
  <c r="L175" i="7"/>
  <c r="L176" i="7"/>
  <c r="L177" i="7"/>
  <c r="L178" i="7"/>
  <c r="L179" i="7"/>
  <c r="L180" i="7"/>
  <c r="L181" i="7"/>
  <c r="L182" i="7"/>
  <c r="L183" i="7"/>
  <c r="L184" i="7"/>
  <c r="L185" i="7"/>
  <c r="L186" i="7"/>
  <c r="L187" i="7"/>
  <c r="L188" i="7"/>
  <c r="L189" i="7"/>
  <c r="L190" i="7"/>
  <c r="L191" i="7"/>
  <c r="L192" i="7"/>
  <c r="L193" i="7"/>
  <c r="L194" i="7"/>
  <c r="L195" i="7"/>
  <c r="L196" i="7"/>
  <c r="L197" i="7"/>
  <c r="L198" i="7"/>
  <c r="L199" i="7"/>
  <c r="L200" i="7"/>
  <c r="L201" i="7"/>
  <c r="L202" i="7"/>
  <c r="L203" i="7"/>
  <c r="L204" i="7"/>
  <c r="L205" i="7"/>
  <c r="L206" i="7"/>
  <c r="L207" i="7"/>
  <c r="L208" i="7"/>
  <c r="L209" i="7"/>
  <c r="L210" i="7"/>
  <c r="L211" i="7"/>
  <c r="L212" i="7"/>
  <c r="L213" i="7"/>
  <c r="L214" i="7"/>
  <c r="L215" i="7"/>
  <c r="L216" i="7"/>
  <c r="L217" i="7"/>
  <c r="L218" i="7"/>
  <c r="L219" i="7"/>
  <c r="L220" i="7"/>
  <c r="L221" i="7"/>
  <c r="L222" i="7"/>
  <c r="L223" i="7"/>
  <c r="L224" i="7"/>
  <c r="L225" i="7"/>
  <c r="L226" i="7"/>
  <c r="L227" i="7"/>
  <c r="L228" i="7"/>
  <c r="L229" i="7"/>
  <c r="L230" i="7"/>
  <c r="L231" i="7"/>
  <c r="L232" i="7"/>
  <c r="L233" i="7"/>
  <c r="L234" i="7"/>
  <c r="L235" i="7"/>
  <c r="L236" i="7"/>
  <c r="L237" i="7"/>
  <c r="L238" i="7"/>
  <c r="L239" i="7"/>
  <c r="L240" i="7"/>
  <c r="L241" i="7"/>
  <c r="L242" i="7"/>
  <c r="L243" i="7"/>
  <c r="L244" i="7"/>
  <c r="L245" i="7"/>
  <c r="L246" i="7"/>
  <c r="L247" i="7"/>
  <c r="L248" i="7"/>
  <c r="L249" i="7"/>
  <c r="L250" i="7"/>
  <c r="L251" i="7"/>
  <c r="L252" i="7"/>
  <c r="L253" i="7"/>
  <c r="L254" i="7"/>
  <c r="L255" i="7"/>
  <c r="L256" i="7"/>
  <c r="L257" i="7"/>
  <c r="L258" i="7"/>
  <c r="L259" i="7"/>
  <c r="L260" i="7"/>
  <c r="L261" i="7"/>
  <c r="L262" i="7"/>
  <c r="L263" i="7"/>
  <c r="L264" i="7"/>
  <c r="L265" i="7"/>
  <c r="L266" i="7"/>
  <c r="L267" i="7"/>
  <c r="L268" i="7"/>
  <c r="L269" i="7"/>
  <c r="L270" i="7"/>
  <c r="L271" i="7"/>
  <c r="L272" i="7"/>
  <c r="L273" i="7"/>
  <c r="L274" i="7"/>
  <c r="L275" i="7"/>
  <c r="L276" i="7"/>
  <c r="L277" i="7"/>
  <c r="L278" i="7"/>
  <c r="L279" i="7"/>
  <c r="L280" i="7"/>
  <c r="L281" i="7"/>
  <c r="L282" i="7"/>
  <c r="L283" i="7"/>
  <c r="L284" i="7"/>
  <c r="L285" i="7"/>
  <c r="L286" i="7"/>
  <c r="L287" i="7"/>
  <c r="L288" i="7"/>
  <c r="L289" i="7"/>
  <c r="L290" i="7"/>
  <c r="L291" i="7"/>
  <c r="L292" i="7"/>
  <c r="L293" i="7"/>
  <c r="L294" i="7"/>
  <c r="L295" i="7"/>
  <c r="L296" i="7"/>
  <c r="L297" i="7"/>
  <c r="L298" i="7"/>
  <c r="L299" i="7"/>
  <c r="L300" i="7"/>
  <c r="L301" i="7"/>
  <c r="L302" i="7"/>
  <c r="L303" i="7"/>
  <c r="L304" i="7"/>
  <c r="L305" i="7"/>
  <c r="L306" i="7"/>
  <c r="L307" i="7"/>
  <c r="L308" i="7"/>
  <c r="L309" i="7"/>
  <c r="L310" i="7"/>
  <c r="L311" i="7"/>
  <c r="L312" i="7"/>
  <c r="L313" i="7"/>
  <c r="L314" i="7"/>
  <c r="L315" i="7"/>
  <c r="L316" i="7"/>
  <c r="L317" i="7"/>
  <c r="L318" i="7"/>
  <c r="L319" i="7"/>
  <c r="L320" i="7"/>
  <c r="L321" i="7"/>
  <c r="L322" i="7"/>
  <c r="L323" i="7"/>
  <c r="L324" i="7"/>
  <c r="L325" i="7"/>
  <c r="L326" i="7"/>
  <c r="L327" i="7"/>
  <c r="L328" i="7"/>
  <c r="L329" i="7"/>
  <c r="L330" i="7"/>
  <c r="L331" i="7"/>
  <c r="L332" i="7"/>
  <c r="L333" i="7"/>
  <c r="L334" i="7"/>
  <c r="L335" i="7"/>
  <c r="L336" i="7"/>
  <c r="L337" i="7"/>
  <c r="L338" i="7"/>
  <c r="L339" i="7"/>
  <c r="L340" i="7"/>
  <c r="L341" i="7"/>
  <c r="L342" i="7"/>
  <c r="L343" i="7"/>
  <c r="L344" i="7"/>
  <c r="L345" i="7"/>
  <c r="L346" i="7"/>
  <c r="L347" i="7"/>
  <c r="L348" i="7"/>
  <c r="L349" i="7"/>
  <c r="L350" i="7"/>
  <c r="L351" i="7"/>
  <c r="L352" i="7"/>
  <c r="L353" i="7"/>
  <c r="L354" i="7"/>
  <c r="L355" i="7"/>
  <c r="L356" i="7"/>
  <c r="L357" i="7"/>
  <c r="L358" i="7"/>
  <c r="L359" i="7"/>
  <c r="L360" i="7"/>
  <c r="L361" i="7"/>
  <c r="L362" i="7"/>
  <c r="L363" i="7"/>
  <c r="L364" i="7"/>
  <c r="L365" i="7"/>
  <c r="L366" i="7"/>
  <c r="L367" i="7"/>
  <c r="L368" i="7"/>
  <c r="L369" i="7"/>
  <c r="L370" i="7"/>
  <c r="L371" i="7"/>
  <c r="L372" i="7"/>
  <c r="L373" i="7"/>
  <c r="L374" i="7"/>
  <c r="L375" i="7"/>
  <c r="L376" i="7"/>
  <c r="L377" i="7"/>
  <c r="L378" i="7"/>
  <c r="L379" i="7"/>
  <c r="L380" i="7"/>
  <c r="L381" i="7"/>
  <c r="L382" i="7"/>
  <c r="L383" i="7"/>
  <c r="L384" i="7"/>
  <c r="L385" i="7"/>
  <c r="L386" i="7"/>
  <c r="L387" i="7"/>
  <c r="L388" i="7"/>
  <c r="L389" i="7"/>
  <c r="L390" i="7"/>
  <c r="L391" i="7"/>
  <c r="L392" i="7"/>
  <c r="L393" i="7"/>
  <c r="L394" i="7"/>
  <c r="L395" i="7"/>
  <c r="L396" i="7"/>
  <c r="L397" i="7"/>
  <c r="L398" i="7"/>
  <c r="L399" i="7"/>
  <c r="L400" i="7"/>
  <c r="L401" i="7"/>
  <c r="L402" i="7"/>
  <c r="L403" i="7"/>
  <c r="L404" i="7"/>
  <c r="L405" i="7"/>
  <c r="L406" i="7"/>
  <c r="L407" i="7"/>
  <c r="L408" i="7"/>
  <c r="L409" i="7"/>
  <c r="L410" i="7"/>
  <c r="L411" i="7"/>
  <c r="L412" i="7"/>
  <c r="L413" i="7"/>
  <c r="L414" i="7"/>
  <c r="L415" i="7"/>
  <c r="L416" i="7"/>
  <c r="L417" i="7"/>
  <c r="L418" i="7"/>
  <c r="L419" i="7"/>
  <c r="L420" i="7"/>
  <c r="L421" i="7"/>
  <c r="L422" i="7"/>
  <c r="L423" i="7"/>
  <c r="L424" i="7"/>
  <c r="L425" i="7"/>
  <c r="L426" i="7"/>
  <c r="L427" i="7"/>
  <c r="L428" i="7"/>
  <c r="L429" i="7"/>
  <c r="L430" i="7"/>
  <c r="L431" i="7"/>
  <c r="L432" i="7"/>
  <c r="L433" i="7"/>
  <c r="L434" i="7"/>
  <c r="L435" i="7"/>
  <c r="L436" i="7"/>
  <c r="I2" i="4"/>
  <c r="I3" i="4"/>
  <c r="I4" i="4"/>
  <c r="I5" i="4"/>
  <c r="I6" i="4"/>
  <c r="I7" i="4"/>
  <c r="I8" i="4"/>
  <c r="I9" i="4"/>
  <c r="I10" i="4"/>
  <c r="I11" i="4"/>
  <c r="I12" i="4"/>
  <c r="I13" i="4"/>
  <c r="I14" i="4"/>
  <c r="I15" i="4"/>
  <c r="I16" i="4"/>
  <c r="I17" i="4"/>
  <c r="I18" i="4"/>
  <c r="I19" i="4"/>
  <c r="I20" i="4"/>
  <c r="I21" i="4"/>
  <c r="I22" i="4"/>
  <c r="I23" i="4"/>
  <c r="I24" i="4"/>
  <c r="I25" i="4"/>
  <c r="I26" i="4"/>
  <c r="I27" i="4"/>
  <c r="I28" i="4"/>
  <c r="I29" i="4"/>
  <c r="I30" i="4"/>
  <c r="I31" i="4"/>
  <c r="I32" i="4"/>
  <c r="I33" i="4"/>
  <c r="I34" i="4"/>
  <c r="I35" i="4"/>
  <c r="I36" i="4"/>
  <c r="I37" i="4"/>
  <c r="I38" i="4"/>
  <c r="I39" i="4"/>
  <c r="I40" i="4"/>
  <c r="I41" i="4"/>
  <c r="I42" i="4"/>
  <c r="I43" i="4"/>
  <c r="I44" i="4"/>
  <c r="I45" i="4"/>
  <c r="I46" i="4"/>
  <c r="I47" i="4"/>
  <c r="I48" i="4"/>
  <c r="I49" i="4"/>
  <c r="I50" i="4"/>
  <c r="I51" i="4"/>
  <c r="I52" i="4"/>
  <c r="I53" i="4"/>
  <c r="I54" i="4"/>
  <c r="I55" i="4"/>
  <c r="I56" i="4"/>
  <c r="I57" i="4"/>
  <c r="I58" i="4"/>
  <c r="I59" i="4"/>
  <c r="I60" i="4"/>
  <c r="I61" i="4"/>
  <c r="I62" i="4"/>
  <c r="I63" i="4"/>
  <c r="I64" i="4"/>
  <c r="I65" i="4"/>
  <c r="I66" i="4"/>
  <c r="I67" i="4"/>
  <c r="I68" i="4"/>
  <c r="I69" i="4"/>
  <c r="I70" i="4"/>
  <c r="I71" i="4"/>
  <c r="I72" i="4"/>
  <c r="I73" i="4"/>
  <c r="I74" i="4"/>
  <c r="I75" i="4"/>
  <c r="I76" i="4"/>
  <c r="I77" i="4"/>
  <c r="I78" i="4"/>
  <c r="I79" i="4"/>
  <c r="I80" i="4"/>
  <c r="I81" i="4"/>
  <c r="I82" i="4"/>
  <c r="D2" i="4"/>
  <c r="D3" i="4"/>
  <c r="D4" i="4"/>
  <c r="D5" i="4"/>
  <c r="D6" i="4"/>
  <c r="D7" i="4"/>
  <c r="D8" i="4"/>
  <c r="D9" i="4"/>
  <c r="D10" i="4"/>
  <c r="D11" i="4"/>
  <c r="D12" i="4"/>
  <c r="D13" i="4"/>
  <c r="D14" i="4"/>
  <c r="D15" i="4"/>
  <c r="D16" i="4"/>
  <c r="D17" i="4"/>
  <c r="D18" i="4"/>
  <c r="D19" i="4"/>
  <c r="D20" i="4"/>
  <c r="D21" i="4"/>
  <c r="D22" i="4"/>
  <c r="D23" i="4"/>
  <c r="D24" i="4"/>
  <c r="D25" i="4"/>
  <c r="D26" i="4"/>
  <c r="D27" i="4"/>
  <c r="D28" i="4"/>
  <c r="D29" i="4"/>
  <c r="D30" i="4"/>
  <c r="D31" i="4"/>
  <c r="D32" i="4"/>
  <c r="D33" i="4"/>
  <c r="D34" i="4"/>
  <c r="D35" i="4"/>
  <c r="D36" i="4"/>
  <c r="D37" i="4"/>
  <c r="D38" i="4"/>
  <c r="D39" i="4"/>
  <c r="D40" i="4"/>
  <c r="D41" i="4"/>
  <c r="D42" i="4"/>
  <c r="D43" i="4"/>
  <c r="D44" i="4"/>
  <c r="D45" i="4"/>
  <c r="D46" i="4"/>
  <c r="D47" i="4"/>
  <c r="D48" i="4"/>
  <c r="D49" i="4"/>
  <c r="D50" i="4"/>
  <c r="D51" i="4"/>
  <c r="D52" i="4"/>
  <c r="D53" i="4"/>
  <c r="D54" i="4"/>
  <c r="D55" i="4"/>
  <c r="D56" i="4"/>
  <c r="D57" i="4"/>
  <c r="D58" i="4"/>
  <c r="D59" i="4"/>
  <c r="D60" i="4"/>
  <c r="D61" i="4"/>
  <c r="D62" i="4"/>
  <c r="D63" i="4"/>
  <c r="D64" i="4"/>
  <c r="D65" i="4"/>
  <c r="D66" i="4"/>
  <c r="D67" i="4"/>
  <c r="D68" i="4"/>
  <c r="D69" i="4"/>
  <c r="D70" i="4"/>
  <c r="D71" i="4"/>
  <c r="D72" i="4"/>
  <c r="D73" i="4"/>
  <c r="D74" i="4"/>
  <c r="D75" i="4"/>
  <c r="D76" i="4"/>
  <c r="D77" i="4"/>
  <c r="D78" i="4"/>
  <c r="D79" i="4"/>
  <c r="D80" i="4"/>
  <c r="D81" i="4"/>
  <c r="D82" i="4"/>
  <c r="S2" i="6"/>
  <c r="S3" i="6"/>
  <c r="S4" i="6"/>
  <c r="S5" i="6"/>
  <c r="S6" i="6"/>
  <c r="S7" i="6"/>
  <c r="S8" i="6"/>
  <c r="S9" i="6"/>
  <c r="S10" i="6"/>
  <c r="S11" i="6"/>
  <c r="S12" i="6"/>
  <c r="S13" i="6"/>
  <c r="S14" i="6"/>
  <c r="S15" i="6"/>
  <c r="S16" i="6"/>
  <c r="S17" i="6"/>
  <c r="S18" i="6"/>
  <c r="S19" i="6"/>
  <c r="S20" i="6"/>
  <c r="S21" i="6"/>
  <c r="S22" i="6"/>
  <c r="S23" i="6"/>
  <c r="S24" i="6"/>
  <c r="S25" i="6"/>
  <c r="S29" i="6"/>
  <c r="S30" i="6"/>
  <c r="S31" i="6"/>
  <c r="S32" i="6"/>
  <c r="S33" i="6"/>
  <c r="S34" i="6"/>
  <c r="S35" i="6"/>
  <c r="S36" i="6"/>
  <c r="S37" i="6"/>
  <c r="S38" i="6"/>
  <c r="S39" i="6"/>
  <c r="S40" i="6"/>
  <c r="S41" i="6"/>
  <c r="S42" i="6"/>
  <c r="S43" i="6"/>
  <c r="S44" i="6"/>
  <c r="S45" i="6"/>
  <c r="S46" i="6"/>
  <c r="S47" i="6"/>
  <c r="S48" i="6"/>
  <c r="S49" i="6"/>
  <c r="S53" i="6"/>
  <c r="S54" i="6"/>
  <c r="S55" i="6"/>
  <c r="S56" i="6"/>
  <c r="S57" i="6"/>
  <c r="S58" i="6"/>
  <c r="S59" i="6"/>
  <c r="S60" i="6"/>
  <c r="S61" i="6"/>
  <c r="S62" i="6"/>
  <c r="S63" i="6"/>
  <c r="S64" i="6"/>
  <c r="S65" i="6"/>
  <c r="S66" i="6"/>
  <c r="S67" i="6"/>
  <c r="S68" i="6"/>
  <c r="S69" i="6"/>
  <c r="S70" i="6"/>
  <c r="S71" i="6"/>
  <c r="S72" i="6"/>
  <c r="S73" i="6"/>
  <c r="S77" i="6"/>
  <c r="S78" i="6"/>
  <c r="S79" i="6"/>
  <c r="S80" i="6"/>
  <c r="S81" i="6"/>
  <c r="S82" i="6"/>
  <c r="S83" i="6"/>
  <c r="S84" i="6"/>
  <c r="S85" i="6"/>
  <c r="S86" i="6"/>
  <c r="S87" i="6"/>
  <c r="S88" i="6"/>
  <c r="S89" i="6"/>
  <c r="S90" i="6"/>
  <c r="S91" i="6"/>
  <c r="S92" i="6"/>
  <c r="S93" i="6"/>
  <c r="S94" i="6"/>
  <c r="S95" i="6"/>
  <c r="S96" i="6"/>
  <c r="S97" i="6"/>
  <c r="S98" i="6"/>
  <c r="S99" i="6"/>
  <c r="S100" i="6"/>
  <c r="S104" i="6"/>
  <c r="S105" i="6"/>
  <c r="S106" i="6"/>
  <c r="S107" i="6"/>
  <c r="S108" i="6"/>
  <c r="S109" i="6"/>
  <c r="S110" i="6"/>
  <c r="S111" i="6"/>
  <c r="S112" i="6"/>
  <c r="S113" i="6"/>
  <c r="S114" i="6"/>
  <c r="S115" i="6"/>
  <c r="S116" i="6"/>
  <c r="S117" i="6"/>
  <c r="S118" i="6"/>
  <c r="S119" i="6"/>
  <c r="S120" i="6"/>
  <c r="S121" i="6"/>
  <c r="S122" i="6"/>
  <c r="S123" i="6"/>
  <c r="S124" i="6"/>
  <c r="S128" i="6"/>
  <c r="S129" i="6"/>
  <c r="S130" i="6"/>
  <c r="S131" i="6"/>
  <c r="S132" i="6"/>
  <c r="S133" i="6"/>
  <c r="S134" i="6"/>
  <c r="S135" i="6"/>
  <c r="S136" i="6"/>
  <c r="S137" i="6"/>
  <c r="S138" i="6"/>
  <c r="S139" i="6"/>
  <c r="S140" i="6"/>
  <c r="S141" i="6"/>
  <c r="S142" i="6"/>
  <c r="S143" i="6"/>
  <c r="S144" i="6"/>
  <c r="S145" i="6"/>
  <c r="S146" i="6"/>
  <c r="S147" i="6"/>
  <c r="S148" i="6"/>
  <c r="S152" i="6"/>
  <c r="S153" i="6"/>
  <c r="S154" i="6"/>
  <c r="S155" i="6"/>
  <c r="S156" i="6"/>
  <c r="S157" i="6"/>
  <c r="S158" i="6"/>
  <c r="S159" i="6"/>
  <c r="S160" i="6"/>
  <c r="S161" i="6"/>
  <c r="S162" i="6"/>
  <c r="S163" i="6"/>
  <c r="S164" i="6"/>
  <c r="S165" i="6"/>
  <c r="S166" i="6"/>
  <c r="S167" i="6"/>
  <c r="S168" i="6"/>
  <c r="S169" i="6"/>
  <c r="S170" i="6"/>
  <c r="S171" i="6"/>
  <c r="S172" i="6"/>
  <c r="S173" i="6"/>
  <c r="S174" i="6"/>
  <c r="S175" i="6"/>
  <c r="S176" i="6"/>
  <c r="S177" i="6"/>
  <c r="S178" i="6"/>
  <c r="S182" i="6"/>
  <c r="S183" i="6"/>
  <c r="S184" i="6"/>
  <c r="S185" i="6"/>
  <c r="S186" i="6"/>
  <c r="S187" i="6"/>
  <c r="S188" i="6"/>
  <c r="S189" i="6"/>
  <c r="S190" i="6"/>
  <c r="S191" i="6"/>
  <c r="S192" i="6"/>
  <c r="S193" i="6"/>
  <c r="S194" i="6"/>
  <c r="S195" i="6"/>
  <c r="S196" i="6"/>
  <c r="S197" i="6"/>
  <c r="S198" i="6"/>
  <c r="S199" i="6"/>
  <c r="S203" i="6"/>
  <c r="S204" i="6"/>
  <c r="S205" i="6"/>
  <c r="S206" i="6"/>
  <c r="S207" i="6"/>
  <c r="S208" i="6"/>
  <c r="S209" i="6"/>
  <c r="S210" i="6"/>
  <c r="S211" i="6"/>
  <c r="S212" i="6"/>
  <c r="S213" i="6"/>
  <c r="S214" i="6"/>
  <c r="S215" i="6"/>
  <c r="S216" i="6"/>
  <c r="S217" i="6"/>
  <c r="S218" i="6"/>
  <c r="S219" i="6"/>
  <c r="S220" i="6"/>
  <c r="S221" i="6"/>
  <c r="S222" i="6"/>
  <c r="S223" i="6"/>
  <c r="S227" i="6"/>
  <c r="S228" i="6"/>
  <c r="S229" i="6"/>
  <c r="S230" i="6"/>
  <c r="S231" i="6"/>
  <c r="S232" i="6"/>
  <c r="S233" i="6"/>
  <c r="S234" i="6"/>
  <c r="S235" i="6"/>
  <c r="S236" i="6"/>
  <c r="S237" i="6"/>
  <c r="S238" i="6"/>
  <c r="S239" i="6"/>
  <c r="S240" i="6"/>
  <c r="S241" i="6"/>
  <c r="S242" i="6"/>
  <c r="S243" i="6"/>
  <c r="S244" i="6"/>
  <c r="S248" i="6"/>
  <c r="S249" i="6"/>
  <c r="S250" i="6"/>
  <c r="S251" i="6"/>
  <c r="S252" i="6"/>
  <c r="S253" i="6"/>
  <c r="S254" i="6"/>
  <c r="S255" i="6"/>
  <c r="S256" i="6"/>
  <c r="S257" i="6"/>
  <c r="S258" i="6"/>
  <c r="S259" i="6"/>
  <c r="S260" i="6"/>
  <c r="S261" i="6"/>
  <c r="S262" i="6"/>
  <c r="S263" i="6"/>
  <c r="S264" i="6"/>
  <c r="S265" i="6"/>
  <c r="S266" i="6"/>
  <c r="S267" i="6"/>
  <c r="S268" i="6"/>
  <c r="S272" i="6"/>
  <c r="S273" i="6"/>
  <c r="S274" i="6"/>
  <c r="S275" i="6"/>
  <c r="S276" i="6"/>
  <c r="S277" i="6"/>
  <c r="S278" i="6"/>
  <c r="S279" i="6"/>
  <c r="S280" i="6"/>
  <c r="S281" i="6"/>
  <c r="S282" i="6"/>
  <c r="S283" i="6"/>
  <c r="S284" i="6"/>
  <c r="S285" i="6"/>
  <c r="S286" i="6"/>
  <c r="S287" i="6"/>
  <c r="S288" i="6"/>
  <c r="S289" i="6"/>
  <c r="S293" i="6"/>
  <c r="S294" i="6"/>
  <c r="S295" i="6"/>
  <c r="S296" i="6"/>
  <c r="S297" i="6"/>
  <c r="S298" i="6"/>
  <c r="S299" i="6"/>
  <c r="S300" i="6"/>
  <c r="S301" i="6"/>
  <c r="S302" i="6"/>
  <c r="S303" i="6"/>
  <c r="S304" i="6"/>
  <c r="S305" i="6"/>
  <c r="S306" i="6"/>
  <c r="S307" i="6"/>
  <c r="S308" i="6"/>
  <c r="S309" i="6"/>
  <c r="S310" i="6"/>
  <c r="S311" i="6"/>
  <c r="S312" i="6"/>
  <c r="S313" i="6"/>
  <c r="S314" i="6"/>
  <c r="S315" i="6"/>
  <c r="S316" i="6"/>
  <c r="S320" i="6"/>
  <c r="S321" i="6"/>
  <c r="S322" i="6"/>
  <c r="S323" i="6"/>
  <c r="S324" i="6"/>
  <c r="S325" i="6"/>
  <c r="S326" i="6"/>
  <c r="S327" i="6"/>
  <c r="S328" i="6"/>
  <c r="S329" i="6"/>
  <c r="S330" i="6"/>
  <c r="S331" i="6"/>
  <c r="S332" i="6"/>
  <c r="S333" i="6"/>
  <c r="S334" i="6"/>
  <c r="S335" i="6"/>
  <c r="S336" i="6"/>
  <c r="S337" i="6"/>
  <c r="S338" i="6"/>
  <c r="S339" i="6"/>
  <c r="S340" i="6"/>
  <c r="S341" i="6"/>
  <c r="S342" i="6"/>
  <c r="S343" i="6"/>
  <c r="S347" i="6"/>
  <c r="S348" i="6"/>
  <c r="S349" i="6"/>
  <c r="S350" i="6"/>
  <c r="S351" i="6"/>
  <c r="S352" i="6"/>
  <c r="S353" i="6"/>
  <c r="S354" i="6"/>
  <c r="S355" i="6"/>
  <c r="S356" i="6"/>
  <c r="S357" i="6"/>
  <c r="S358" i="6"/>
  <c r="S359" i="6"/>
  <c r="S360" i="6"/>
  <c r="S361" i="6"/>
  <c r="S362" i="6"/>
  <c r="S363" i="6"/>
  <c r="S364" i="6"/>
  <c r="S365" i="6"/>
  <c r="S366" i="6"/>
  <c r="S367" i="6"/>
  <c r="S368" i="6"/>
  <c r="S369" i="6"/>
  <c r="S370" i="6"/>
  <c r="S374" i="6"/>
  <c r="S375" i="6"/>
  <c r="S376" i="6"/>
  <c r="S377" i="6"/>
  <c r="S378" i="6"/>
  <c r="S379" i="6"/>
  <c r="S380" i="6"/>
  <c r="S381" i="6"/>
  <c r="S382" i="6"/>
  <c r="S383" i="6"/>
  <c r="S384" i="6"/>
  <c r="S385" i="6"/>
  <c r="S386" i="6"/>
  <c r="S387" i="6"/>
  <c r="S388" i="6"/>
  <c r="S389" i="6"/>
  <c r="S390" i="6"/>
  <c r="S391" i="6"/>
  <c r="S392" i="6"/>
  <c r="S393" i="6"/>
  <c r="S394" i="6"/>
  <c r="S395" i="6"/>
  <c r="S396" i="6"/>
  <c r="S397" i="6"/>
  <c r="S398" i="6"/>
  <c r="S399" i="6"/>
  <c r="S400" i="6"/>
  <c r="S404" i="6"/>
  <c r="S405" i="6"/>
  <c r="S406" i="6"/>
  <c r="S407" i="6"/>
  <c r="S408" i="6"/>
  <c r="S409" i="6"/>
  <c r="S410" i="6"/>
  <c r="S411" i="6"/>
  <c r="S412" i="6"/>
  <c r="S413" i="6"/>
  <c r="S414" i="6"/>
  <c r="S415" i="6"/>
  <c r="S416" i="6"/>
  <c r="S417" i="6"/>
  <c r="S418" i="6"/>
  <c r="S419" i="6"/>
  <c r="S420" i="6"/>
  <c r="S421" i="6"/>
  <c r="S422" i="6"/>
  <c r="S423" i="6"/>
  <c r="S424" i="6"/>
  <c r="S425" i="6"/>
  <c r="S426" i="6"/>
  <c r="S427" i="6"/>
  <c r="S428" i="6"/>
  <c r="S429" i="6"/>
  <c r="S430" i="6"/>
  <c r="S434" i="6"/>
  <c r="S435" i="6"/>
  <c r="S436" i="6"/>
  <c r="S437" i="6"/>
  <c r="S438" i="6"/>
  <c r="S439" i="6"/>
  <c r="S440" i="6"/>
  <c r="S441" i="6"/>
  <c r="S442" i="6"/>
  <c r="S443" i="6"/>
  <c r="S444" i="6"/>
  <c r="S445" i="6"/>
  <c r="S446" i="6"/>
  <c r="S447" i="6"/>
  <c r="S448" i="6"/>
  <c r="S449" i="6"/>
  <c r="S450" i="6"/>
  <c r="S451" i="6"/>
  <c r="S452" i="6"/>
  <c r="S453" i="6"/>
  <c r="S454" i="6"/>
  <c r="S455" i="6"/>
  <c r="S456" i="6"/>
  <c r="S457" i="6"/>
  <c r="S458" i="6"/>
  <c r="S459" i="6"/>
  <c r="S460" i="6"/>
  <c r="S461" i="6"/>
  <c r="S462" i="6"/>
  <c r="S463" i="6"/>
  <c r="S464" i="6"/>
  <c r="S465" i="6"/>
  <c r="S466" i="6"/>
  <c r="S467" i="6"/>
  <c r="S471" i="6"/>
  <c r="S472" i="6"/>
  <c r="S473" i="6"/>
  <c r="S474" i="6"/>
  <c r="S475" i="6"/>
  <c r="S476" i="6"/>
  <c r="S477" i="6"/>
  <c r="S478" i="6"/>
  <c r="S479" i="6"/>
  <c r="S480" i="6"/>
  <c r="S481" i="6"/>
  <c r="S482" i="6"/>
  <c r="S483" i="6"/>
  <c r="S484" i="6"/>
  <c r="S485" i="6"/>
  <c r="S486" i="6"/>
  <c r="S487" i="6"/>
  <c r="S488" i="6"/>
  <c r="S489" i="6"/>
  <c r="S490" i="6"/>
  <c r="S491" i="6"/>
  <c r="S492" i="6"/>
  <c r="S493" i="6"/>
  <c r="S494" i="6"/>
  <c r="S498" i="6"/>
  <c r="S499" i="6"/>
  <c r="S500" i="6"/>
  <c r="S501" i="6"/>
  <c r="S502" i="6"/>
  <c r="S503" i="6"/>
  <c r="S504" i="6"/>
  <c r="S505" i="6"/>
  <c r="S506" i="6"/>
  <c r="S507" i="6"/>
  <c r="S508" i="6"/>
  <c r="S509" i="6"/>
  <c r="S510" i="6"/>
  <c r="S511" i="6"/>
  <c r="S512" i="6"/>
  <c r="S513" i="6"/>
  <c r="S514" i="6"/>
  <c r="S515" i="6"/>
  <c r="S516" i="6"/>
  <c r="S517" i="6"/>
  <c r="S518" i="6"/>
  <c r="S519" i="6"/>
  <c r="S520" i="6"/>
  <c r="S521" i="6"/>
  <c r="S525" i="6"/>
  <c r="S526" i="6"/>
  <c r="S527" i="6"/>
  <c r="S528" i="6"/>
  <c r="S529" i="6"/>
  <c r="S530" i="6"/>
  <c r="S531" i="6"/>
  <c r="S532" i="6"/>
  <c r="S533" i="6"/>
  <c r="S534" i="6"/>
  <c r="S535" i="6"/>
  <c r="S536" i="6"/>
  <c r="S537" i="6"/>
  <c r="S538" i="6"/>
  <c r="S539" i="6"/>
  <c r="S540" i="6"/>
  <c r="S541" i="6"/>
  <c r="S542" i="6"/>
  <c r="S543" i="6"/>
  <c r="S544" i="6"/>
  <c r="S545" i="6"/>
  <c r="S546" i="6"/>
  <c r="S547" i="6"/>
  <c r="S548" i="6"/>
  <c r="S552" i="6"/>
  <c r="S553" i="6"/>
  <c r="S554" i="6"/>
  <c r="S555" i="6"/>
  <c r="S556" i="6"/>
  <c r="S557" i="6"/>
  <c r="S558" i="6"/>
  <c r="S559" i="6"/>
  <c r="S560" i="6"/>
  <c r="S561" i="6"/>
  <c r="S562" i="6"/>
  <c r="S563" i="6"/>
  <c r="S564" i="6"/>
  <c r="S565" i="6"/>
  <c r="S566" i="6"/>
  <c r="S567" i="6"/>
  <c r="S568" i="6"/>
  <c r="S569" i="6"/>
  <c r="S573" i="6"/>
  <c r="S574" i="6"/>
  <c r="S575" i="6"/>
  <c r="S576" i="6"/>
  <c r="S577" i="6"/>
  <c r="S578" i="6"/>
  <c r="S579" i="6"/>
  <c r="S580" i="6"/>
  <c r="S581" i="6"/>
  <c r="S582" i="6"/>
  <c r="S583" i="6"/>
  <c r="S584" i="6"/>
  <c r="S585" i="6"/>
  <c r="S586" i="6"/>
  <c r="S587" i="6"/>
  <c r="S588" i="6"/>
  <c r="S589" i="6"/>
  <c r="S590" i="6"/>
  <c r="S591" i="6"/>
  <c r="S592" i="6"/>
  <c r="S593" i="6"/>
  <c r="S594" i="6"/>
  <c r="S595" i="6"/>
  <c r="S596" i="6"/>
  <c r="S597" i="6"/>
  <c r="O597" i="6" s="1"/>
  <c r="S598" i="6"/>
  <c r="O598" i="6" s="1"/>
  <c r="S599" i="6"/>
  <c r="O599" i="6" s="1"/>
  <c r="S600" i="6"/>
  <c r="O600" i="6" s="1"/>
  <c r="S601" i="6"/>
  <c r="S602" i="6"/>
  <c r="S603" i="6"/>
  <c r="S604" i="6"/>
  <c r="S605" i="6"/>
  <c r="S606" i="6"/>
  <c r="S607" i="6"/>
  <c r="S608" i="6"/>
  <c r="S609" i="6"/>
  <c r="S610" i="6"/>
  <c r="S611" i="6"/>
  <c r="S612" i="6"/>
  <c r="S613" i="6"/>
  <c r="S614" i="6"/>
  <c r="S615" i="6"/>
  <c r="S616" i="6"/>
  <c r="S617" i="6"/>
  <c r="S618" i="6"/>
  <c r="S622" i="6"/>
  <c r="S623" i="6"/>
  <c r="S624" i="6"/>
  <c r="S625" i="6"/>
  <c r="S626" i="6"/>
  <c r="S627" i="6"/>
  <c r="S628" i="6"/>
  <c r="S629" i="6"/>
  <c r="S630" i="6"/>
  <c r="S631" i="6"/>
  <c r="S632" i="6"/>
  <c r="S633" i="6"/>
  <c r="S634" i="6"/>
  <c r="S635" i="6"/>
  <c r="S636" i="6"/>
  <c r="S637" i="6"/>
  <c r="S638" i="6"/>
  <c r="S639" i="6"/>
  <c r="S643" i="6"/>
  <c r="S644" i="6"/>
  <c r="S645" i="6"/>
  <c r="S646" i="6"/>
  <c r="S647" i="6"/>
  <c r="S648" i="6"/>
  <c r="S649" i="6"/>
  <c r="S650" i="6"/>
  <c r="S651" i="6"/>
  <c r="S652" i="6"/>
  <c r="S653" i="6"/>
  <c r="S654" i="6"/>
  <c r="S655" i="6"/>
  <c r="S656" i="6"/>
  <c r="S657" i="6"/>
  <c r="S658" i="6"/>
  <c r="S659" i="6"/>
  <c r="S660" i="6"/>
  <c r="S661" i="6"/>
  <c r="S662" i="6"/>
  <c r="S663" i="6"/>
  <c r="S664" i="6"/>
  <c r="S665" i="6"/>
  <c r="S666" i="6"/>
  <c r="S667" i="6"/>
  <c r="S668" i="6"/>
  <c r="S669" i="6"/>
  <c r="S673" i="6"/>
  <c r="S674" i="6"/>
  <c r="S675" i="6"/>
  <c r="S676" i="6"/>
  <c r="S677" i="6"/>
  <c r="S678" i="6"/>
  <c r="S679" i="6"/>
  <c r="S680" i="6"/>
  <c r="S681" i="6"/>
  <c r="S682" i="6"/>
  <c r="S683" i="6"/>
  <c r="S684" i="6"/>
  <c r="S685" i="6"/>
  <c r="S686" i="6"/>
  <c r="S687" i="6"/>
  <c r="S688" i="6"/>
  <c r="S689" i="6"/>
  <c r="S690" i="6"/>
  <c r="S691" i="6"/>
  <c r="S692" i="6"/>
  <c r="S693" i="6"/>
  <c r="S697" i="6"/>
  <c r="S698" i="6"/>
  <c r="S699" i="6"/>
  <c r="S700" i="6"/>
  <c r="S701" i="6"/>
  <c r="S702" i="6"/>
  <c r="S703" i="6"/>
  <c r="S704" i="6"/>
  <c r="S705" i="6"/>
  <c r="S706" i="6"/>
  <c r="S707" i="6"/>
  <c r="S708" i="6"/>
  <c r="S709" i="6"/>
  <c r="S710" i="6"/>
  <c r="S711" i="6"/>
  <c r="S712" i="6"/>
  <c r="S713" i="6"/>
  <c r="S714" i="6"/>
  <c r="S715" i="6"/>
  <c r="S716" i="6"/>
  <c r="S717" i="6"/>
  <c r="S718" i="6"/>
  <c r="S719" i="6"/>
  <c r="S720" i="6"/>
  <c r="S724" i="6"/>
  <c r="S725" i="6"/>
  <c r="S726" i="6"/>
  <c r="S727" i="6"/>
  <c r="S728" i="6"/>
  <c r="S729" i="6"/>
  <c r="S730" i="6"/>
  <c r="S731" i="6"/>
  <c r="S732" i="6"/>
  <c r="S733" i="6"/>
  <c r="S734" i="6"/>
  <c r="S735" i="6"/>
  <c r="S736" i="6"/>
  <c r="S737" i="6"/>
  <c r="S738" i="6"/>
  <c r="S739" i="6"/>
  <c r="S740" i="6"/>
  <c r="S741" i="6"/>
  <c r="S742" i="6"/>
  <c r="S743" i="6"/>
  <c r="S744" i="6"/>
  <c r="S745" i="6"/>
  <c r="S746" i="6"/>
  <c r="S747" i="6"/>
  <c r="S748" i="6"/>
  <c r="S749" i="6"/>
  <c r="S750" i="6"/>
  <c r="S751" i="6"/>
  <c r="S752" i="6"/>
  <c r="S753" i="6"/>
  <c r="S754" i="6"/>
  <c r="S755" i="6"/>
  <c r="S756" i="6"/>
  <c r="S757" i="6"/>
  <c r="S758" i="6"/>
  <c r="S759" i="6"/>
  <c r="S760" i="6"/>
  <c r="S761" i="6"/>
  <c r="S762" i="6"/>
  <c r="S763" i="6"/>
  <c r="S764" i="6"/>
  <c r="S765" i="6"/>
  <c r="S769" i="6"/>
  <c r="S770" i="6"/>
  <c r="S771" i="6"/>
  <c r="S772" i="6"/>
  <c r="S773" i="6"/>
  <c r="S774" i="6"/>
  <c r="S775" i="6"/>
  <c r="S776" i="6"/>
  <c r="S777" i="6"/>
  <c r="S778" i="6"/>
  <c r="S779" i="6"/>
  <c r="S780" i="6"/>
  <c r="S781" i="6"/>
  <c r="S782" i="6"/>
  <c r="S783" i="6"/>
  <c r="S784" i="6"/>
  <c r="S785" i="6"/>
  <c r="S786" i="6"/>
  <c r="S787" i="6"/>
  <c r="S788" i="6"/>
  <c r="S789" i="6"/>
  <c r="S790" i="6"/>
  <c r="S791" i="6"/>
  <c r="S792" i="6"/>
  <c r="S796" i="6"/>
  <c r="S797" i="6"/>
  <c r="S798" i="6"/>
  <c r="S799" i="6"/>
  <c r="S800" i="6"/>
  <c r="S801" i="6"/>
  <c r="S802" i="6"/>
  <c r="S803" i="6"/>
  <c r="S804" i="6"/>
  <c r="S805" i="6"/>
  <c r="S806" i="6"/>
  <c r="S807" i="6"/>
  <c r="S808" i="6"/>
  <c r="S809" i="6"/>
  <c r="S810" i="6"/>
  <c r="S811" i="6"/>
  <c r="S812" i="6"/>
  <c r="S813" i="6"/>
  <c r="S814" i="6"/>
  <c r="S815" i="6"/>
  <c r="S816" i="6"/>
  <c r="S817" i="6"/>
  <c r="S818" i="6"/>
  <c r="S819" i="6"/>
  <c r="S823" i="6"/>
  <c r="S824" i="6"/>
  <c r="S825" i="6"/>
  <c r="S826" i="6"/>
  <c r="S827" i="6"/>
  <c r="S828" i="6"/>
  <c r="S829" i="6"/>
  <c r="S830" i="6"/>
  <c r="S831" i="6"/>
  <c r="S832" i="6"/>
  <c r="S833" i="6"/>
  <c r="S834" i="6"/>
  <c r="S835" i="6"/>
  <c r="S836" i="6"/>
  <c r="S837" i="6"/>
  <c r="S838" i="6"/>
  <c r="S839" i="6"/>
  <c r="S840" i="6"/>
  <c r="S841" i="6"/>
  <c r="S842" i="6"/>
  <c r="S843" i="6"/>
  <c r="S844" i="6"/>
  <c r="S845" i="6"/>
  <c r="S846" i="6"/>
  <c r="S847" i="6"/>
  <c r="S848" i="6"/>
  <c r="S849" i="6"/>
  <c r="S853" i="6"/>
  <c r="S854" i="6"/>
  <c r="S855" i="6"/>
  <c r="S856" i="6"/>
  <c r="S857" i="6"/>
  <c r="S858" i="6"/>
  <c r="S859" i="6"/>
  <c r="S860" i="6"/>
  <c r="S861" i="6"/>
  <c r="S862" i="6"/>
  <c r="S863" i="6"/>
  <c r="S864" i="6"/>
  <c r="S865" i="6"/>
  <c r="S866" i="6"/>
  <c r="S867" i="6"/>
  <c r="S868" i="6"/>
  <c r="S869" i="6"/>
  <c r="S870" i="6"/>
  <c r="S871" i="6"/>
  <c r="S872" i="6"/>
  <c r="S873" i="6"/>
  <c r="S874" i="6"/>
  <c r="S875" i="6"/>
  <c r="S876" i="6"/>
  <c r="S880" i="6"/>
  <c r="S881" i="6"/>
  <c r="S882" i="6"/>
  <c r="S883" i="6"/>
  <c r="S884" i="6"/>
  <c r="S885" i="6"/>
  <c r="S886" i="6"/>
  <c r="S887" i="6"/>
  <c r="S888" i="6"/>
  <c r="S889" i="6"/>
  <c r="S890" i="6"/>
  <c r="S891" i="6"/>
  <c r="S892" i="6"/>
  <c r="S893" i="6"/>
  <c r="S894" i="6"/>
  <c r="S895" i="6"/>
  <c r="S896" i="6"/>
  <c r="S897" i="6"/>
  <c r="S898" i="6"/>
  <c r="S899" i="6"/>
  <c r="S900" i="6"/>
  <c r="S901" i="6"/>
  <c r="S902" i="6"/>
  <c r="S903" i="6"/>
  <c r="S905" i="6"/>
  <c r="S906" i="6"/>
  <c r="O906" i="6" s="1"/>
  <c r="S907" i="6"/>
  <c r="O907" i="6" s="1"/>
  <c r="S908" i="6"/>
  <c r="O908" i="6" s="1"/>
  <c r="S909" i="6"/>
  <c r="O909" i="6" s="1"/>
  <c r="S910" i="6"/>
  <c r="O910" i="6" s="1"/>
  <c r="S911" i="6"/>
  <c r="O911" i="6" s="1"/>
  <c r="S912" i="6"/>
  <c r="O912" i="6" s="1"/>
  <c r="S913" i="6"/>
  <c r="O913" i="6" s="1"/>
  <c r="S914" i="6"/>
  <c r="O914" i="6" s="1"/>
  <c r="S915" i="6"/>
  <c r="O915" i="6" s="1"/>
  <c r="S916" i="6"/>
  <c r="O916" i="6" s="1"/>
  <c r="S917" i="6"/>
  <c r="O917" i="6" s="1"/>
  <c r="S918" i="6"/>
  <c r="O918" i="6" s="1"/>
  <c r="S919" i="6"/>
  <c r="O919" i="6" s="1"/>
  <c r="S920" i="6"/>
  <c r="O920" i="6" s="1"/>
  <c r="S921" i="6"/>
  <c r="S922" i="6"/>
  <c r="S923" i="6"/>
  <c r="S924" i="6"/>
  <c r="S925" i="6"/>
  <c r="S926" i="6"/>
  <c r="S927" i="6"/>
  <c r="S928" i="6"/>
  <c r="S929" i="6"/>
  <c r="S930" i="6"/>
  <c r="S931" i="6"/>
  <c r="S932" i="6"/>
  <c r="S933" i="6"/>
  <c r="S934" i="6"/>
  <c r="S935" i="6"/>
  <c r="S936" i="6"/>
  <c r="S937" i="6"/>
  <c r="S938" i="6"/>
  <c r="S939" i="6"/>
  <c r="S940" i="6"/>
  <c r="S941" i="6"/>
  <c r="S942" i="6"/>
  <c r="S943" i="6"/>
  <c r="S944" i="6"/>
  <c r="S945" i="6"/>
  <c r="S946" i="6"/>
  <c r="S947" i="6"/>
  <c r="S948" i="6"/>
  <c r="S949" i="6"/>
  <c r="S950" i="6"/>
  <c r="S951" i="6"/>
  <c r="S952" i="6"/>
  <c r="S953" i="6"/>
  <c r="S954" i="6"/>
  <c r="S955" i="6"/>
  <c r="S956" i="6"/>
  <c r="O956" i="6" s="1"/>
  <c r="S957" i="6"/>
  <c r="O957" i="6" s="1"/>
  <c r="S958" i="6"/>
  <c r="S959" i="6"/>
  <c r="S960" i="6"/>
  <c r="S961" i="6"/>
  <c r="S962" i="6"/>
  <c r="O962" i="6" s="1"/>
  <c r="S963" i="6"/>
  <c r="O963" i="6" s="1"/>
  <c r="S964" i="6"/>
  <c r="O964" i="6" s="1"/>
  <c r="S965" i="6"/>
  <c r="O965" i="6" s="1"/>
  <c r="S966" i="6"/>
  <c r="O966" i="6" s="1"/>
  <c r="S967" i="6"/>
  <c r="O967" i="6" s="1"/>
  <c r="S968" i="6"/>
  <c r="O968" i="6" s="1"/>
  <c r="S969" i="6"/>
  <c r="O969" i="6" s="1"/>
  <c r="S970" i="6"/>
  <c r="O970" i="6" s="1"/>
  <c r="S971" i="6"/>
  <c r="O971" i="6" s="1"/>
  <c r="S972" i="6"/>
  <c r="O972" i="6" s="1"/>
  <c r="S973" i="6"/>
  <c r="O973" i="6" s="1"/>
  <c r="S974" i="6"/>
  <c r="O974" i="6" s="1"/>
  <c r="S975" i="6"/>
  <c r="O975" i="6" s="1"/>
  <c r="S976" i="6"/>
  <c r="O976" i="6" s="1"/>
  <c r="S977" i="6"/>
  <c r="O977" i="6" s="1"/>
  <c r="S978" i="6"/>
  <c r="O978" i="6" s="1"/>
  <c r="S979" i="6"/>
  <c r="O979" i="6" s="1"/>
  <c r="S980" i="6"/>
  <c r="O980" i="6" s="1"/>
  <c r="S981" i="6"/>
  <c r="S982" i="6"/>
  <c r="S983" i="6"/>
  <c r="S984" i="6"/>
  <c r="S985" i="6"/>
  <c r="S986" i="6"/>
  <c r="S987" i="6"/>
  <c r="S988" i="6"/>
  <c r="S989" i="6"/>
  <c r="S990" i="6"/>
  <c r="S991" i="6"/>
  <c r="S992" i="6"/>
  <c r="S993" i="6"/>
  <c r="S994" i="6"/>
  <c r="S995" i="6"/>
  <c r="S996" i="6"/>
  <c r="S997" i="6"/>
  <c r="S998" i="6"/>
  <c r="S999" i="6"/>
  <c r="S1000" i="6"/>
  <c r="S1001" i="6"/>
  <c r="S1002" i="6"/>
  <c r="S1003" i="6"/>
  <c r="S1004" i="6"/>
  <c r="S1005" i="6"/>
  <c r="S1006" i="6"/>
  <c r="S1007" i="6"/>
  <c r="S1008" i="6"/>
  <c r="S1009" i="6"/>
  <c r="S1010" i="6"/>
  <c r="S1011" i="6"/>
  <c r="S1012" i="6"/>
  <c r="S1013" i="6"/>
  <c r="S1014" i="6"/>
  <c r="S1015" i="6"/>
  <c r="S1016" i="6"/>
  <c r="S1017" i="6"/>
  <c r="S1018" i="6"/>
  <c r="S1019" i="6"/>
  <c r="S1020" i="6"/>
  <c r="S1021" i="6"/>
  <c r="S1022" i="6"/>
  <c r="S1023" i="6"/>
  <c r="S1024" i="6"/>
  <c r="S1025" i="6"/>
  <c r="S1026" i="6"/>
  <c r="S1027" i="6"/>
  <c r="S1028" i="6"/>
  <c r="S1029" i="6"/>
  <c r="S1030" i="6"/>
  <c r="S1031" i="6"/>
  <c r="S1032" i="6"/>
  <c r="S1033" i="6"/>
  <c r="S1034" i="6"/>
  <c r="S1035" i="6"/>
  <c r="S1036" i="6"/>
  <c r="S1037" i="6"/>
  <c r="S1038" i="6"/>
  <c r="S1039" i="6"/>
  <c r="S1040" i="6"/>
  <c r="S1041" i="6"/>
  <c r="S1042" i="6"/>
  <c r="S1043" i="6"/>
  <c r="S1044" i="6"/>
  <c r="S1045" i="6"/>
  <c r="S1046" i="6"/>
  <c r="S1047" i="6"/>
  <c r="S1048" i="6"/>
  <c r="S1049" i="6"/>
  <c r="S1050" i="6"/>
  <c r="S1051" i="6"/>
  <c r="S1052" i="6"/>
  <c r="S1053" i="6"/>
  <c r="S1054" i="6"/>
  <c r="S1055" i="6"/>
  <c r="S1056" i="6"/>
  <c r="S1057" i="6"/>
  <c r="S1058" i="6"/>
  <c r="S1059" i="6"/>
  <c r="S1060" i="6"/>
  <c r="S1061" i="6"/>
  <c r="S1062" i="6"/>
  <c r="S1063" i="6"/>
  <c r="S1064" i="6"/>
  <c r="S1065" i="6"/>
  <c r="S1066" i="6"/>
  <c r="S1067" i="6"/>
  <c r="S1068" i="6"/>
  <c r="S1069" i="6"/>
  <c r="S1070" i="6"/>
  <c r="S1071" i="6"/>
  <c r="S1072" i="6"/>
  <c r="S1073" i="6"/>
  <c r="S1074" i="6"/>
  <c r="S1075" i="6"/>
  <c r="S1076" i="6"/>
  <c r="S1080" i="6"/>
  <c r="S1081" i="6"/>
  <c r="S1082" i="6"/>
  <c r="S1083" i="6"/>
  <c r="S1084" i="6"/>
  <c r="S1085" i="6"/>
  <c r="S1086" i="6"/>
  <c r="S1087" i="6"/>
  <c r="S1088" i="6"/>
  <c r="S1089" i="6"/>
  <c r="S1090" i="6"/>
  <c r="S1091" i="6"/>
  <c r="S1092" i="6"/>
  <c r="S1093" i="6"/>
  <c r="S1094" i="6"/>
  <c r="S1095" i="6"/>
  <c r="S1096" i="6"/>
  <c r="S1097" i="6"/>
  <c r="S1098" i="6"/>
  <c r="S1099" i="6"/>
  <c r="S1100" i="6"/>
  <c r="S1101" i="6"/>
  <c r="S1102" i="6"/>
  <c r="S1103" i="6"/>
  <c r="S1104" i="6"/>
  <c r="S1105" i="6"/>
  <c r="S1106" i="6"/>
  <c r="S1107" i="6"/>
  <c r="S1108" i="6"/>
  <c r="S1109" i="6"/>
  <c r="S1110" i="6"/>
  <c r="S1111" i="6"/>
  <c r="S1112" i="6"/>
  <c r="S1116" i="6"/>
  <c r="S1117" i="6"/>
  <c r="S1118" i="6"/>
  <c r="S1119" i="6"/>
  <c r="S1120" i="6"/>
  <c r="S1121" i="6"/>
  <c r="S1122" i="6"/>
  <c r="S1123" i="6"/>
  <c r="S1124" i="6"/>
  <c r="S1125" i="6"/>
  <c r="S1126" i="6"/>
  <c r="S1127" i="6"/>
  <c r="S1128" i="6"/>
  <c r="S1129" i="6"/>
  <c r="S1130" i="6"/>
  <c r="S1131" i="6"/>
  <c r="S1132" i="6"/>
  <c r="S1133" i="6"/>
  <c r="S1134" i="6"/>
  <c r="S1135" i="6"/>
  <c r="S1136" i="6"/>
  <c r="S1137" i="6"/>
  <c r="S1138" i="6"/>
  <c r="S1139" i="6"/>
  <c r="S1140" i="6"/>
  <c r="S1141" i="6"/>
  <c r="S1142" i="6"/>
  <c r="S1143" i="6"/>
  <c r="S1144" i="6"/>
  <c r="S1145" i="6"/>
  <c r="S1146" i="6"/>
  <c r="S1147" i="6"/>
  <c r="S1148" i="6"/>
  <c r="S1149" i="6"/>
  <c r="S1150" i="6"/>
  <c r="S1151" i="6"/>
  <c r="S1152" i="6"/>
  <c r="S1153" i="6"/>
  <c r="S1154" i="6"/>
  <c r="S1155" i="6"/>
  <c r="S1156" i="6"/>
  <c r="S1157" i="6"/>
  <c r="S1158" i="6"/>
  <c r="S1159" i="6"/>
  <c r="S1160" i="6"/>
  <c r="S1161" i="6"/>
  <c r="S1162" i="6"/>
  <c r="S1163" i="6"/>
  <c r="S1167" i="6"/>
  <c r="S1168" i="6"/>
  <c r="S1169" i="6"/>
  <c r="S1170" i="6"/>
  <c r="S1171" i="6"/>
  <c r="S1172" i="6"/>
  <c r="S1173" i="6"/>
  <c r="S1174" i="6"/>
  <c r="S1175" i="6"/>
  <c r="S1176" i="6"/>
  <c r="S1177" i="6"/>
  <c r="S1178" i="6"/>
  <c r="S1179" i="6"/>
  <c r="S1180" i="6"/>
  <c r="S1181" i="6"/>
  <c r="S1182" i="6"/>
  <c r="S1183" i="6"/>
  <c r="S1184" i="6"/>
  <c r="S1185" i="6"/>
  <c r="S1186" i="6"/>
  <c r="S1187" i="6"/>
  <c r="S1188" i="6"/>
  <c r="S1189" i="6"/>
  <c r="S1190" i="6"/>
  <c r="S1191" i="6"/>
  <c r="S1192" i="6"/>
  <c r="S1193" i="6"/>
  <c r="S1194" i="6"/>
  <c r="S1195" i="6"/>
  <c r="S1196" i="6"/>
  <c r="S1197" i="6"/>
  <c r="S1198" i="6"/>
  <c r="S1199" i="6"/>
  <c r="S1200" i="6"/>
  <c r="S1201" i="6"/>
  <c r="S1202" i="6"/>
  <c r="S1203" i="6"/>
  <c r="S1204" i="6"/>
  <c r="S1205" i="6"/>
  <c r="S1206" i="6"/>
  <c r="S1207" i="6"/>
  <c r="S1208" i="6"/>
  <c r="S1209" i="6"/>
  <c r="S1210" i="6"/>
  <c r="S1211" i="6"/>
  <c r="S1212" i="6"/>
  <c r="S1213" i="6"/>
  <c r="S1214" i="6"/>
  <c r="S1215" i="6"/>
  <c r="S1216" i="6"/>
  <c r="S1217" i="6"/>
  <c r="S1218" i="6"/>
  <c r="S1219" i="6"/>
  <c r="S1220" i="6"/>
  <c r="S1221" i="6"/>
  <c r="S1222" i="6"/>
  <c r="S1223" i="6"/>
  <c r="S1224" i="6"/>
  <c r="S1225" i="6"/>
  <c r="S1226" i="6"/>
  <c r="S1227" i="6"/>
  <c r="S1228" i="6"/>
  <c r="S1229" i="6"/>
  <c r="S1230" i="6"/>
  <c r="S1231" i="6"/>
  <c r="S1232" i="6"/>
  <c r="S1233" i="6"/>
  <c r="S1234" i="6"/>
  <c r="S1235" i="6"/>
  <c r="S1239" i="6"/>
  <c r="S1240" i="6"/>
  <c r="S1241" i="6"/>
  <c r="S1242" i="6"/>
  <c r="S1243" i="6"/>
  <c r="S1244" i="6"/>
  <c r="S1245" i="6"/>
  <c r="S1246" i="6"/>
  <c r="S1247" i="6"/>
  <c r="S1248" i="6"/>
  <c r="S1249" i="6"/>
  <c r="S1250" i="6"/>
  <c r="S1251" i="6"/>
  <c r="S1252" i="6"/>
  <c r="S1253" i="6"/>
  <c r="S1254" i="6"/>
  <c r="S1255" i="6"/>
  <c r="S1256" i="6"/>
  <c r="S1257" i="6"/>
  <c r="S1258" i="6"/>
  <c r="S1259" i="6"/>
  <c r="S1260" i="6"/>
  <c r="S1264" i="6"/>
  <c r="S1265" i="6"/>
  <c r="S1266" i="6"/>
  <c r="S1267" i="6"/>
  <c r="S1268" i="6"/>
  <c r="S1269" i="6"/>
  <c r="S1270" i="6"/>
  <c r="S1271" i="6"/>
  <c r="S1272" i="6"/>
  <c r="S1273" i="6"/>
  <c r="S1274" i="6"/>
  <c r="S1275" i="6"/>
  <c r="S1276" i="6"/>
  <c r="S1277" i="6"/>
  <c r="S1278" i="6"/>
  <c r="S1279" i="6"/>
  <c r="S1280" i="6"/>
  <c r="S1281" i="6"/>
  <c r="S1282" i="6"/>
  <c r="S1283" i="6"/>
  <c r="S1287" i="6"/>
  <c r="S1288" i="6"/>
  <c r="S1289" i="6"/>
  <c r="S1290" i="6"/>
  <c r="S1291" i="6"/>
  <c r="S1292" i="6"/>
  <c r="S1293" i="6"/>
  <c r="S1294" i="6"/>
  <c r="S1295" i="6"/>
  <c r="S1296" i="6"/>
  <c r="S1297" i="6"/>
  <c r="S1298" i="6"/>
  <c r="S1299" i="6"/>
  <c r="S1300" i="6"/>
  <c r="S1301" i="6"/>
  <c r="S1302" i="6"/>
  <c r="S1303" i="6"/>
  <c r="S1304" i="6"/>
  <c r="S1305" i="6"/>
  <c r="S1306" i="6"/>
  <c r="S1307" i="6"/>
  <c r="S1308" i="6"/>
  <c r="S1309" i="6"/>
  <c r="S1310" i="6"/>
  <c r="S1311" i="6"/>
  <c r="S1312" i="6"/>
  <c r="S1313" i="6"/>
  <c r="S1314" i="6"/>
  <c r="S1315" i="6"/>
  <c r="S1316" i="6"/>
  <c r="S1317" i="6"/>
  <c r="S1318" i="6"/>
  <c r="S1319" i="6"/>
  <c r="S1320" i="6"/>
  <c r="S1321" i="6"/>
  <c r="S1322" i="6"/>
  <c r="S1323" i="6"/>
  <c r="S1324" i="6"/>
  <c r="S1325" i="6"/>
  <c r="S1326" i="6"/>
  <c r="S1327" i="6"/>
  <c r="S1328" i="6"/>
  <c r="S1329" i="6"/>
  <c r="S1330" i="6"/>
  <c r="S1331" i="6"/>
  <c r="S1332" i="6"/>
  <c r="S1333" i="6"/>
  <c r="S1334" i="6"/>
  <c r="S1335" i="6"/>
  <c r="S1339" i="6"/>
  <c r="S1340" i="6"/>
  <c r="S1341" i="6"/>
  <c r="S1342" i="6"/>
  <c r="S1343" i="6"/>
  <c r="S1344" i="6"/>
  <c r="S1345" i="6"/>
  <c r="S1346" i="6"/>
  <c r="S1347" i="6"/>
  <c r="S1348" i="6"/>
  <c r="S1349" i="6"/>
  <c r="S1350" i="6"/>
  <c r="S1351" i="6"/>
  <c r="S1352" i="6"/>
  <c r="S1353" i="6"/>
  <c r="S1357" i="6"/>
  <c r="S1358" i="6"/>
  <c r="S1359" i="6"/>
  <c r="S1360" i="6"/>
  <c r="S1361" i="6"/>
  <c r="S1362" i="6"/>
  <c r="S1363" i="6"/>
  <c r="S1364" i="6"/>
  <c r="S1365" i="6"/>
  <c r="S1366" i="6"/>
  <c r="S1367" i="6"/>
  <c r="S1368" i="6"/>
  <c r="S1369" i="6"/>
  <c r="S1370" i="6"/>
  <c r="S1371" i="6"/>
  <c r="S1372" i="6"/>
  <c r="S1373" i="6"/>
  <c r="S1377" i="6"/>
  <c r="S1378" i="6"/>
  <c r="S1379" i="6"/>
  <c r="S1380" i="6"/>
  <c r="S1381" i="6"/>
  <c r="S1382" i="6"/>
  <c r="S1383" i="6"/>
  <c r="S1384" i="6"/>
  <c r="S1385" i="6"/>
  <c r="S1386" i="6"/>
  <c r="S1387" i="6"/>
  <c r="S1388" i="6"/>
  <c r="S1389" i="6"/>
  <c r="S1390" i="6"/>
  <c r="S1391" i="6"/>
  <c r="S1392" i="6"/>
  <c r="S1396" i="6"/>
  <c r="S1397" i="6"/>
  <c r="S1398" i="6"/>
  <c r="S1399" i="6"/>
  <c r="S1400" i="6"/>
  <c r="S1401" i="6"/>
  <c r="S1402" i="6"/>
  <c r="S1403" i="6"/>
  <c r="S1404" i="6"/>
  <c r="S1405" i="6"/>
  <c r="S1406" i="6"/>
  <c r="S1407" i="6"/>
  <c r="S1408" i="6"/>
  <c r="S1409" i="6"/>
  <c r="S1410" i="6"/>
  <c r="S1411" i="6"/>
  <c r="S1412" i="6"/>
  <c r="S1413" i="6"/>
  <c r="S1414" i="6"/>
  <c r="S1415" i="6"/>
  <c r="S1416" i="6"/>
  <c r="S1417" i="6"/>
  <c r="S1418" i="6"/>
  <c r="S1419" i="6"/>
  <c r="S1420" i="6"/>
  <c r="S1424" i="6"/>
  <c r="S1425" i="6"/>
  <c r="S1426" i="6"/>
  <c r="S1427" i="6"/>
  <c r="S1428" i="6"/>
  <c r="S1429" i="6"/>
  <c r="S1430" i="6"/>
  <c r="S1431" i="6"/>
  <c r="S1432" i="6"/>
  <c r="S1433" i="6"/>
  <c r="S1434" i="6"/>
  <c r="S1435" i="6"/>
  <c r="S1436" i="6"/>
  <c r="S1437" i="6"/>
  <c r="S1438" i="6"/>
  <c r="S1439" i="6"/>
  <c r="S1440" i="6"/>
  <c r="S1441" i="6"/>
  <c r="S1442" i="6"/>
  <c r="S1443" i="6"/>
  <c r="S1444" i="6"/>
  <c r="S1448" i="6"/>
  <c r="S1449" i="6"/>
  <c r="J962" i="6"/>
  <c r="J963" i="6"/>
  <c r="J964" i="6"/>
  <c r="J965" i="6"/>
  <c r="J966" i="6"/>
  <c r="J967" i="6"/>
  <c r="J968" i="6"/>
  <c r="J969" i="6"/>
  <c r="K962" i="6"/>
  <c r="K963" i="6"/>
  <c r="K964" i="6"/>
  <c r="K965" i="6"/>
  <c r="K966" i="6"/>
  <c r="K967" i="6"/>
  <c r="K968" i="6"/>
  <c r="K969" i="6"/>
  <c r="L962" i="6"/>
  <c r="L963" i="6"/>
  <c r="L964" i="6"/>
  <c r="L965" i="6"/>
  <c r="L966" i="6"/>
  <c r="L967" i="6"/>
  <c r="L968" i="6"/>
  <c r="L969" i="6"/>
  <c r="J956" i="6"/>
  <c r="J957" i="6"/>
  <c r="K956" i="6"/>
  <c r="K957" i="6"/>
  <c r="L956" i="6"/>
  <c r="L957" i="6"/>
  <c r="J148" i="7"/>
  <c r="K148" i="7"/>
  <c r="J144" i="7"/>
  <c r="K144" i="7"/>
  <c r="J141" i="7"/>
  <c r="K141" i="7"/>
  <c r="J138" i="7"/>
  <c r="K138" i="7"/>
  <c r="J136" i="7"/>
  <c r="K136" i="7"/>
  <c r="L2" i="6"/>
  <c r="L3" i="6"/>
  <c r="L4" i="6"/>
  <c r="L5" i="6"/>
  <c r="L6" i="6"/>
  <c r="L7" i="6"/>
  <c r="L8" i="6"/>
  <c r="L9" i="6"/>
  <c r="L10" i="6"/>
  <c r="L11" i="6"/>
  <c r="L12" i="6"/>
  <c r="L13" i="6"/>
  <c r="L14" i="6"/>
  <c r="L15" i="6"/>
  <c r="L16" i="6"/>
  <c r="L17" i="6"/>
  <c r="L18" i="6"/>
  <c r="L19" i="6"/>
  <c r="L20" i="6"/>
  <c r="L21" i="6"/>
  <c r="L22" i="6"/>
  <c r="L23" i="6"/>
  <c r="L24" i="6"/>
  <c r="L25" i="6"/>
  <c r="L26" i="6"/>
  <c r="L27" i="6"/>
  <c r="L28" i="6"/>
  <c r="L29" i="6"/>
  <c r="L30" i="6"/>
  <c r="L31" i="6"/>
  <c r="L32" i="6"/>
  <c r="L33" i="6"/>
  <c r="L34" i="6"/>
  <c r="L35" i="6"/>
  <c r="L36" i="6"/>
  <c r="L37" i="6"/>
  <c r="L38" i="6"/>
  <c r="L39" i="6"/>
  <c r="L40" i="6"/>
  <c r="L41" i="6"/>
  <c r="L42" i="6"/>
  <c r="L43" i="6"/>
  <c r="L44" i="6"/>
  <c r="L45" i="6"/>
  <c r="L46" i="6"/>
  <c r="L47" i="6"/>
  <c r="L48" i="6"/>
  <c r="L49" i="6"/>
  <c r="L50" i="6"/>
  <c r="L51" i="6"/>
  <c r="L52" i="6"/>
  <c r="L53" i="6"/>
  <c r="L54" i="6"/>
  <c r="L55" i="6"/>
  <c r="L56" i="6"/>
  <c r="L57" i="6"/>
  <c r="L58" i="6"/>
  <c r="L59" i="6"/>
  <c r="L60" i="6"/>
  <c r="L61" i="6"/>
  <c r="L62" i="6"/>
  <c r="L63" i="6"/>
  <c r="L64" i="6"/>
  <c r="L65" i="6"/>
  <c r="L66" i="6"/>
  <c r="L67" i="6"/>
  <c r="L68" i="6"/>
  <c r="L69" i="6"/>
  <c r="L70" i="6"/>
  <c r="L71" i="6"/>
  <c r="L72" i="6"/>
  <c r="L73" i="6"/>
  <c r="L74" i="6"/>
  <c r="L75" i="6"/>
  <c r="L76" i="6"/>
  <c r="L77" i="6"/>
  <c r="L78" i="6"/>
  <c r="L79" i="6"/>
  <c r="L80" i="6"/>
  <c r="L81" i="6"/>
  <c r="L82" i="6"/>
  <c r="L83" i="6"/>
  <c r="L84" i="6"/>
  <c r="L85" i="6"/>
  <c r="L86" i="6"/>
  <c r="L87" i="6"/>
  <c r="L88" i="6"/>
  <c r="L89" i="6"/>
  <c r="L90" i="6"/>
  <c r="L91" i="6"/>
  <c r="L92" i="6"/>
  <c r="L93" i="6"/>
  <c r="L94" i="6"/>
  <c r="L95" i="6"/>
  <c r="L96" i="6"/>
  <c r="L97" i="6"/>
  <c r="L98" i="6"/>
  <c r="L99" i="6"/>
  <c r="L100" i="6"/>
  <c r="L101" i="6"/>
  <c r="L102" i="6"/>
  <c r="L103" i="6"/>
  <c r="L104" i="6"/>
  <c r="L105" i="6"/>
  <c r="L106" i="6"/>
  <c r="L107" i="6"/>
  <c r="L108" i="6"/>
  <c r="L109" i="6"/>
  <c r="L110" i="6"/>
  <c r="L111" i="6"/>
  <c r="L112" i="6"/>
  <c r="L113" i="6"/>
  <c r="L114" i="6"/>
  <c r="L115" i="6"/>
  <c r="L116" i="6"/>
  <c r="L117" i="6"/>
  <c r="L118" i="6"/>
  <c r="L119" i="6"/>
  <c r="L120" i="6"/>
  <c r="L121" i="6"/>
  <c r="L122" i="6"/>
  <c r="L123" i="6"/>
  <c r="L124" i="6"/>
  <c r="L125" i="6"/>
  <c r="L126" i="6"/>
  <c r="L127" i="6"/>
  <c r="L128" i="6"/>
  <c r="L129" i="6"/>
  <c r="L130" i="6"/>
  <c r="L131" i="6"/>
  <c r="L132" i="6"/>
  <c r="L133" i="6"/>
  <c r="L134" i="6"/>
  <c r="L135" i="6"/>
  <c r="L136" i="6"/>
  <c r="L137" i="6"/>
  <c r="L138" i="6"/>
  <c r="L139" i="6"/>
  <c r="L140" i="6"/>
  <c r="L141" i="6"/>
  <c r="L142" i="6"/>
  <c r="L143" i="6"/>
  <c r="L144" i="6"/>
  <c r="L145" i="6"/>
  <c r="L146" i="6"/>
  <c r="L147" i="6"/>
  <c r="L148" i="6"/>
  <c r="L149" i="6"/>
  <c r="L150" i="6"/>
  <c r="L151" i="6"/>
  <c r="L152" i="6"/>
  <c r="L153" i="6"/>
  <c r="L154" i="6"/>
  <c r="L155" i="6"/>
  <c r="L156" i="6"/>
  <c r="L157" i="6"/>
  <c r="L158" i="6"/>
  <c r="L159" i="6"/>
  <c r="L160" i="6"/>
  <c r="L161" i="6"/>
  <c r="L162" i="6"/>
  <c r="L163" i="6"/>
  <c r="L164" i="6"/>
  <c r="L165" i="6"/>
  <c r="L166" i="6"/>
  <c r="L167" i="6"/>
  <c r="L168" i="6"/>
  <c r="L169" i="6"/>
  <c r="L170" i="6"/>
  <c r="L171" i="6"/>
  <c r="L172" i="6"/>
  <c r="L173" i="6"/>
  <c r="L174" i="6"/>
  <c r="L175" i="6"/>
  <c r="L176" i="6"/>
  <c r="L177" i="6"/>
  <c r="L178" i="6"/>
  <c r="L179" i="6"/>
  <c r="L180" i="6"/>
  <c r="L181" i="6"/>
  <c r="L182" i="6"/>
  <c r="L183" i="6"/>
  <c r="L184" i="6"/>
  <c r="L185" i="6"/>
  <c r="L186" i="6"/>
  <c r="L187" i="6"/>
  <c r="L188" i="6"/>
  <c r="L189" i="6"/>
  <c r="L190" i="6"/>
  <c r="L191" i="6"/>
  <c r="L192" i="6"/>
  <c r="L193" i="6"/>
  <c r="L194" i="6"/>
  <c r="L195" i="6"/>
  <c r="L196" i="6"/>
  <c r="L197" i="6"/>
  <c r="L198" i="6"/>
  <c r="L199" i="6"/>
  <c r="L200" i="6"/>
  <c r="L201" i="6"/>
  <c r="L202" i="6"/>
  <c r="L203" i="6"/>
  <c r="L204" i="6"/>
  <c r="L205" i="6"/>
  <c r="L206" i="6"/>
  <c r="L207" i="6"/>
  <c r="L208" i="6"/>
  <c r="L209" i="6"/>
  <c r="L210" i="6"/>
  <c r="L211" i="6"/>
  <c r="L212" i="6"/>
  <c r="L213" i="6"/>
  <c r="L214" i="6"/>
  <c r="L215" i="6"/>
  <c r="L216" i="6"/>
  <c r="L217" i="6"/>
  <c r="L218" i="6"/>
  <c r="L219" i="6"/>
  <c r="L220" i="6"/>
  <c r="L221" i="6"/>
  <c r="L222" i="6"/>
  <c r="L223" i="6"/>
  <c r="L224" i="6"/>
  <c r="L225" i="6"/>
  <c r="L226" i="6"/>
  <c r="L227" i="6"/>
  <c r="L228" i="6"/>
  <c r="L229" i="6"/>
  <c r="L230" i="6"/>
  <c r="L231" i="6"/>
  <c r="L232" i="6"/>
  <c r="L233" i="6"/>
  <c r="L234" i="6"/>
  <c r="L235" i="6"/>
  <c r="L236" i="6"/>
  <c r="L237" i="6"/>
  <c r="L238" i="6"/>
  <c r="L239" i="6"/>
  <c r="L240" i="6"/>
  <c r="L241" i="6"/>
  <c r="L242" i="6"/>
  <c r="L243" i="6"/>
  <c r="L244" i="6"/>
  <c r="L245" i="6"/>
  <c r="L246" i="6"/>
  <c r="L247" i="6"/>
  <c r="L248" i="6"/>
  <c r="L249" i="6"/>
  <c r="L250" i="6"/>
  <c r="L251" i="6"/>
  <c r="L252" i="6"/>
  <c r="L253" i="6"/>
  <c r="L254" i="6"/>
  <c r="L255" i="6"/>
  <c r="L256" i="6"/>
  <c r="L257" i="6"/>
  <c r="L258" i="6"/>
  <c r="L259" i="6"/>
  <c r="L260" i="6"/>
  <c r="L261" i="6"/>
  <c r="L262" i="6"/>
  <c r="L263" i="6"/>
  <c r="L264" i="6"/>
  <c r="L265" i="6"/>
  <c r="L266" i="6"/>
  <c r="L267" i="6"/>
  <c r="L268" i="6"/>
  <c r="L269" i="6"/>
  <c r="L270" i="6"/>
  <c r="L271" i="6"/>
  <c r="L272" i="6"/>
  <c r="L273" i="6"/>
  <c r="L274" i="6"/>
  <c r="L275" i="6"/>
  <c r="L276" i="6"/>
  <c r="L277" i="6"/>
  <c r="L278" i="6"/>
  <c r="L279" i="6"/>
  <c r="L280" i="6"/>
  <c r="L281" i="6"/>
  <c r="L282" i="6"/>
  <c r="L283" i="6"/>
  <c r="L284" i="6"/>
  <c r="L285" i="6"/>
  <c r="L286" i="6"/>
  <c r="L287" i="6"/>
  <c r="L288" i="6"/>
  <c r="L289" i="6"/>
  <c r="L290" i="6"/>
  <c r="L291" i="6"/>
  <c r="L292" i="6"/>
  <c r="L293" i="6"/>
  <c r="L294" i="6"/>
  <c r="L295" i="6"/>
  <c r="L296" i="6"/>
  <c r="L297" i="6"/>
  <c r="L298" i="6"/>
  <c r="L299" i="6"/>
  <c r="L300" i="6"/>
  <c r="L301" i="6"/>
  <c r="L302" i="6"/>
  <c r="L303" i="6"/>
  <c r="L304" i="6"/>
  <c r="L305" i="6"/>
  <c r="L306" i="6"/>
  <c r="L307" i="6"/>
  <c r="L308" i="6"/>
  <c r="L309" i="6"/>
  <c r="L310" i="6"/>
  <c r="L311" i="6"/>
  <c r="L312" i="6"/>
  <c r="L313" i="6"/>
  <c r="L314" i="6"/>
  <c r="L315" i="6"/>
  <c r="L316" i="6"/>
  <c r="L317" i="6"/>
  <c r="L318" i="6"/>
  <c r="L319" i="6"/>
  <c r="L320" i="6"/>
  <c r="L321" i="6"/>
  <c r="L322" i="6"/>
  <c r="L323" i="6"/>
  <c r="L324" i="6"/>
  <c r="L325" i="6"/>
  <c r="L326" i="6"/>
  <c r="L327" i="6"/>
  <c r="L328" i="6"/>
  <c r="L329" i="6"/>
  <c r="L330" i="6"/>
  <c r="L331" i="6"/>
  <c r="L332" i="6"/>
  <c r="L333" i="6"/>
  <c r="L334" i="6"/>
  <c r="L335" i="6"/>
  <c r="L336" i="6"/>
  <c r="L337" i="6"/>
  <c r="L338" i="6"/>
  <c r="L339" i="6"/>
  <c r="L340" i="6"/>
  <c r="L341" i="6"/>
  <c r="L342" i="6"/>
  <c r="L343" i="6"/>
  <c r="L344" i="6"/>
  <c r="L345" i="6"/>
  <c r="L346" i="6"/>
  <c r="L347" i="6"/>
  <c r="L348" i="6"/>
  <c r="L349" i="6"/>
  <c r="L350" i="6"/>
  <c r="L351" i="6"/>
  <c r="L352" i="6"/>
  <c r="L353" i="6"/>
  <c r="L354" i="6"/>
  <c r="L355" i="6"/>
  <c r="L356" i="6"/>
  <c r="L357" i="6"/>
  <c r="L358" i="6"/>
  <c r="L359" i="6"/>
  <c r="L360" i="6"/>
  <c r="L361" i="6"/>
  <c r="L362" i="6"/>
  <c r="L363" i="6"/>
  <c r="L364" i="6"/>
  <c r="L365" i="6"/>
  <c r="L366" i="6"/>
  <c r="L367" i="6"/>
  <c r="L368" i="6"/>
  <c r="L369" i="6"/>
  <c r="L370" i="6"/>
  <c r="L371" i="6"/>
  <c r="L372" i="6"/>
  <c r="L373" i="6"/>
  <c r="L374" i="6"/>
  <c r="L375" i="6"/>
  <c r="L376" i="6"/>
  <c r="L377" i="6"/>
  <c r="L378" i="6"/>
  <c r="L379" i="6"/>
  <c r="L380" i="6"/>
  <c r="L381" i="6"/>
  <c r="L382" i="6"/>
  <c r="L383" i="6"/>
  <c r="L384" i="6"/>
  <c r="L385" i="6"/>
  <c r="L386" i="6"/>
  <c r="L387" i="6"/>
  <c r="L388" i="6"/>
  <c r="L389" i="6"/>
  <c r="L390" i="6"/>
  <c r="L391" i="6"/>
  <c r="L392" i="6"/>
  <c r="L393" i="6"/>
  <c r="L394" i="6"/>
  <c r="L395" i="6"/>
  <c r="L396" i="6"/>
  <c r="L397" i="6"/>
  <c r="L398" i="6"/>
  <c r="L399" i="6"/>
  <c r="L400" i="6"/>
  <c r="L401" i="6"/>
  <c r="L402" i="6"/>
  <c r="L403" i="6"/>
  <c r="L404" i="6"/>
  <c r="L405" i="6"/>
  <c r="L406" i="6"/>
  <c r="L407" i="6"/>
  <c r="L408" i="6"/>
  <c r="L409" i="6"/>
  <c r="L410" i="6"/>
  <c r="L411" i="6"/>
  <c r="L412" i="6"/>
  <c r="L413" i="6"/>
  <c r="L414" i="6"/>
  <c r="L415" i="6"/>
  <c r="L416" i="6"/>
  <c r="L417" i="6"/>
  <c r="L418" i="6"/>
  <c r="L419" i="6"/>
  <c r="L420" i="6"/>
  <c r="L421" i="6"/>
  <c r="L422" i="6"/>
  <c r="L423" i="6"/>
  <c r="L424" i="6"/>
  <c r="L425" i="6"/>
  <c r="L426" i="6"/>
  <c r="L427" i="6"/>
  <c r="L428" i="6"/>
  <c r="L429" i="6"/>
  <c r="L430" i="6"/>
  <c r="L431" i="6"/>
  <c r="L432" i="6"/>
  <c r="L433" i="6"/>
  <c r="L434" i="6"/>
  <c r="L435" i="6"/>
  <c r="L436" i="6"/>
  <c r="L437" i="6"/>
  <c r="L438" i="6"/>
  <c r="L439" i="6"/>
  <c r="L440" i="6"/>
  <c r="L441" i="6"/>
  <c r="L442" i="6"/>
  <c r="L443" i="6"/>
  <c r="L444" i="6"/>
  <c r="L445" i="6"/>
  <c r="L446" i="6"/>
  <c r="L447" i="6"/>
  <c r="L448" i="6"/>
  <c r="L449" i="6"/>
  <c r="L450" i="6"/>
  <c r="L451" i="6"/>
  <c r="L452" i="6"/>
  <c r="L453" i="6"/>
  <c r="L454" i="6"/>
  <c r="L455" i="6"/>
  <c r="L456" i="6"/>
  <c r="L457" i="6"/>
  <c r="L458" i="6"/>
  <c r="L459" i="6"/>
  <c r="L460" i="6"/>
  <c r="L461" i="6"/>
  <c r="L462" i="6"/>
  <c r="L463" i="6"/>
  <c r="L464" i="6"/>
  <c r="L465" i="6"/>
  <c r="L466" i="6"/>
  <c r="L467" i="6"/>
  <c r="L468" i="6"/>
  <c r="L469" i="6"/>
  <c r="L470" i="6"/>
  <c r="L471" i="6"/>
  <c r="L472" i="6"/>
  <c r="L473" i="6"/>
  <c r="L474" i="6"/>
  <c r="L475" i="6"/>
  <c r="L476" i="6"/>
  <c r="L477" i="6"/>
  <c r="L478" i="6"/>
  <c r="L479" i="6"/>
  <c r="L480" i="6"/>
  <c r="L481" i="6"/>
  <c r="L482" i="6"/>
  <c r="L483" i="6"/>
  <c r="L484" i="6"/>
  <c r="L485" i="6"/>
  <c r="L486" i="6"/>
  <c r="L487" i="6"/>
  <c r="L488" i="6"/>
  <c r="L489" i="6"/>
  <c r="L490" i="6"/>
  <c r="L491" i="6"/>
  <c r="L492" i="6"/>
  <c r="L493" i="6"/>
  <c r="L494" i="6"/>
  <c r="L495" i="6"/>
  <c r="L496" i="6"/>
  <c r="L497" i="6"/>
  <c r="L498" i="6"/>
  <c r="L499" i="6"/>
  <c r="L500" i="6"/>
  <c r="L501" i="6"/>
  <c r="L502" i="6"/>
  <c r="L503" i="6"/>
  <c r="L504" i="6"/>
  <c r="L505" i="6"/>
  <c r="L506" i="6"/>
  <c r="L507" i="6"/>
  <c r="L508" i="6"/>
  <c r="L509" i="6"/>
  <c r="L510" i="6"/>
  <c r="L511" i="6"/>
  <c r="L512" i="6"/>
  <c r="L513" i="6"/>
  <c r="L514" i="6"/>
  <c r="L515" i="6"/>
  <c r="L516" i="6"/>
  <c r="L517" i="6"/>
  <c r="L518" i="6"/>
  <c r="L519" i="6"/>
  <c r="L520" i="6"/>
  <c r="L521" i="6"/>
  <c r="L522" i="6"/>
  <c r="L523" i="6"/>
  <c r="L524" i="6"/>
  <c r="L525" i="6"/>
  <c r="L526" i="6"/>
  <c r="L527" i="6"/>
  <c r="L528" i="6"/>
  <c r="L529" i="6"/>
  <c r="L530" i="6"/>
  <c r="L531" i="6"/>
  <c r="L532" i="6"/>
  <c r="L533" i="6"/>
  <c r="L534" i="6"/>
  <c r="L535" i="6"/>
  <c r="L536" i="6"/>
  <c r="L537" i="6"/>
  <c r="L538" i="6"/>
  <c r="L539" i="6"/>
  <c r="L540" i="6"/>
  <c r="L541" i="6"/>
  <c r="L542" i="6"/>
  <c r="L543" i="6"/>
  <c r="L544" i="6"/>
  <c r="L545" i="6"/>
  <c r="L546" i="6"/>
  <c r="L547" i="6"/>
  <c r="L548" i="6"/>
  <c r="L549" i="6"/>
  <c r="L550" i="6"/>
  <c r="L551" i="6"/>
  <c r="L552" i="6"/>
  <c r="L553" i="6"/>
  <c r="L554" i="6"/>
  <c r="L555" i="6"/>
  <c r="L556" i="6"/>
  <c r="L557" i="6"/>
  <c r="L558" i="6"/>
  <c r="L559" i="6"/>
  <c r="L560" i="6"/>
  <c r="L561" i="6"/>
  <c r="L562" i="6"/>
  <c r="L563" i="6"/>
  <c r="L564" i="6"/>
  <c r="L565" i="6"/>
  <c r="L566" i="6"/>
  <c r="L567" i="6"/>
  <c r="L568" i="6"/>
  <c r="L569" i="6"/>
  <c r="L570" i="6"/>
  <c r="L571" i="6"/>
  <c r="L572" i="6"/>
  <c r="L573" i="6"/>
  <c r="L574" i="6"/>
  <c r="L575" i="6"/>
  <c r="L576" i="6"/>
  <c r="L577" i="6"/>
  <c r="L578" i="6"/>
  <c r="L579" i="6"/>
  <c r="L580" i="6"/>
  <c r="L581" i="6"/>
  <c r="L582" i="6"/>
  <c r="L583" i="6"/>
  <c r="L584" i="6"/>
  <c r="L585" i="6"/>
  <c r="L586" i="6"/>
  <c r="L587" i="6"/>
  <c r="L588" i="6"/>
  <c r="L589" i="6"/>
  <c r="L590" i="6"/>
  <c r="L591" i="6"/>
  <c r="L592" i="6"/>
  <c r="L593" i="6"/>
  <c r="L594" i="6"/>
  <c r="L595" i="6"/>
  <c r="L596" i="6"/>
  <c r="L597" i="6"/>
  <c r="L598" i="6"/>
  <c r="L599" i="6"/>
  <c r="L600" i="6"/>
  <c r="L601" i="6"/>
  <c r="L602" i="6"/>
  <c r="L603" i="6"/>
  <c r="L604" i="6"/>
  <c r="L605" i="6"/>
  <c r="L606" i="6"/>
  <c r="L607" i="6"/>
  <c r="L608" i="6"/>
  <c r="L609" i="6"/>
  <c r="L610" i="6"/>
  <c r="L611" i="6"/>
  <c r="L612" i="6"/>
  <c r="L613" i="6"/>
  <c r="L614" i="6"/>
  <c r="L615" i="6"/>
  <c r="L616" i="6"/>
  <c r="L617" i="6"/>
  <c r="L618" i="6"/>
  <c r="L619" i="6"/>
  <c r="L620" i="6"/>
  <c r="L621" i="6"/>
  <c r="L622" i="6"/>
  <c r="L623" i="6"/>
  <c r="L624" i="6"/>
  <c r="L625" i="6"/>
  <c r="L626" i="6"/>
  <c r="L627" i="6"/>
  <c r="L628" i="6"/>
  <c r="L629" i="6"/>
  <c r="L630" i="6"/>
  <c r="L631" i="6"/>
  <c r="L632" i="6"/>
  <c r="L633" i="6"/>
  <c r="L634" i="6"/>
  <c r="L635" i="6"/>
  <c r="L636" i="6"/>
  <c r="L637" i="6"/>
  <c r="L638" i="6"/>
  <c r="L639" i="6"/>
  <c r="L640" i="6"/>
  <c r="L641" i="6"/>
  <c r="L642" i="6"/>
  <c r="L643" i="6"/>
  <c r="L644" i="6"/>
  <c r="L645" i="6"/>
  <c r="L646" i="6"/>
  <c r="L647" i="6"/>
  <c r="L648" i="6"/>
  <c r="L649" i="6"/>
  <c r="L650" i="6"/>
  <c r="L651" i="6"/>
  <c r="L652" i="6"/>
  <c r="L653" i="6"/>
  <c r="L654" i="6"/>
  <c r="L655" i="6"/>
  <c r="L656" i="6"/>
  <c r="L657" i="6"/>
  <c r="L658" i="6"/>
  <c r="L659" i="6"/>
  <c r="L660" i="6"/>
  <c r="L661" i="6"/>
  <c r="L662" i="6"/>
  <c r="L663" i="6"/>
  <c r="L664" i="6"/>
  <c r="L665" i="6"/>
  <c r="L666" i="6"/>
  <c r="L667" i="6"/>
  <c r="L668" i="6"/>
  <c r="L669" i="6"/>
  <c r="L670" i="6"/>
  <c r="L671" i="6"/>
  <c r="L672" i="6"/>
  <c r="L673" i="6"/>
  <c r="L674" i="6"/>
  <c r="L675" i="6"/>
  <c r="L676" i="6"/>
  <c r="L677" i="6"/>
  <c r="L678" i="6"/>
  <c r="L679" i="6"/>
  <c r="L680" i="6"/>
  <c r="L681" i="6"/>
  <c r="L682" i="6"/>
  <c r="L683" i="6"/>
  <c r="L684" i="6"/>
  <c r="L685" i="6"/>
  <c r="L686" i="6"/>
  <c r="L687" i="6"/>
  <c r="L688" i="6"/>
  <c r="L689" i="6"/>
  <c r="L690" i="6"/>
  <c r="L691" i="6"/>
  <c r="L692" i="6"/>
  <c r="L693" i="6"/>
  <c r="L694" i="6"/>
  <c r="L695" i="6"/>
  <c r="L696" i="6"/>
  <c r="L697" i="6"/>
  <c r="L698" i="6"/>
  <c r="L699" i="6"/>
  <c r="L700" i="6"/>
  <c r="L701" i="6"/>
  <c r="L702" i="6"/>
  <c r="L703" i="6"/>
  <c r="L704" i="6"/>
  <c r="L705" i="6"/>
  <c r="L706" i="6"/>
  <c r="L707" i="6"/>
  <c r="L708" i="6"/>
  <c r="L709" i="6"/>
  <c r="L710" i="6"/>
  <c r="L711" i="6"/>
  <c r="L712" i="6"/>
  <c r="L713" i="6"/>
  <c r="L714" i="6"/>
  <c r="L715" i="6"/>
  <c r="L716" i="6"/>
  <c r="L717" i="6"/>
  <c r="L718" i="6"/>
  <c r="L719" i="6"/>
  <c r="L720" i="6"/>
  <c r="L721" i="6"/>
  <c r="L722" i="6"/>
  <c r="L723" i="6"/>
  <c r="L724" i="6"/>
  <c r="L725" i="6"/>
  <c r="L726" i="6"/>
  <c r="L727" i="6"/>
  <c r="L728" i="6"/>
  <c r="L729" i="6"/>
  <c r="L730" i="6"/>
  <c r="L731" i="6"/>
  <c r="L732" i="6"/>
  <c r="L733" i="6"/>
  <c r="L734" i="6"/>
  <c r="L735" i="6"/>
  <c r="L736" i="6"/>
  <c r="L737" i="6"/>
  <c r="L738" i="6"/>
  <c r="L739" i="6"/>
  <c r="L740" i="6"/>
  <c r="L741" i="6"/>
  <c r="L742" i="6"/>
  <c r="L743" i="6"/>
  <c r="L744" i="6"/>
  <c r="L745" i="6"/>
  <c r="L746" i="6"/>
  <c r="L747" i="6"/>
  <c r="L748" i="6"/>
  <c r="L749" i="6"/>
  <c r="L750" i="6"/>
  <c r="L751" i="6"/>
  <c r="L752" i="6"/>
  <c r="L753" i="6"/>
  <c r="L754" i="6"/>
  <c r="L755" i="6"/>
  <c r="L756" i="6"/>
  <c r="L757" i="6"/>
  <c r="L758" i="6"/>
  <c r="L759" i="6"/>
  <c r="L760" i="6"/>
  <c r="L761" i="6"/>
  <c r="L762" i="6"/>
  <c r="L763" i="6"/>
  <c r="L764" i="6"/>
  <c r="L765" i="6"/>
  <c r="L766" i="6"/>
  <c r="L767" i="6"/>
  <c r="L768" i="6"/>
  <c r="L769" i="6"/>
  <c r="L770" i="6"/>
  <c r="L771" i="6"/>
  <c r="L772" i="6"/>
  <c r="L773" i="6"/>
  <c r="L774" i="6"/>
  <c r="L775" i="6"/>
  <c r="L776" i="6"/>
  <c r="L777" i="6"/>
  <c r="L778" i="6"/>
  <c r="L779" i="6"/>
  <c r="L780" i="6"/>
  <c r="L781" i="6"/>
  <c r="L782" i="6"/>
  <c r="L783" i="6"/>
  <c r="L784" i="6"/>
  <c r="L785" i="6"/>
  <c r="L786" i="6"/>
  <c r="L787" i="6"/>
  <c r="L788" i="6"/>
  <c r="L789" i="6"/>
  <c r="L790" i="6"/>
  <c r="L791" i="6"/>
  <c r="L792" i="6"/>
  <c r="L793" i="6"/>
  <c r="L794" i="6"/>
  <c r="L795" i="6"/>
  <c r="L796" i="6"/>
  <c r="L797" i="6"/>
  <c r="L798" i="6"/>
  <c r="L799" i="6"/>
  <c r="L800" i="6"/>
  <c r="L801" i="6"/>
  <c r="L802" i="6"/>
  <c r="L803" i="6"/>
  <c r="L804" i="6"/>
  <c r="L805" i="6"/>
  <c r="L806" i="6"/>
  <c r="L807" i="6"/>
  <c r="L808" i="6"/>
  <c r="L809" i="6"/>
  <c r="L810" i="6"/>
  <c r="L811" i="6"/>
  <c r="L812" i="6"/>
  <c r="L813" i="6"/>
  <c r="L814" i="6"/>
  <c r="L815" i="6"/>
  <c r="L816" i="6"/>
  <c r="L817" i="6"/>
  <c r="L818" i="6"/>
  <c r="L819" i="6"/>
  <c r="L820" i="6"/>
  <c r="L821" i="6"/>
  <c r="L822" i="6"/>
  <c r="L823" i="6"/>
  <c r="L824" i="6"/>
  <c r="L825" i="6"/>
  <c r="L826" i="6"/>
  <c r="L827" i="6"/>
  <c r="L828" i="6"/>
  <c r="L829" i="6"/>
  <c r="L830" i="6"/>
  <c r="L831" i="6"/>
  <c r="L832" i="6"/>
  <c r="L833" i="6"/>
  <c r="L834" i="6"/>
  <c r="L835" i="6"/>
  <c r="L836" i="6"/>
  <c r="L837" i="6"/>
  <c r="L838" i="6"/>
  <c r="L839" i="6"/>
  <c r="L840" i="6"/>
  <c r="L841" i="6"/>
  <c r="L842" i="6"/>
  <c r="L843" i="6"/>
  <c r="L844" i="6"/>
  <c r="L845" i="6"/>
  <c r="L846" i="6"/>
  <c r="L847" i="6"/>
  <c r="L848" i="6"/>
  <c r="L849" i="6"/>
  <c r="L850" i="6"/>
  <c r="L851" i="6"/>
  <c r="L852" i="6"/>
  <c r="L853" i="6"/>
  <c r="L854" i="6"/>
  <c r="L855" i="6"/>
  <c r="L856" i="6"/>
  <c r="L857" i="6"/>
  <c r="L858" i="6"/>
  <c r="L859" i="6"/>
  <c r="L860" i="6"/>
  <c r="L861" i="6"/>
  <c r="L862" i="6"/>
  <c r="L863" i="6"/>
  <c r="L864" i="6"/>
  <c r="L865" i="6"/>
  <c r="L866" i="6"/>
  <c r="L867" i="6"/>
  <c r="L868" i="6"/>
  <c r="L869" i="6"/>
  <c r="L870" i="6"/>
  <c r="L871" i="6"/>
  <c r="L872" i="6"/>
  <c r="L873" i="6"/>
  <c r="L874" i="6"/>
  <c r="L875" i="6"/>
  <c r="L876" i="6"/>
  <c r="L877" i="6"/>
  <c r="L878" i="6"/>
  <c r="L879" i="6"/>
  <c r="L880" i="6"/>
  <c r="L881" i="6"/>
  <c r="L882" i="6"/>
  <c r="L883" i="6"/>
  <c r="L884" i="6"/>
  <c r="L885" i="6"/>
  <c r="L886" i="6"/>
  <c r="L887" i="6"/>
  <c r="L888" i="6"/>
  <c r="L889" i="6"/>
  <c r="L890" i="6"/>
  <c r="L891" i="6"/>
  <c r="L892" i="6"/>
  <c r="L893" i="6"/>
  <c r="L894" i="6"/>
  <c r="L895" i="6"/>
  <c r="L896" i="6"/>
  <c r="L897" i="6"/>
  <c r="L898" i="6"/>
  <c r="L899" i="6"/>
  <c r="L900" i="6"/>
  <c r="L901" i="6"/>
  <c r="L902" i="6"/>
  <c r="L903" i="6"/>
  <c r="L904" i="6"/>
  <c r="L905" i="6"/>
  <c r="L906" i="6"/>
  <c r="L907" i="6"/>
  <c r="L908" i="6"/>
  <c r="L909" i="6"/>
  <c r="L910" i="6"/>
  <c r="L911" i="6"/>
  <c r="L912" i="6"/>
  <c r="L913" i="6"/>
  <c r="L914" i="6"/>
  <c r="L915" i="6"/>
  <c r="L916" i="6"/>
  <c r="L917" i="6"/>
  <c r="L918" i="6"/>
  <c r="L919" i="6"/>
  <c r="L920" i="6"/>
  <c r="L921" i="6"/>
  <c r="L922" i="6"/>
  <c r="L923" i="6"/>
  <c r="L924" i="6"/>
  <c r="L925" i="6"/>
  <c r="L926" i="6"/>
  <c r="L927" i="6"/>
  <c r="L928" i="6"/>
  <c r="L929" i="6"/>
  <c r="L930" i="6"/>
  <c r="L931" i="6"/>
  <c r="L932" i="6"/>
  <c r="L933" i="6"/>
  <c r="L934" i="6"/>
  <c r="L935" i="6"/>
  <c r="L936" i="6"/>
  <c r="L937" i="6"/>
  <c r="L938" i="6"/>
  <c r="L939" i="6"/>
  <c r="L940" i="6"/>
  <c r="L941" i="6"/>
  <c r="L942" i="6"/>
  <c r="L943" i="6"/>
  <c r="L944" i="6"/>
  <c r="L945" i="6"/>
  <c r="L946" i="6"/>
  <c r="L947" i="6"/>
  <c r="L948" i="6"/>
  <c r="L949" i="6"/>
  <c r="L950" i="6"/>
  <c r="L951" i="6"/>
  <c r="L952" i="6"/>
  <c r="L953" i="6"/>
  <c r="L954" i="6"/>
  <c r="L955" i="6"/>
  <c r="L958" i="6"/>
  <c r="L959" i="6"/>
  <c r="L960" i="6"/>
  <c r="L961" i="6"/>
  <c r="L970" i="6"/>
  <c r="L971" i="6"/>
  <c r="L972" i="6"/>
  <c r="L973" i="6"/>
  <c r="L974" i="6"/>
  <c r="L975" i="6"/>
  <c r="L976" i="6"/>
  <c r="L977" i="6"/>
  <c r="L978" i="6"/>
  <c r="L979" i="6"/>
  <c r="L980" i="6"/>
  <c r="L981" i="6"/>
  <c r="L982" i="6"/>
  <c r="L983" i="6"/>
  <c r="L984" i="6"/>
  <c r="L985" i="6"/>
  <c r="L986" i="6"/>
  <c r="L987" i="6"/>
  <c r="L988" i="6"/>
  <c r="L989" i="6"/>
  <c r="L990" i="6"/>
  <c r="L991" i="6"/>
  <c r="L992" i="6"/>
  <c r="L993" i="6"/>
  <c r="L994" i="6"/>
  <c r="L995" i="6"/>
  <c r="L996" i="6"/>
  <c r="L997" i="6"/>
  <c r="L998" i="6"/>
  <c r="L999" i="6"/>
  <c r="L1000" i="6"/>
  <c r="L1001" i="6"/>
  <c r="L1002" i="6"/>
  <c r="L1003" i="6"/>
  <c r="L1004" i="6"/>
  <c r="L1005" i="6"/>
  <c r="L1006" i="6"/>
  <c r="L1007" i="6"/>
  <c r="L1008" i="6"/>
  <c r="L1009" i="6"/>
  <c r="L1010" i="6"/>
  <c r="L1011" i="6"/>
  <c r="L1012" i="6"/>
  <c r="L1013" i="6"/>
  <c r="L1014" i="6"/>
  <c r="L1015" i="6"/>
  <c r="L1016" i="6"/>
  <c r="L1017" i="6"/>
  <c r="L1018" i="6"/>
  <c r="L1019" i="6"/>
  <c r="L1020" i="6"/>
  <c r="L1021" i="6"/>
  <c r="L1022" i="6"/>
  <c r="L1023" i="6"/>
  <c r="L1024" i="6"/>
  <c r="L1025" i="6"/>
  <c r="L1026" i="6"/>
  <c r="L1027" i="6"/>
  <c r="L1028" i="6"/>
  <c r="L1029" i="6"/>
  <c r="L1030" i="6"/>
  <c r="L1031" i="6"/>
  <c r="L1032" i="6"/>
  <c r="L1033" i="6"/>
  <c r="L1034" i="6"/>
  <c r="L1035" i="6"/>
  <c r="L1036" i="6"/>
  <c r="L1037" i="6"/>
  <c r="L1038" i="6"/>
  <c r="L1039" i="6"/>
  <c r="L1040" i="6"/>
  <c r="L1041" i="6"/>
  <c r="L1042" i="6"/>
  <c r="L1043" i="6"/>
  <c r="L1044" i="6"/>
  <c r="L1045" i="6"/>
  <c r="L1046" i="6"/>
  <c r="L1047" i="6"/>
  <c r="L1048" i="6"/>
  <c r="L1049" i="6"/>
  <c r="L1050" i="6"/>
  <c r="L1051" i="6"/>
  <c r="L1052" i="6"/>
  <c r="L1053" i="6"/>
  <c r="L1054" i="6"/>
  <c r="L1055" i="6"/>
  <c r="L1056" i="6"/>
  <c r="L1057" i="6"/>
  <c r="L1058" i="6"/>
  <c r="L1059" i="6"/>
  <c r="L1060" i="6"/>
  <c r="L1061" i="6"/>
  <c r="L1062" i="6"/>
  <c r="L1063" i="6"/>
  <c r="L1064" i="6"/>
  <c r="L1065" i="6"/>
  <c r="L1066" i="6"/>
  <c r="L1067" i="6"/>
  <c r="L1068" i="6"/>
  <c r="L1069" i="6"/>
  <c r="L1070" i="6"/>
  <c r="L1071" i="6"/>
  <c r="L1072" i="6"/>
  <c r="L1073" i="6"/>
  <c r="L1074" i="6"/>
  <c r="L1075" i="6"/>
  <c r="L1076" i="6"/>
  <c r="L1077" i="6"/>
  <c r="L1078" i="6"/>
  <c r="L1079" i="6"/>
  <c r="L1080" i="6"/>
  <c r="L1081" i="6"/>
  <c r="L1082" i="6"/>
  <c r="L1083" i="6"/>
  <c r="L1084" i="6"/>
  <c r="L1085" i="6"/>
  <c r="L1086" i="6"/>
  <c r="L1087" i="6"/>
  <c r="L1088" i="6"/>
  <c r="L1089" i="6"/>
  <c r="L1090" i="6"/>
  <c r="L1091" i="6"/>
  <c r="L1092" i="6"/>
  <c r="L1093" i="6"/>
  <c r="L1094" i="6"/>
  <c r="L1095" i="6"/>
  <c r="L1096" i="6"/>
  <c r="L1097" i="6"/>
  <c r="L1098" i="6"/>
  <c r="L1099" i="6"/>
  <c r="L1100" i="6"/>
  <c r="L1101" i="6"/>
  <c r="L1102" i="6"/>
  <c r="L1103" i="6"/>
  <c r="L1104" i="6"/>
  <c r="L1105" i="6"/>
  <c r="L1106" i="6"/>
  <c r="L1107" i="6"/>
  <c r="L1108" i="6"/>
  <c r="L1109" i="6"/>
  <c r="L1110" i="6"/>
  <c r="L1111" i="6"/>
  <c r="L1112" i="6"/>
  <c r="L1113" i="6"/>
  <c r="L1114" i="6"/>
  <c r="L1115" i="6"/>
  <c r="L1116" i="6"/>
  <c r="L1117" i="6"/>
  <c r="L1118" i="6"/>
  <c r="L1119" i="6"/>
  <c r="L1120" i="6"/>
  <c r="L1121" i="6"/>
  <c r="L1122" i="6"/>
  <c r="L1123" i="6"/>
  <c r="L1124" i="6"/>
  <c r="L1125" i="6"/>
  <c r="L1126" i="6"/>
  <c r="L1127" i="6"/>
  <c r="L1128" i="6"/>
  <c r="L1129" i="6"/>
  <c r="L1130" i="6"/>
  <c r="L1131" i="6"/>
  <c r="L1132" i="6"/>
  <c r="L1133" i="6"/>
  <c r="L1134" i="6"/>
  <c r="L1135" i="6"/>
  <c r="L1136" i="6"/>
  <c r="L1137" i="6"/>
  <c r="L1138" i="6"/>
  <c r="L1139" i="6"/>
  <c r="L1140" i="6"/>
  <c r="L1141" i="6"/>
  <c r="L1142" i="6"/>
  <c r="L1143" i="6"/>
  <c r="L1144" i="6"/>
  <c r="L1145" i="6"/>
  <c r="L1146" i="6"/>
  <c r="L1147" i="6"/>
  <c r="L1148" i="6"/>
  <c r="L1149" i="6"/>
  <c r="L1150" i="6"/>
  <c r="L1151" i="6"/>
  <c r="L1152" i="6"/>
  <c r="L1153" i="6"/>
  <c r="L1154" i="6"/>
  <c r="L1155" i="6"/>
  <c r="L1156" i="6"/>
  <c r="L1157" i="6"/>
  <c r="L1158" i="6"/>
  <c r="L1159" i="6"/>
  <c r="L1160" i="6"/>
  <c r="L1161" i="6"/>
  <c r="L1162" i="6"/>
  <c r="L1163" i="6"/>
  <c r="L1164" i="6"/>
  <c r="L1165" i="6"/>
  <c r="L1166" i="6"/>
  <c r="L1167" i="6"/>
  <c r="L1168" i="6"/>
  <c r="L1169" i="6"/>
  <c r="L1170" i="6"/>
  <c r="L1171" i="6"/>
  <c r="L1172" i="6"/>
  <c r="L1173" i="6"/>
  <c r="L1174" i="6"/>
  <c r="L1175" i="6"/>
  <c r="L1176" i="6"/>
  <c r="L1177" i="6"/>
  <c r="L1178" i="6"/>
  <c r="L1179" i="6"/>
  <c r="L1180" i="6"/>
  <c r="L1181" i="6"/>
  <c r="L1182" i="6"/>
  <c r="L1183" i="6"/>
  <c r="L1184" i="6"/>
  <c r="L1185" i="6"/>
  <c r="L1186" i="6"/>
  <c r="L1187" i="6"/>
  <c r="L1188" i="6"/>
  <c r="L1189" i="6"/>
  <c r="L1190" i="6"/>
  <c r="L1191" i="6"/>
  <c r="L1192" i="6"/>
  <c r="L1193" i="6"/>
  <c r="L1194" i="6"/>
  <c r="L1195" i="6"/>
  <c r="L1196" i="6"/>
  <c r="L1197" i="6"/>
  <c r="L1198" i="6"/>
  <c r="L1199" i="6"/>
  <c r="L1200" i="6"/>
  <c r="L1201" i="6"/>
  <c r="L1202" i="6"/>
  <c r="L1203" i="6"/>
  <c r="L1204" i="6"/>
  <c r="L1205" i="6"/>
  <c r="L1206" i="6"/>
  <c r="L1207" i="6"/>
  <c r="L1208" i="6"/>
  <c r="L1209" i="6"/>
  <c r="L1210" i="6"/>
  <c r="L1211" i="6"/>
  <c r="L1212" i="6"/>
  <c r="L1213" i="6"/>
  <c r="L1214" i="6"/>
  <c r="L1215" i="6"/>
  <c r="L1216" i="6"/>
  <c r="L1217" i="6"/>
  <c r="L1218" i="6"/>
  <c r="L1219" i="6"/>
  <c r="L1220" i="6"/>
  <c r="L1221" i="6"/>
  <c r="L1222" i="6"/>
  <c r="L1223" i="6"/>
  <c r="L1224" i="6"/>
  <c r="L1225" i="6"/>
  <c r="L1226" i="6"/>
  <c r="L1227" i="6"/>
  <c r="L1228" i="6"/>
  <c r="L1229" i="6"/>
  <c r="L1230" i="6"/>
  <c r="L1231" i="6"/>
  <c r="L1232" i="6"/>
  <c r="L1233" i="6"/>
  <c r="L1234" i="6"/>
  <c r="L1235" i="6"/>
  <c r="L1236" i="6"/>
  <c r="L1237" i="6"/>
  <c r="L1238" i="6"/>
  <c r="L1239" i="6"/>
  <c r="L1240" i="6"/>
  <c r="L1241" i="6"/>
  <c r="L1242" i="6"/>
  <c r="L1243" i="6"/>
  <c r="L1244" i="6"/>
  <c r="L1245" i="6"/>
  <c r="L1246" i="6"/>
  <c r="L1247" i="6"/>
  <c r="L1248" i="6"/>
  <c r="L1249" i="6"/>
  <c r="L1250" i="6"/>
  <c r="L1251" i="6"/>
  <c r="L1252" i="6"/>
  <c r="L1253" i="6"/>
  <c r="L1254" i="6"/>
  <c r="L1255" i="6"/>
  <c r="L1256" i="6"/>
  <c r="L1257" i="6"/>
  <c r="L1258" i="6"/>
  <c r="L1259" i="6"/>
  <c r="L1260" i="6"/>
  <c r="L1261" i="6"/>
  <c r="L1262" i="6"/>
  <c r="L1263" i="6"/>
  <c r="L1264" i="6"/>
  <c r="L1265" i="6"/>
  <c r="L1266" i="6"/>
  <c r="L1267" i="6"/>
  <c r="L1268" i="6"/>
  <c r="L1269" i="6"/>
  <c r="L1270" i="6"/>
  <c r="L1271" i="6"/>
  <c r="L1272" i="6"/>
  <c r="L1273" i="6"/>
  <c r="L1274" i="6"/>
  <c r="L1275" i="6"/>
  <c r="L1276" i="6"/>
  <c r="L1277" i="6"/>
  <c r="L1278" i="6"/>
  <c r="L1279" i="6"/>
  <c r="L1280" i="6"/>
  <c r="L1281" i="6"/>
  <c r="L1282" i="6"/>
  <c r="L1283" i="6"/>
  <c r="L1284" i="6"/>
  <c r="L1285" i="6"/>
  <c r="L1286" i="6"/>
  <c r="L1287" i="6"/>
  <c r="L1288" i="6"/>
  <c r="L1289" i="6"/>
  <c r="L1290" i="6"/>
  <c r="L1291" i="6"/>
  <c r="L1292" i="6"/>
  <c r="L1293" i="6"/>
  <c r="L1294" i="6"/>
  <c r="L1295" i="6"/>
  <c r="L1296" i="6"/>
  <c r="L1297" i="6"/>
  <c r="L1298" i="6"/>
  <c r="L1299" i="6"/>
  <c r="L1300" i="6"/>
  <c r="L1301" i="6"/>
  <c r="L1302" i="6"/>
  <c r="L1303" i="6"/>
  <c r="L1304" i="6"/>
  <c r="L1305" i="6"/>
  <c r="L1306" i="6"/>
  <c r="L1307" i="6"/>
  <c r="L1308" i="6"/>
  <c r="L1309" i="6"/>
  <c r="L1310" i="6"/>
  <c r="L1311" i="6"/>
  <c r="L1312" i="6"/>
  <c r="L1313" i="6"/>
  <c r="L1314" i="6"/>
  <c r="L1315" i="6"/>
  <c r="L1316" i="6"/>
  <c r="L1317" i="6"/>
  <c r="L1318" i="6"/>
  <c r="L1319" i="6"/>
  <c r="L1320" i="6"/>
  <c r="L1321" i="6"/>
  <c r="L1322" i="6"/>
  <c r="L1323" i="6"/>
  <c r="L1324" i="6"/>
  <c r="L1325" i="6"/>
  <c r="L1326" i="6"/>
  <c r="L1327" i="6"/>
  <c r="L1328" i="6"/>
  <c r="L1329" i="6"/>
  <c r="L1330" i="6"/>
  <c r="L1331" i="6"/>
  <c r="L1332" i="6"/>
  <c r="L1333" i="6"/>
  <c r="L1334" i="6"/>
  <c r="L1335" i="6"/>
  <c r="L1336" i="6"/>
  <c r="L1337" i="6"/>
  <c r="L1338" i="6"/>
  <c r="L1339" i="6"/>
  <c r="L1340" i="6"/>
  <c r="L1341" i="6"/>
  <c r="L1342" i="6"/>
  <c r="L1343" i="6"/>
  <c r="L1344" i="6"/>
  <c r="L1345" i="6"/>
  <c r="L1346" i="6"/>
  <c r="L1347" i="6"/>
  <c r="L1348" i="6"/>
  <c r="L1349" i="6"/>
  <c r="L1350" i="6"/>
  <c r="L1351" i="6"/>
  <c r="L1352" i="6"/>
  <c r="L1353" i="6"/>
  <c r="L1354" i="6"/>
  <c r="L1355" i="6"/>
  <c r="L1356" i="6"/>
  <c r="L1357" i="6"/>
  <c r="L1358" i="6"/>
  <c r="L1359" i="6"/>
  <c r="L1360" i="6"/>
  <c r="L1361" i="6"/>
  <c r="L1362" i="6"/>
  <c r="L1363" i="6"/>
  <c r="L1364" i="6"/>
  <c r="L1365" i="6"/>
  <c r="L1366" i="6"/>
  <c r="L1367" i="6"/>
  <c r="L1368" i="6"/>
  <c r="L1369" i="6"/>
  <c r="L1370" i="6"/>
  <c r="L1371" i="6"/>
  <c r="L1372" i="6"/>
  <c r="L1373" i="6"/>
  <c r="L1374" i="6"/>
  <c r="L1375" i="6"/>
  <c r="L1376" i="6"/>
  <c r="L1377" i="6"/>
  <c r="L1378" i="6"/>
  <c r="L1379" i="6"/>
  <c r="L1380" i="6"/>
  <c r="L1381" i="6"/>
  <c r="L1382" i="6"/>
  <c r="L1383" i="6"/>
  <c r="L1384" i="6"/>
  <c r="L1385" i="6"/>
  <c r="L1386" i="6"/>
  <c r="L1387" i="6"/>
  <c r="L1388" i="6"/>
  <c r="L1389" i="6"/>
  <c r="L1390" i="6"/>
  <c r="L1391" i="6"/>
  <c r="L1392" i="6"/>
  <c r="L1393" i="6"/>
  <c r="L1394" i="6"/>
  <c r="L1395" i="6"/>
  <c r="L1396" i="6"/>
  <c r="L1397" i="6"/>
  <c r="L1398" i="6"/>
  <c r="L1399" i="6"/>
  <c r="L1400" i="6"/>
  <c r="L1401" i="6"/>
  <c r="L1402" i="6"/>
  <c r="L1403" i="6"/>
  <c r="L1404" i="6"/>
  <c r="L1405" i="6"/>
  <c r="L1406" i="6"/>
  <c r="L1407" i="6"/>
  <c r="L1408" i="6"/>
  <c r="L1409" i="6"/>
  <c r="L1410" i="6"/>
  <c r="L1411" i="6"/>
  <c r="L1412" i="6"/>
  <c r="L1413" i="6"/>
  <c r="L1414" i="6"/>
  <c r="L1415" i="6"/>
  <c r="L1416" i="6"/>
  <c r="L1417" i="6"/>
  <c r="L1418" i="6"/>
  <c r="L1419" i="6"/>
  <c r="L1420" i="6"/>
  <c r="L1421" i="6"/>
  <c r="L1422" i="6"/>
  <c r="L1423" i="6"/>
  <c r="L1424" i="6"/>
  <c r="L1425" i="6"/>
  <c r="L1426" i="6"/>
  <c r="L1427" i="6"/>
  <c r="L1428" i="6"/>
  <c r="L1429" i="6"/>
  <c r="L1430" i="6"/>
  <c r="L1431" i="6"/>
  <c r="L1432" i="6"/>
  <c r="L1433" i="6"/>
  <c r="L1434" i="6"/>
  <c r="L1435" i="6"/>
  <c r="L1436" i="6"/>
  <c r="L1437" i="6"/>
  <c r="L1438" i="6"/>
  <c r="L1439" i="6"/>
  <c r="L1440" i="6"/>
  <c r="L1441" i="6"/>
  <c r="L1442" i="6"/>
  <c r="L1443" i="6"/>
  <c r="L1444" i="6"/>
  <c r="L1445" i="6"/>
  <c r="L1446" i="6"/>
  <c r="L1447" i="6"/>
  <c r="L1448" i="6"/>
  <c r="L1449" i="6"/>
  <c r="K2" i="7"/>
  <c r="K3" i="7"/>
  <c r="K4" i="7"/>
  <c r="K5" i="7"/>
  <c r="K6" i="7"/>
  <c r="K7" i="7"/>
  <c r="K8" i="7"/>
  <c r="K9" i="7"/>
  <c r="K10" i="7"/>
  <c r="K11" i="7"/>
  <c r="K12" i="7"/>
  <c r="K13" i="7"/>
  <c r="K14" i="7"/>
  <c r="K15" i="7"/>
  <c r="K16" i="7"/>
  <c r="K17" i="7"/>
  <c r="K18" i="7"/>
  <c r="K19" i="7"/>
  <c r="K20" i="7"/>
  <c r="K21" i="7"/>
  <c r="K22" i="7"/>
  <c r="K23" i="7"/>
  <c r="K24" i="7"/>
  <c r="K25" i="7"/>
  <c r="K26" i="7"/>
  <c r="K27" i="7"/>
  <c r="K28" i="7"/>
  <c r="K29" i="7"/>
  <c r="K30" i="7"/>
  <c r="K31" i="7"/>
  <c r="K32" i="7"/>
  <c r="K33" i="7"/>
  <c r="K34" i="7"/>
  <c r="K35" i="7"/>
  <c r="K36" i="7"/>
  <c r="K37" i="7"/>
  <c r="K38" i="7"/>
  <c r="K39" i="7"/>
  <c r="K40" i="7"/>
  <c r="K41" i="7"/>
  <c r="K42" i="7"/>
  <c r="K43" i="7"/>
  <c r="K44" i="7"/>
  <c r="K45" i="7"/>
  <c r="K46" i="7"/>
  <c r="K47" i="7"/>
  <c r="K48" i="7"/>
  <c r="K49" i="7"/>
  <c r="K50" i="7"/>
  <c r="K51" i="7"/>
  <c r="K52" i="7"/>
  <c r="K53" i="7"/>
  <c r="K54" i="7"/>
  <c r="K55" i="7"/>
  <c r="K56" i="7"/>
  <c r="K57" i="7"/>
  <c r="K58" i="7"/>
  <c r="K59" i="7"/>
  <c r="K60" i="7"/>
  <c r="K61" i="7"/>
  <c r="K62" i="7"/>
  <c r="K63" i="7"/>
  <c r="K64" i="7"/>
  <c r="K65" i="7"/>
  <c r="K66" i="7"/>
  <c r="K67" i="7"/>
  <c r="K68" i="7"/>
  <c r="K69" i="7"/>
  <c r="K70" i="7"/>
  <c r="K71" i="7"/>
  <c r="K72" i="7"/>
  <c r="K73" i="7"/>
  <c r="K74" i="7"/>
  <c r="K75" i="7"/>
  <c r="K76" i="7"/>
  <c r="K77" i="7"/>
  <c r="K78" i="7"/>
  <c r="K79" i="7"/>
  <c r="K80" i="7"/>
  <c r="K81" i="7"/>
  <c r="K82" i="7"/>
  <c r="K83" i="7"/>
  <c r="K84" i="7"/>
  <c r="K85" i="7"/>
  <c r="K86" i="7"/>
  <c r="K87" i="7"/>
  <c r="K88" i="7"/>
  <c r="K89" i="7"/>
  <c r="K90" i="7"/>
  <c r="K91" i="7"/>
  <c r="K92" i="7"/>
  <c r="K93" i="7"/>
  <c r="K94" i="7"/>
  <c r="K95" i="7"/>
  <c r="K96" i="7"/>
  <c r="K97" i="7"/>
  <c r="K98" i="7"/>
  <c r="K99" i="7"/>
  <c r="K100" i="7"/>
  <c r="K101" i="7"/>
  <c r="K102" i="7"/>
  <c r="K103" i="7"/>
  <c r="K104" i="7"/>
  <c r="K105" i="7"/>
  <c r="K106" i="7"/>
  <c r="K107" i="7"/>
  <c r="K108" i="7"/>
  <c r="K109" i="7"/>
  <c r="K110" i="7"/>
  <c r="K111" i="7"/>
  <c r="K112" i="7"/>
  <c r="K113" i="7"/>
  <c r="K114" i="7"/>
  <c r="K115" i="7"/>
  <c r="K116" i="7"/>
  <c r="K117" i="7"/>
  <c r="K118" i="7"/>
  <c r="K119" i="7"/>
  <c r="K120" i="7"/>
  <c r="K121" i="7"/>
  <c r="K122" i="7"/>
  <c r="K123" i="7"/>
  <c r="K124" i="7"/>
  <c r="K125" i="7"/>
  <c r="K126" i="7"/>
  <c r="K127" i="7"/>
  <c r="K128" i="7"/>
  <c r="K129" i="7"/>
  <c r="K130" i="7"/>
  <c r="K131" i="7"/>
  <c r="K132" i="7"/>
  <c r="K133" i="7"/>
  <c r="K134" i="7"/>
  <c r="K135" i="7"/>
  <c r="K137" i="7"/>
  <c r="K139" i="7"/>
  <c r="K140" i="7"/>
  <c r="K142" i="7"/>
  <c r="K143" i="7"/>
  <c r="K145" i="7"/>
  <c r="K146" i="7"/>
  <c r="K147" i="7"/>
  <c r="K149" i="7"/>
  <c r="K150" i="7"/>
  <c r="K151" i="7"/>
  <c r="K152" i="7"/>
  <c r="K153" i="7"/>
  <c r="K154" i="7"/>
  <c r="K155" i="7"/>
  <c r="K156" i="7"/>
  <c r="K157" i="7"/>
  <c r="K158" i="7"/>
  <c r="K159" i="7"/>
  <c r="K160" i="7"/>
  <c r="K161" i="7"/>
  <c r="K162" i="7"/>
  <c r="K163" i="7"/>
  <c r="K164" i="7"/>
  <c r="K165" i="7"/>
  <c r="K166" i="7"/>
  <c r="K167" i="7"/>
  <c r="K168" i="7"/>
  <c r="K169" i="7"/>
  <c r="K170" i="7"/>
  <c r="K171" i="7"/>
  <c r="K172" i="7"/>
  <c r="K173" i="7"/>
  <c r="K174" i="7"/>
  <c r="K175" i="7"/>
  <c r="K176" i="7"/>
  <c r="K177" i="7"/>
  <c r="K178" i="7"/>
  <c r="K179" i="7"/>
  <c r="K180" i="7"/>
  <c r="K181" i="7"/>
  <c r="K182" i="7"/>
  <c r="K183" i="7"/>
  <c r="K184" i="7"/>
  <c r="K185" i="7"/>
  <c r="K186" i="7"/>
  <c r="K187" i="7"/>
  <c r="K188" i="7"/>
  <c r="K189" i="7"/>
  <c r="K190" i="7"/>
  <c r="K191" i="7"/>
  <c r="K192" i="7"/>
  <c r="K193" i="7"/>
  <c r="K194" i="7"/>
  <c r="K195" i="7"/>
  <c r="K196" i="7"/>
  <c r="K197" i="7"/>
  <c r="K198" i="7"/>
  <c r="K199" i="7"/>
  <c r="K200" i="7"/>
  <c r="K201" i="7"/>
  <c r="K202" i="7"/>
  <c r="K203" i="7"/>
  <c r="K204" i="7"/>
  <c r="K205" i="7"/>
  <c r="K206" i="7"/>
  <c r="K207" i="7"/>
  <c r="K208" i="7"/>
  <c r="K209" i="7"/>
  <c r="K210" i="7"/>
  <c r="K211" i="7"/>
  <c r="K212" i="7"/>
  <c r="K213" i="7"/>
  <c r="K214" i="7"/>
  <c r="K215" i="7"/>
  <c r="K216" i="7"/>
  <c r="K217" i="7"/>
  <c r="K218" i="7"/>
  <c r="K219" i="7"/>
  <c r="K220" i="7"/>
  <c r="K221" i="7"/>
  <c r="K222" i="7"/>
  <c r="K223" i="7"/>
  <c r="K224" i="7"/>
  <c r="K225" i="7"/>
  <c r="K226" i="7"/>
  <c r="K227" i="7"/>
  <c r="K228" i="7"/>
  <c r="K229" i="7"/>
  <c r="K230" i="7"/>
  <c r="K231" i="7"/>
  <c r="K232" i="7"/>
  <c r="K233" i="7"/>
  <c r="K234" i="7"/>
  <c r="K235" i="7"/>
  <c r="K236" i="7"/>
  <c r="K237" i="7"/>
  <c r="K238" i="7"/>
  <c r="K239" i="7"/>
  <c r="K240" i="7"/>
  <c r="K241" i="7"/>
  <c r="K242" i="7"/>
  <c r="K243" i="7"/>
  <c r="K244" i="7"/>
  <c r="K245" i="7"/>
  <c r="K246" i="7"/>
  <c r="K247" i="7"/>
  <c r="K248" i="7"/>
  <c r="K249" i="7"/>
  <c r="K250" i="7"/>
  <c r="K251" i="7"/>
  <c r="K252" i="7"/>
  <c r="K253" i="7"/>
  <c r="K254" i="7"/>
  <c r="K255" i="7"/>
  <c r="K256" i="7"/>
  <c r="K257" i="7"/>
  <c r="K258" i="7"/>
  <c r="K259" i="7"/>
  <c r="K260" i="7"/>
  <c r="K261" i="7"/>
  <c r="K262" i="7"/>
  <c r="K263" i="7"/>
  <c r="K264" i="7"/>
  <c r="K265" i="7"/>
  <c r="K266" i="7"/>
  <c r="K267" i="7"/>
  <c r="K268" i="7"/>
  <c r="K269" i="7"/>
  <c r="K270" i="7"/>
  <c r="K271" i="7"/>
  <c r="K272" i="7"/>
  <c r="K273" i="7"/>
  <c r="K274" i="7"/>
  <c r="K275" i="7"/>
  <c r="K276" i="7"/>
  <c r="K277" i="7"/>
  <c r="K278" i="7"/>
  <c r="K279" i="7"/>
  <c r="K280" i="7"/>
  <c r="K281" i="7"/>
  <c r="K282" i="7"/>
  <c r="K283" i="7"/>
  <c r="K284" i="7"/>
  <c r="K285" i="7"/>
  <c r="K286" i="7"/>
  <c r="K287" i="7"/>
  <c r="K288" i="7"/>
  <c r="K289" i="7"/>
  <c r="K290" i="7"/>
  <c r="K291" i="7"/>
  <c r="K292" i="7"/>
  <c r="K293" i="7"/>
  <c r="K294" i="7"/>
  <c r="K295" i="7"/>
  <c r="K296" i="7"/>
  <c r="K297" i="7"/>
  <c r="K298" i="7"/>
  <c r="K299" i="7"/>
  <c r="K300" i="7"/>
  <c r="K301" i="7"/>
  <c r="K302" i="7"/>
  <c r="K303" i="7"/>
  <c r="K304" i="7"/>
  <c r="K305" i="7"/>
  <c r="K306" i="7"/>
  <c r="K307" i="7"/>
  <c r="K308" i="7"/>
  <c r="K309" i="7"/>
  <c r="K310" i="7"/>
  <c r="K311" i="7"/>
  <c r="K312" i="7"/>
  <c r="K313" i="7"/>
  <c r="K314" i="7"/>
  <c r="K315" i="7"/>
  <c r="K316" i="7"/>
  <c r="K317" i="7"/>
  <c r="K318" i="7"/>
  <c r="K319" i="7"/>
  <c r="K320" i="7"/>
  <c r="K321" i="7"/>
  <c r="K322" i="7"/>
  <c r="K323" i="7"/>
  <c r="K324" i="7"/>
  <c r="K325" i="7"/>
  <c r="K326" i="7"/>
  <c r="K327" i="7"/>
  <c r="K328" i="7"/>
  <c r="K329" i="7"/>
  <c r="K330" i="7"/>
  <c r="K331" i="7"/>
  <c r="K332" i="7"/>
  <c r="K333" i="7"/>
  <c r="K334" i="7"/>
  <c r="K335" i="7"/>
  <c r="K336" i="7"/>
  <c r="K337" i="7"/>
  <c r="K338" i="7"/>
  <c r="K339" i="7"/>
  <c r="K340" i="7"/>
  <c r="K341" i="7"/>
  <c r="K342" i="7"/>
  <c r="K343" i="7"/>
  <c r="K344" i="7"/>
  <c r="K345" i="7"/>
  <c r="K346" i="7"/>
  <c r="K347" i="7"/>
  <c r="K348" i="7"/>
  <c r="K349" i="7"/>
  <c r="K350" i="7"/>
  <c r="K351" i="7"/>
  <c r="K352" i="7"/>
  <c r="K353" i="7"/>
  <c r="K354" i="7"/>
  <c r="K355" i="7"/>
  <c r="K356" i="7"/>
  <c r="K357" i="7"/>
  <c r="K358" i="7"/>
  <c r="K359" i="7"/>
  <c r="K360" i="7"/>
  <c r="K361" i="7"/>
  <c r="K362" i="7"/>
  <c r="K363" i="7"/>
  <c r="K364" i="7"/>
  <c r="K365" i="7"/>
  <c r="K366" i="7"/>
  <c r="K367" i="7"/>
  <c r="K368" i="7"/>
  <c r="K369" i="7"/>
  <c r="K370" i="7"/>
  <c r="K371" i="7"/>
  <c r="K372" i="7"/>
  <c r="K373" i="7"/>
  <c r="K374" i="7"/>
  <c r="K375" i="7"/>
  <c r="K376" i="7"/>
  <c r="K377" i="7"/>
  <c r="K378" i="7"/>
  <c r="K379" i="7"/>
  <c r="K380" i="7"/>
  <c r="K381" i="7"/>
  <c r="K382" i="7"/>
  <c r="K383" i="7"/>
  <c r="K384" i="7"/>
  <c r="K385" i="7"/>
  <c r="K386" i="7"/>
  <c r="K387" i="7"/>
  <c r="K388" i="7"/>
  <c r="K389" i="7"/>
  <c r="K390" i="7"/>
  <c r="K391" i="7"/>
  <c r="K392" i="7"/>
  <c r="K393" i="7"/>
  <c r="K394" i="7"/>
  <c r="K395" i="7"/>
  <c r="K396" i="7"/>
  <c r="K397" i="7"/>
  <c r="K398" i="7"/>
  <c r="K399" i="7"/>
  <c r="K400" i="7"/>
  <c r="K401" i="7"/>
  <c r="K402" i="7"/>
  <c r="K403" i="7"/>
  <c r="K404" i="7"/>
  <c r="K405" i="7"/>
  <c r="K406" i="7"/>
  <c r="K407" i="7"/>
  <c r="K408" i="7"/>
  <c r="K409" i="7"/>
  <c r="K410" i="7"/>
  <c r="K411" i="7"/>
  <c r="K412" i="7"/>
  <c r="K413" i="7"/>
  <c r="K414" i="7"/>
  <c r="K415" i="7"/>
  <c r="K416" i="7"/>
  <c r="K417" i="7"/>
  <c r="K418" i="7"/>
  <c r="K419" i="7"/>
  <c r="K420" i="7"/>
  <c r="K421" i="7"/>
  <c r="K422" i="7"/>
  <c r="K423" i="7"/>
  <c r="K424" i="7"/>
  <c r="K425" i="7"/>
  <c r="K426" i="7"/>
  <c r="K427" i="7"/>
  <c r="K428" i="7"/>
  <c r="K429" i="7"/>
  <c r="K430" i="7"/>
  <c r="K431" i="7"/>
  <c r="K432" i="7"/>
  <c r="K433" i="7"/>
  <c r="K434" i="7"/>
  <c r="K435" i="7"/>
  <c r="K436" i="7"/>
  <c r="K2" i="6"/>
  <c r="K3" i="6"/>
  <c r="K4" i="6"/>
  <c r="K5" i="6"/>
  <c r="K6" i="6"/>
  <c r="K7" i="6"/>
  <c r="K8" i="6"/>
  <c r="K9" i="6"/>
  <c r="K10" i="6"/>
  <c r="K11" i="6"/>
  <c r="K12" i="6"/>
  <c r="K13" i="6"/>
  <c r="K14" i="6"/>
  <c r="K15" i="6"/>
  <c r="K16" i="6"/>
  <c r="K17" i="6"/>
  <c r="K18" i="6"/>
  <c r="K19" i="6"/>
  <c r="K20" i="6"/>
  <c r="K21" i="6"/>
  <c r="K22" i="6"/>
  <c r="K23" i="6"/>
  <c r="K24" i="6"/>
  <c r="K25" i="6"/>
  <c r="K26" i="6"/>
  <c r="K27" i="6"/>
  <c r="K28" i="6"/>
  <c r="K29" i="6"/>
  <c r="K30" i="6"/>
  <c r="K31" i="6"/>
  <c r="K32" i="6"/>
  <c r="K33" i="6"/>
  <c r="K34" i="6"/>
  <c r="K35" i="6"/>
  <c r="K36" i="6"/>
  <c r="K37" i="6"/>
  <c r="K38" i="6"/>
  <c r="K39" i="6"/>
  <c r="K40" i="6"/>
  <c r="K41" i="6"/>
  <c r="K42" i="6"/>
  <c r="K43" i="6"/>
  <c r="K44" i="6"/>
  <c r="K45" i="6"/>
  <c r="K46" i="6"/>
  <c r="K47" i="6"/>
  <c r="K48" i="6"/>
  <c r="K49" i="6"/>
  <c r="K50" i="6"/>
  <c r="K51" i="6"/>
  <c r="K52" i="6"/>
  <c r="K53" i="6"/>
  <c r="K54" i="6"/>
  <c r="K55" i="6"/>
  <c r="K56" i="6"/>
  <c r="K57" i="6"/>
  <c r="K58" i="6"/>
  <c r="K59" i="6"/>
  <c r="K60" i="6"/>
  <c r="K61" i="6"/>
  <c r="K62" i="6"/>
  <c r="K63" i="6"/>
  <c r="K64" i="6"/>
  <c r="K65" i="6"/>
  <c r="K66" i="6"/>
  <c r="K67" i="6"/>
  <c r="K68" i="6"/>
  <c r="K69" i="6"/>
  <c r="K70" i="6"/>
  <c r="K71" i="6"/>
  <c r="K72" i="6"/>
  <c r="K73" i="6"/>
  <c r="K74" i="6"/>
  <c r="K75" i="6"/>
  <c r="K76" i="6"/>
  <c r="K77" i="6"/>
  <c r="K78" i="6"/>
  <c r="K79" i="6"/>
  <c r="K80" i="6"/>
  <c r="K81" i="6"/>
  <c r="K82" i="6"/>
  <c r="K83" i="6"/>
  <c r="K84" i="6"/>
  <c r="K85" i="6"/>
  <c r="K86" i="6"/>
  <c r="K87" i="6"/>
  <c r="K88" i="6"/>
  <c r="K89" i="6"/>
  <c r="K90" i="6"/>
  <c r="K91" i="6"/>
  <c r="K92" i="6"/>
  <c r="K93" i="6"/>
  <c r="K94" i="6"/>
  <c r="K95" i="6"/>
  <c r="K96" i="6"/>
  <c r="K97" i="6"/>
  <c r="K98" i="6"/>
  <c r="K99" i="6"/>
  <c r="K100" i="6"/>
  <c r="K101" i="6"/>
  <c r="K102" i="6"/>
  <c r="K103" i="6"/>
  <c r="K104" i="6"/>
  <c r="K105" i="6"/>
  <c r="K106" i="6"/>
  <c r="K107" i="6"/>
  <c r="K108" i="6"/>
  <c r="K109" i="6"/>
  <c r="K110" i="6"/>
  <c r="K111" i="6"/>
  <c r="K112" i="6"/>
  <c r="K113" i="6"/>
  <c r="K114" i="6"/>
  <c r="K115" i="6"/>
  <c r="K116" i="6"/>
  <c r="K117" i="6"/>
  <c r="K118" i="6"/>
  <c r="K119" i="6"/>
  <c r="K120" i="6"/>
  <c r="K121" i="6"/>
  <c r="K122" i="6"/>
  <c r="K123" i="6"/>
  <c r="K124" i="6"/>
  <c r="K125" i="6"/>
  <c r="K126" i="6"/>
  <c r="K127" i="6"/>
  <c r="K128" i="6"/>
  <c r="K129" i="6"/>
  <c r="K130" i="6"/>
  <c r="K131" i="6"/>
  <c r="K132" i="6"/>
  <c r="K133" i="6"/>
  <c r="K134" i="6"/>
  <c r="K135" i="6"/>
  <c r="K136" i="6"/>
  <c r="K137" i="6"/>
  <c r="K138" i="6"/>
  <c r="K139" i="6"/>
  <c r="K140" i="6"/>
  <c r="K141" i="6"/>
  <c r="K142" i="6"/>
  <c r="K143" i="6"/>
  <c r="K144" i="6"/>
  <c r="K145" i="6"/>
  <c r="K146" i="6"/>
  <c r="K147" i="6"/>
  <c r="K148" i="6"/>
  <c r="K149" i="6"/>
  <c r="K150" i="6"/>
  <c r="K151" i="6"/>
  <c r="K152" i="6"/>
  <c r="K153" i="6"/>
  <c r="K154" i="6"/>
  <c r="K155" i="6"/>
  <c r="K156" i="6"/>
  <c r="K157" i="6"/>
  <c r="K158" i="6"/>
  <c r="K159" i="6"/>
  <c r="K160" i="6"/>
  <c r="K161" i="6"/>
  <c r="K162" i="6"/>
  <c r="K163" i="6"/>
  <c r="K164" i="6"/>
  <c r="K165" i="6"/>
  <c r="K166" i="6"/>
  <c r="K167" i="6"/>
  <c r="K168" i="6"/>
  <c r="K169" i="6"/>
  <c r="K170" i="6"/>
  <c r="K171" i="6"/>
  <c r="K172" i="6"/>
  <c r="K173" i="6"/>
  <c r="K174" i="6"/>
  <c r="K175" i="6"/>
  <c r="K176" i="6"/>
  <c r="K177" i="6"/>
  <c r="K178" i="6"/>
  <c r="K179" i="6"/>
  <c r="K180" i="6"/>
  <c r="K181" i="6"/>
  <c r="K182" i="6"/>
  <c r="K183" i="6"/>
  <c r="K184" i="6"/>
  <c r="K185" i="6"/>
  <c r="K186" i="6"/>
  <c r="K187" i="6"/>
  <c r="K188" i="6"/>
  <c r="K189" i="6"/>
  <c r="K190" i="6"/>
  <c r="K191" i="6"/>
  <c r="K192" i="6"/>
  <c r="K193" i="6"/>
  <c r="K194" i="6"/>
  <c r="K195" i="6"/>
  <c r="K196" i="6"/>
  <c r="K197" i="6"/>
  <c r="K198" i="6"/>
  <c r="K199" i="6"/>
  <c r="K200" i="6"/>
  <c r="K201" i="6"/>
  <c r="K202" i="6"/>
  <c r="K203" i="6"/>
  <c r="K204" i="6"/>
  <c r="K205" i="6"/>
  <c r="K206" i="6"/>
  <c r="K207" i="6"/>
  <c r="K208" i="6"/>
  <c r="K209" i="6"/>
  <c r="K210" i="6"/>
  <c r="K211" i="6"/>
  <c r="K212" i="6"/>
  <c r="K213" i="6"/>
  <c r="K214" i="6"/>
  <c r="K215" i="6"/>
  <c r="K216" i="6"/>
  <c r="K217" i="6"/>
  <c r="K218" i="6"/>
  <c r="K219" i="6"/>
  <c r="K220" i="6"/>
  <c r="K221" i="6"/>
  <c r="K222" i="6"/>
  <c r="K223" i="6"/>
  <c r="K224" i="6"/>
  <c r="K225" i="6"/>
  <c r="K226" i="6"/>
  <c r="K227" i="6"/>
  <c r="K228" i="6"/>
  <c r="K229" i="6"/>
  <c r="K230" i="6"/>
  <c r="K231" i="6"/>
  <c r="K232" i="6"/>
  <c r="K233" i="6"/>
  <c r="K234" i="6"/>
  <c r="K235" i="6"/>
  <c r="K236" i="6"/>
  <c r="K237" i="6"/>
  <c r="K238" i="6"/>
  <c r="K239" i="6"/>
  <c r="K240" i="6"/>
  <c r="K241" i="6"/>
  <c r="K242" i="6"/>
  <c r="K243" i="6"/>
  <c r="K244" i="6"/>
  <c r="K245" i="6"/>
  <c r="K246" i="6"/>
  <c r="K247" i="6"/>
  <c r="K248" i="6"/>
  <c r="K249" i="6"/>
  <c r="K250" i="6"/>
  <c r="K251" i="6"/>
  <c r="K252" i="6"/>
  <c r="K253" i="6"/>
  <c r="K254" i="6"/>
  <c r="K255" i="6"/>
  <c r="K256" i="6"/>
  <c r="K257" i="6"/>
  <c r="K258" i="6"/>
  <c r="K259" i="6"/>
  <c r="K260" i="6"/>
  <c r="K261" i="6"/>
  <c r="K262" i="6"/>
  <c r="K263" i="6"/>
  <c r="K264" i="6"/>
  <c r="K265" i="6"/>
  <c r="K266" i="6"/>
  <c r="K267" i="6"/>
  <c r="K268" i="6"/>
  <c r="K269" i="6"/>
  <c r="K270" i="6"/>
  <c r="K271" i="6"/>
  <c r="K272" i="6"/>
  <c r="K273" i="6"/>
  <c r="K274" i="6"/>
  <c r="K275" i="6"/>
  <c r="K276" i="6"/>
  <c r="K277" i="6"/>
  <c r="K278" i="6"/>
  <c r="K279" i="6"/>
  <c r="K280" i="6"/>
  <c r="K281" i="6"/>
  <c r="K282" i="6"/>
  <c r="K283" i="6"/>
  <c r="K284" i="6"/>
  <c r="K285" i="6"/>
  <c r="K286" i="6"/>
  <c r="K287" i="6"/>
  <c r="K288" i="6"/>
  <c r="K289" i="6"/>
  <c r="K290" i="6"/>
  <c r="K291" i="6"/>
  <c r="K292" i="6"/>
  <c r="K293" i="6"/>
  <c r="K294" i="6"/>
  <c r="K295" i="6"/>
  <c r="K296" i="6"/>
  <c r="K297" i="6"/>
  <c r="K298" i="6"/>
  <c r="K299" i="6"/>
  <c r="K300" i="6"/>
  <c r="K301" i="6"/>
  <c r="K302" i="6"/>
  <c r="K303" i="6"/>
  <c r="K304" i="6"/>
  <c r="K305" i="6"/>
  <c r="K306" i="6"/>
  <c r="K307" i="6"/>
  <c r="K308" i="6"/>
  <c r="K309" i="6"/>
  <c r="K310" i="6"/>
  <c r="K311" i="6"/>
  <c r="K312" i="6"/>
  <c r="K313" i="6"/>
  <c r="K314" i="6"/>
  <c r="K315" i="6"/>
  <c r="K316" i="6"/>
  <c r="K317" i="6"/>
  <c r="K318" i="6"/>
  <c r="K319" i="6"/>
  <c r="K320" i="6"/>
  <c r="K321" i="6"/>
  <c r="K322" i="6"/>
  <c r="K323" i="6"/>
  <c r="K324" i="6"/>
  <c r="K325" i="6"/>
  <c r="K326" i="6"/>
  <c r="K327" i="6"/>
  <c r="K328" i="6"/>
  <c r="K329" i="6"/>
  <c r="K330" i="6"/>
  <c r="K331" i="6"/>
  <c r="K332" i="6"/>
  <c r="K333" i="6"/>
  <c r="K334" i="6"/>
  <c r="K335" i="6"/>
  <c r="K336" i="6"/>
  <c r="K337" i="6"/>
  <c r="K338" i="6"/>
  <c r="K339" i="6"/>
  <c r="K340" i="6"/>
  <c r="K341" i="6"/>
  <c r="K342" i="6"/>
  <c r="K343" i="6"/>
  <c r="K344" i="6"/>
  <c r="K345" i="6"/>
  <c r="K346" i="6"/>
  <c r="K347" i="6"/>
  <c r="K348" i="6"/>
  <c r="K349" i="6"/>
  <c r="K350" i="6"/>
  <c r="K351" i="6"/>
  <c r="K352" i="6"/>
  <c r="K353" i="6"/>
  <c r="K354" i="6"/>
  <c r="K355" i="6"/>
  <c r="K356" i="6"/>
  <c r="K357" i="6"/>
  <c r="K358" i="6"/>
  <c r="K359" i="6"/>
  <c r="K360" i="6"/>
  <c r="K361" i="6"/>
  <c r="K362" i="6"/>
  <c r="K363" i="6"/>
  <c r="K364" i="6"/>
  <c r="K365" i="6"/>
  <c r="K366" i="6"/>
  <c r="K367" i="6"/>
  <c r="K368" i="6"/>
  <c r="K369" i="6"/>
  <c r="K370" i="6"/>
  <c r="K371" i="6"/>
  <c r="K372" i="6"/>
  <c r="K373" i="6"/>
  <c r="K374" i="6"/>
  <c r="K375" i="6"/>
  <c r="K376" i="6"/>
  <c r="K377" i="6"/>
  <c r="K378" i="6"/>
  <c r="K379" i="6"/>
  <c r="K380" i="6"/>
  <c r="K381" i="6"/>
  <c r="K382" i="6"/>
  <c r="K383" i="6"/>
  <c r="K384" i="6"/>
  <c r="K385" i="6"/>
  <c r="K386" i="6"/>
  <c r="K387" i="6"/>
  <c r="K388" i="6"/>
  <c r="K389" i="6"/>
  <c r="K390" i="6"/>
  <c r="K391" i="6"/>
  <c r="K392" i="6"/>
  <c r="K393" i="6"/>
  <c r="K394" i="6"/>
  <c r="K395" i="6"/>
  <c r="K396" i="6"/>
  <c r="K397" i="6"/>
  <c r="K398" i="6"/>
  <c r="K399" i="6"/>
  <c r="K400" i="6"/>
  <c r="K401" i="6"/>
  <c r="K402" i="6"/>
  <c r="K403" i="6"/>
  <c r="K404" i="6"/>
  <c r="K405" i="6"/>
  <c r="K406" i="6"/>
  <c r="K407" i="6"/>
  <c r="K408" i="6"/>
  <c r="K409" i="6"/>
  <c r="K410" i="6"/>
  <c r="K411" i="6"/>
  <c r="K412" i="6"/>
  <c r="K413" i="6"/>
  <c r="K414" i="6"/>
  <c r="K415" i="6"/>
  <c r="K416" i="6"/>
  <c r="K417" i="6"/>
  <c r="K418" i="6"/>
  <c r="K419" i="6"/>
  <c r="K420" i="6"/>
  <c r="K421" i="6"/>
  <c r="K422" i="6"/>
  <c r="K423" i="6"/>
  <c r="K424" i="6"/>
  <c r="K425" i="6"/>
  <c r="K426" i="6"/>
  <c r="K427" i="6"/>
  <c r="K428" i="6"/>
  <c r="K429" i="6"/>
  <c r="K430" i="6"/>
  <c r="K431" i="6"/>
  <c r="K432" i="6"/>
  <c r="K433" i="6"/>
  <c r="K434" i="6"/>
  <c r="K435" i="6"/>
  <c r="K436" i="6"/>
  <c r="K437" i="6"/>
  <c r="K438" i="6"/>
  <c r="K439" i="6"/>
  <c r="K440" i="6"/>
  <c r="K441" i="6"/>
  <c r="K442" i="6"/>
  <c r="K443" i="6"/>
  <c r="K444" i="6"/>
  <c r="K445" i="6"/>
  <c r="K446" i="6"/>
  <c r="K447" i="6"/>
  <c r="K448" i="6"/>
  <c r="K449" i="6"/>
  <c r="K450" i="6"/>
  <c r="K451" i="6"/>
  <c r="K452" i="6"/>
  <c r="K453" i="6"/>
  <c r="K454" i="6"/>
  <c r="K455" i="6"/>
  <c r="K456" i="6"/>
  <c r="K457" i="6"/>
  <c r="K458" i="6"/>
  <c r="K459" i="6"/>
  <c r="K460" i="6"/>
  <c r="K461" i="6"/>
  <c r="K462" i="6"/>
  <c r="K463" i="6"/>
  <c r="K464" i="6"/>
  <c r="K465" i="6"/>
  <c r="K466" i="6"/>
  <c r="K467" i="6"/>
  <c r="K468" i="6"/>
  <c r="K469" i="6"/>
  <c r="K470" i="6"/>
  <c r="K471" i="6"/>
  <c r="K472" i="6"/>
  <c r="K473" i="6"/>
  <c r="K474" i="6"/>
  <c r="K475" i="6"/>
  <c r="K476" i="6"/>
  <c r="K477" i="6"/>
  <c r="K478" i="6"/>
  <c r="K479" i="6"/>
  <c r="K480" i="6"/>
  <c r="K481" i="6"/>
  <c r="K482" i="6"/>
  <c r="K483" i="6"/>
  <c r="K484" i="6"/>
  <c r="K485" i="6"/>
  <c r="K486" i="6"/>
  <c r="K487" i="6"/>
  <c r="K488" i="6"/>
  <c r="K489" i="6"/>
  <c r="K490" i="6"/>
  <c r="K491" i="6"/>
  <c r="K492" i="6"/>
  <c r="K493" i="6"/>
  <c r="K494" i="6"/>
  <c r="K495" i="6"/>
  <c r="K496" i="6"/>
  <c r="K497" i="6"/>
  <c r="K498" i="6"/>
  <c r="K499" i="6"/>
  <c r="K500" i="6"/>
  <c r="K501" i="6"/>
  <c r="K502" i="6"/>
  <c r="K503" i="6"/>
  <c r="K504" i="6"/>
  <c r="K505" i="6"/>
  <c r="K506" i="6"/>
  <c r="K507" i="6"/>
  <c r="K508" i="6"/>
  <c r="K509" i="6"/>
  <c r="K510" i="6"/>
  <c r="K511" i="6"/>
  <c r="K512" i="6"/>
  <c r="K513" i="6"/>
  <c r="K514" i="6"/>
  <c r="K515" i="6"/>
  <c r="K516" i="6"/>
  <c r="K517" i="6"/>
  <c r="K518" i="6"/>
  <c r="K519" i="6"/>
  <c r="K520" i="6"/>
  <c r="K521" i="6"/>
  <c r="K522" i="6"/>
  <c r="K523" i="6"/>
  <c r="K524" i="6"/>
  <c r="K525" i="6"/>
  <c r="K526" i="6"/>
  <c r="K527" i="6"/>
  <c r="K528" i="6"/>
  <c r="K529" i="6"/>
  <c r="K530" i="6"/>
  <c r="K531" i="6"/>
  <c r="K532" i="6"/>
  <c r="K533" i="6"/>
  <c r="K534" i="6"/>
  <c r="K535" i="6"/>
  <c r="K536" i="6"/>
  <c r="K537" i="6"/>
  <c r="K538" i="6"/>
  <c r="K539" i="6"/>
  <c r="K540" i="6"/>
  <c r="K541" i="6"/>
  <c r="K542" i="6"/>
  <c r="K543" i="6"/>
  <c r="K544" i="6"/>
  <c r="K545" i="6"/>
  <c r="K546" i="6"/>
  <c r="K547" i="6"/>
  <c r="K548" i="6"/>
  <c r="K549" i="6"/>
  <c r="K550" i="6"/>
  <c r="K551" i="6"/>
  <c r="K552" i="6"/>
  <c r="K553" i="6"/>
  <c r="K554" i="6"/>
  <c r="K555" i="6"/>
  <c r="K556" i="6"/>
  <c r="K557" i="6"/>
  <c r="K558" i="6"/>
  <c r="K559" i="6"/>
  <c r="K560" i="6"/>
  <c r="K561" i="6"/>
  <c r="K562" i="6"/>
  <c r="K563" i="6"/>
  <c r="K564" i="6"/>
  <c r="K565" i="6"/>
  <c r="K566" i="6"/>
  <c r="K567" i="6"/>
  <c r="K568" i="6"/>
  <c r="K569" i="6"/>
  <c r="K570" i="6"/>
  <c r="K571" i="6"/>
  <c r="K572" i="6"/>
  <c r="K573" i="6"/>
  <c r="K574" i="6"/>
  <c r="K575" i="6"/>
  <c r="K576" i="6"/>
  <c r="K577" i="6"/>
  <c r="K578" i="6"/>
  <c r="K579" i="6"/>
  <c r="K580" i="6"/>
  <c r="K581" i="6"/>
  <c r="K582" i="6"/>
  <c r="K583" i="6"/>
  <c r="K584" i="6"/>
  <c r="K585" i="6"/>
  <c r="K586" i="6"/>
  <c r="K587" i="6"/>
  <c r="K588" i="6"/>
  <c r="K589" i="6"/>
  <c r="K590" i="6"/>
  <c r="K591" i="6"/>
  <c r="K592" i="6"/>
  <c r="K593" i="6"/>
  <c r="K594" i="6"/>
  <c r="K595" i="6"/>
  <c r="K596" i="6"/>
  <c r="K597" i="6"/>
  <c r="K598" i="6"/>
  <c r="K599" i="6"/>
  <c r="K600" i="6"/>
  <c r="K601" i="6"/>
  <c r="K602" i="6"/>
  <c r="K603" i="6"/>
  <c r="K604" i="6"/>
  <c r="K605" i="6"/>
  <c r="K606" i="6"/>
  <c r="K607" i="6"/>
  <c r="K608" i="6"/>
  <c r="K609" i="6"/>
  <c r="K610" i="6"/>
  <c r="K611" i="6"/>
  <c r="K612" i="6"/>
  <c r="K613" i="6"/>
  <c r="K614" i="6"/>
  <c r="K615" i="6"/>
  <c r="K616" i="6"/>
  <c r="K617" i="6"/>
  <c r="K618" i="6"/>
  <c r="K619" i="6"/>
  <c r="K620" i="6"/>
  <c r="K621" i="6"/>
  <c r="K622" i="6"/>
  <c r="K623" i="6"/>
  <c r="K624" i="6"/>
  <c r="K625" i="6"/>
  <c r="K626" i="6"/>
  <c r="K627" i="6"/>
  <c r="K628" i="6"/>
  <c r="K629" i="6"/>
  <c r="K630" i="6"/>
  <c r="K631" i="6"/>
  <c r="K632" i="6"/>
  <c r="K633" i="6"/>
  <c r="K634" i="6"/>
  <c r="K635" i="6"/>
  <c r="K636" i="6"/>
  <c r="K637" i="6"/>
  <c r="K638" i="6"/>
  <c r="K639" i="6"/>
  <c r="K640" i="6"/>
  <c r="K641" i="6"/>
  <c r="K642" i="6"/>
  <c r="K643" i="6"/>
  <c r="K644" i="6"/>
  <c r="K645" i="6"/>
  <c r="K646" i="6"/>
  <c r="K647" i="6"/>
  <c r="K648" i="6"/>
  <c r="K649" i="6"/>
  <c r="K650" i="6"/>
  <c r="K651" i="6"/>
  <c r="K652" i="6"/>
  <c r="K653" i="6"/>
  <c r="K654" i="6"/>
  <c r="K655" i="6"/>
  <c r="K656" i="6"/>
  <c r="K657" i="6"/>
  <c r="K658" i="6"/>
  <c r="K659" i="6"/>
  <c r="K660" i="6"/>
  <c r="K661" i="6"/>
  <c r="K662" i="6"/>
  <c r="K663" i="6"/>
  <c r="K664" i="6"/>
  <c r="K665" i="6"/>
  <c r="K666" i="6"/>
  <c r="K667" i="6"/>
  <c r="K668" i="6"/>
  <c r="K669" i="6"/>
  <c r="K670" i="6"/>
  <c r="K671" i="6"/>
  <c r="K672" i="6"/>
  <c r="K673" i="6"/>
  <c r="K674" i="6"/>
  <c r="K675" i="6"/>
  <c r="K676" i="6"/>
  <c r="K677" i="6"/>
  <c r="K678" i="6"/>
  <c r="K679" i="6"/>
  <c r="K680" i="6"/>
  <c r="K681" i="6"/>
  <c r="K682" i="6"/>
  <c r="K683" i="6"/>
  <c r="K684" i="6"/>
  <c r="K685" i="6"/>
  <c r="K686" i="6"/>
  <c r="K687" i="6"/>
  <c r="K688" i="6"/>
  <c r="K689" i="6"/>
  <c r="K690" i="6"/>
  <c r="K691" i="6"/>
  <c r="K692" i="6"/>
  <c r="K693" i="6"/>
  <c r="K694" i="6"/>
  <c r="K695" i="6"/>
  <c r="K696" i="6"/>
  <c r="K697" i="6"/>
  <c r="K698" i="6"/>
  <c r="K699" i="6"/>
  <c r="K700" i="6"/>
  <c r="K701" i="6"/>
  <c r="K702" i="6"/>
  <c r="K703" i="6"/>
  <c r="K704" i="6"/>
  <c r="K705" i="6"/>
  <c r="K706" i="6"/>
  <c r="K707" i="6"/>
  <c r="K708" i="6"/>
  <c r="K709" i="6"/>
  <c r="K710" i="6"/>
  <c r="K711" i="6"/>
  <c r="K712" i="6"/>
  <c r="K713" i="6"/>
  <c r="K714" i="6"/>
  <c r="K715" i="6"/>
  <c r="K716" i="6"/>
  <c r="K717" i="6"/>
  <c r="K718" i="6"/>
  <c r="K719" i="6"/>
  <c r="K720" i="6"/>
  <c r="K721" i="6"/>
  <c r="K722" i="6"/>
  <c r="K723" i="6"/>
  <c r="K724" i="6"/>
  <c r="K725" i="6"/>
  <c r="K726" i="6"/>
  <c r="K727" i="6"/>
  <c r="K728" i="6"/>
  <c r="K729" i="6"/>
  <c r="K730" i="6"/>
  <c r="K731" i="6"/>
  <c r="K732" i="6"/>
  <c r="K733" i="6"/>
  <c r="K734" i="6"/>
  <c r="K735" i="6"/>
  <c r="K736" i="6"/>
  <c r="K737" i="6"/>
  <c r="K738" i="6"/>
  <c r="K739" i="6"/>
  <c r="K740" i="6"/>
  <c r="K741" i="6"/>
  <c r="K742" i="6"/>
  <c r="K743" i="6"/>
  <c r="K744" i="6"/>
  <c r="K745" i="6"/>
  <c r="K746" i="6"/>
  <c r="K747" i="6"/>
  <c r="K748" i="6"/>
  <c r="K749" i="6"/>
  <c r="K750" i="6"/>
  <c r="K751" i="6"/>
  <c r="K752" i="6"/>
  <c r="K753" i="6"/>
  <c r="K754" i="6"/>
  <c r="K755" i="6"/>
  <c r="K756" i="6"/>
  <c r="K757" i="6"/>
  <c r="K758" i="6"/>
  <c r="K759" i="6"/>
  <c r="K760" i="6"/>
  <c r="K761" i="6"/>
  <c r="K762" i="6"/>
  <c r="K763" i="6"/>
  <c r="K764" i="6"/>
  <c r="K765" i="6"/>
  <c r="K766" i="6"/>
  <c r="K767" i="6"/>
  <c r="K768" i="6"/>
  <c r="K769" i="6"/>
  <c r="K770" i="6"/>
  <c r="K771" i="6"/>
  <c r="K772" i="6"/>
  <c r="K773" i="6"/>
  <c r="K774" i="6"/>
  <c r="K775" i="6"/>
  <c r="K776" i="6"/>
  <c r="K777" i="6"/>
  <c r="K778" i="6"/>
  <c r="K779" i="6"/>
  <c r="K780" i="6"/>
  <c r="K781" i="6"/>
  <c r="K782" i="6"/>
  <c r="K783" i="6"/>
  <c r="K784" i="6"/>
  <c r="K785" i="6"/>
  <c r="K786" i="6"/>
  <c r="K787" i="6"/>
  <c r="K788" i="6"/>
  <c r="K789" i="6"/>
  <c r="K790" i="6"/>
  <c r="K791" i="6"/>
  <c r="K792" i="6"/>
  <c r="K793" i="6"/>
  <c r="K794" i="6"/>
  <c r="K795" i="6"/>
  <c r="K796" i="6"/>
  <c r="K797" i="6"/>
  <c r="K798" i="6"/>
  <c r="K799" i="6"/>
  <c r="K800" i="6"/>
  <c r="K801" i="6"/>
  <c r="K802" i="6"/>
  <c r="K803" i="6"/>
  <c r="K804" i="6"/>
  <c r="K805" i="6"/>
  <c r="K806" i="6"/>
  <c r="K807" i="6"/>
  <c r="K808" i="6"/>
  <c r="K809" i="6"/>
  <c r="K810" i="6"/>
  <c r="K811" i="6"/>
  <c r="K812" i="6"/>
  <c r="K813" i="6"/>
  <c r="K814" i="6"/>
  <c r="K815" i="6"/>
  <c r="K816" i="6"/>
  <c r="K817" i="6"/>
  <c r="K818" i="6"/>
  <c r="K819" i="6"/>
  <c r="K820" i="6"/>
  <c r="K821" i="6"/>
  <c r="K822" i="6"/>
  <c r="K823" i="6"/>
  <c r="K824" i="6"/>
  <c r="K825" i="6"/>
  <c r="K826" i="6"/>
  <c r="K827" i="6"/>
  <c r="K828" i="6"/>
  <c r="K829" i="6"/>
  <c r="K830" i="6"/>
  <c r="K831" i="6"/>
  <c r="K832" i="6"/>
  <c r="K833" i="6"/>
  <c r="K834" i="6"/>
  <c r="K835" i="6"/>
  <c r="K836" i="6"/>
  <c r="K837" i="6"/>
  <c r="K838" i="6"/>
  <c r="K839" i="6"/>
  <c r="K840" i="6"/>
  <c r="K841" i="6"/>
  <c r="K842" i="6"/>
  <c r="K843" i="6"/>
  <c r="K844" i="6"/>
  <c r="K845" i="6"/>
  <c r="K846" i="6"/>
  <c r="K847" i="6"/>
  <c r="K848" i="6"/>
  <c r="K849" i="6"/>
  <c r="K850" i="6"/>
  <c r="K851" i="6"/>
  <c r="K852" i="6"/>
  <c r="K853" i="6"/>
  <c r="K854" i="6"/>
  <c r="K855" i="6"/>
  <c r="K856" i="6"/>
  <c r="K857" i="6"/>
  <c r="K858" i="6"/>
  <c r="K859" i="6"/>
  <c r="K860" i="6"/>
  <c r="K861" i="6"/>
  <c r="K862" i="6"/>
  <c r="K863" i="6"/>
  <c r="K864" i="6"/>
  <c r="K865" i="6"/>
  <c r="K866" i="6"/>
  <c r="K867" i="6"/>
  <c r="K868" i="6"/>
  <c r="K869" i="6"/>
  <c r="K870" i="6"/>
  <c r="K871" i="6"/>
  <c r="K872" i="6"/>
  <c r="K873" i="6"/>
  <c r="K874" i="6"/>
  <c r="K875" i="6"/>
  <c r="K876" i="6"/>
  <c r="K877" i="6"/>
  <c r="K878" i="6"/>
  <c r="K879" i="6"/>
  <c r="K880" i="6"/>
  <c r="K881" i="6"/>
  <c r="K882" i="6"/>
  <c r="K883" i="6"/>
  <c r="K884" i="6"/>
  <c r="K885" i="6"/>
  <c r="K886" i="6"/>
  <c r="K887" i="6"/>
  <c r="K888" i="6"/>
  <c r="K889" i="6"/>
  <c r="K890" i="6"/>
  <c r="K891" i="6"/>
  <c r="K892" i="6"/>
  <c r="K893" i="6"/>
  <c r="K894" i="6"/>
  <c r="K895" i="6"/>
  <c r="K896" i="6"/>
  <c r="K897" i="6"/>
  <c r="K898" i="6"/>
  <c r="K899" i="6"/>
  <c r="K900" i="6"/>
  <c r="K901" i="6"/>
  <c r="K902" i="6"/>
  <c r="K903" i="6"/>
  <c r="K904" i="6"/>
  <c r="K905" i="6"/>
  <c r="K906" i="6"/>
  <c r="K907" i="6"/>
  <c r="K908" i="6"/>
  <c r="K909" i="6"/>
  <c r="K910" i="6"/>
  <c r="K911" i="6"/>
  <c r="K912" i="6"/>
  <c r="K913" i="6"/>
  <c r="K914" i="6"/>
  <c r="K915" i="6"/>
  <c r="K916" i="6"/>
  <c r="K917" i="6"/>
  <c r="K918" i="6"/>
  <c r="K919" i="6"/>
  <c r="K920" i="6"/>
  <c r="K921" i="6"/>
  <c r="K922" i="6"/>
  <c r="K923" i="6"/>
  <c r="K924" i="6"/>
  <c r="K925" i="6"/>
  <c r="K926" i="6"/>
  <c r="K927" i="6"/>
  <c r="K928" i="6"/>
  <c r="K929" i="6"/>
  <c r="K930" i="6"/>
  <c r="K931" i="6"/>
  <c r="K932" i="6"/>
  <c r="K933" i="6"/>
  <c r="K934" i="6"/>
  <c r="K935" i="6"/>
  <c r="K936" i="6"/>
  <c r="K937" i="6"/>
  <c r="K938" i="6"/>
  <c r="K939" i="6"/>
  <c r="K940" i="6"/>
  <c r="K941" i="6"/>
  <c r="K942" i="6"/>
  <c r="K943" i="6"/>
  <c r="K944" i="6"/>
  <c r="K945" i="6"/>
  <c r="K946" i="6"/>
  <c r="K947" i="6"/>
  <c r="K948" i="6"/>
  <c r="K949" i="6"/>
  <c r="K950" i="6"/>
  <c r="K951" i="6"/>
  <c r="K952" i="6"/>
  <c r="K953" i="6"/>
  <c r="K954" i="6"/>
  <c r="K955" i="6"/>
  <c r="K958" i="6"/>
  <c r="K959" i="6"/>
  <c r="K960" i="6"/>
  <c r="K961" i="6"/>
  <c r="K970" i="6"/>
  <c r="K971" i="6"/>
  <c r="K972" i="6"/>
  <c r="K973" i="6"/>
  <c r="K974" i="6"/>
  <c r="K975" i="6"/>
  <c r="K976" i="6"/>
  <c r="K977" i="6"/>
  <c r="K978" i="6"/>
  <c r="K979" i="6"/>
  <c r="K980" i="6"/>
  <c r="K981" i="6"/>
  <c r="K982" i="6"/>
  <c r="K983" i="6"/>
  <c r="K984" i="6"/>
  <c r="K985" i="6"/>
  <c r="K986" i="6"/>
  <c r="K987" i="6"/>
  <c r="K988" i="6"/>
  <c r="K989" i="6"/>
  <c r="K990" i="6"/>
  <c r="K991" i="6"/>
  <c r="K992" i="6"/>
  <c r="K993" i="6"/>
  <c r="K994" i="6"/>
  <c r="K995" i="6"/>
  <c r="K996" i="6"/>
  <c r="K997" i="6"/>
  <c r="K998" i="6"/>
  <c r="K999" i="6"/>
  <c r="K1000" i="6"/>
  <c r="K1001" i="6"/>
  <c r="K1002" i="6"/>
  <c r="K1003" i="6"/>
  <c r="K1004" i="6"/>
  <c r="K1005" i="6"/>
  <c r="K1006" i="6"/>
  <c r="K1007" i="6"/>
  <c r="K1008" i="6"/>
  <c r="K1009" i="6"/>
  <c r="K1010" i="6"/>
  <c r="K1011" i="6"/>
  <c r="K1012" i="6"/>
  <c r="K1013" i="6"/>
  <c r="K1014" i="6"/>
  <c r="K1015" i="6"/>
  <c r="K1016" i="6"/>
  <c r="K1017" i="6"/>
  <c r="K1018" i="6"/>
  <c r="K1019" i="6"/>
  <c r="K1020" i="6"/>
  <c r="K1021" i="6"/>
  <c r="K1022" i="6"/>
  <c r="K1023" i="6"/>
  <c r="K1024" i="6"/>
  <c r="K1025" i="6"/>
  <c r="K1026" i="6"/>
  <c r="K1027" i="6"/>
  <c r="K1028" i="6"/>
  <c r="K1029" i="6"/>
  <c r="K1030" i="6"/>
  <c r="K1031" i="6"/>
  <c r="K1032" i="6"/>
  <c r="K1033" i="6"/>
  <c r="K1034" i="6"/>
  <c r="K1035" i="6"/>
  <c r="K1036" i="6"/>
  <c r="K1037" i="6"/>
  <c r="K1038" i="6"/>
  <c r="K1039" i="6"/>
  <c r="K1040" i="6"/>
  <c r="K1041" i="6"/>
  <c r="K1042" i="6"/>
  <c r="K1043" i="6"/>
  <c r="K1044" i="6"/>
  <c r="K1045" i="6"/>
  <c r="K1046" i="6"/>
  <c r="K1047" i="6"/>
  <c r="K1048" i="6"/>
  <c r="K1049" i="6"/>
  <c r="K1050" i="6"/>
  <c r="K1051" i="6"/>
  <c r="K1052" i="6"/>
  <c r="K1053" i="6"/>
  <c r="K1054" i="6"/>
  <c r="K1055" i="6"/>
  <c r="K1056" i="6"/>
  <c r="K1057" i="6"/>
  <c r="K1058" i="6"/>
  <c r="K1059" i="6"/>
  <c r="K1060" i="6"/>
  <c r="K1061" i="6"/>
  <c r="K1062" i="6"/>
  <c r="K1063" i="6"/>
  <c r="K1064" i="6"/>
  <c r="K1065" i="6"/>
  <c r="K1066" i="6"/>
  <c r="K1067" i="6"/>
  <c r="K1068" i="6"/>
  <c r="K1069" i="6"/>
  <c r="K1070" i="6"/>
  <c r="K1071" i="6"/>
  <c r="K1072" i="6"/>
  <c r="K1073" i="6"/>
  <c r="K1074" i="6"/>
  <c r="K1075" i="6"/>
  <c r="K1076" i="6"/>
  <c r="K1077" i="6"/>
  <c r="K1078" i="6"/>
  <c r="K1079" i="6"/>
  <c r="K1080" i="6"/>
  <c r="K1081" i="6"/>
  <c r="K1082" i="6"/>
  <c r="K1083" i="6"/>
  <c r="K1084" i="6"/>
  <c r="K1085" i="6"/>
  <c r="K1086" i="6"/>
  <c r="K1087" i="6"/>
  <c r="K1088" i="6"/>
  <c r="K1089" i="6"/>
  <c r="K1090" i="6"/>
  <c r="K1091" i="6"/>
  <c r="K1092" i="6"/>
  <c r="K1093" i="6"/>
  <c r="K1094" i="6"/>
  <c r="K1095" i="6"/>
  <c r="K1096" i="6"/>
  <c r="K1097" i="6"/>
  <c r="K1098" i="6"/>
  <c r="K1099" i="6"/>
  <c r="K1100" i="6"/>
  <c r="K1101" i="6"/>
  <c r="K1102" i="6"/>
  <c r="K1103" i="6"/>
  <c r="K1104" i="6"/>
  <c r="K1105" i="6"/>
  <c r="K1106" i="6"/>
  <c r="K1107" i="6"/>
  <c r="K1108" i="6"/>
  <c r="K1109" i="6"/>
  <c r="K1110" i="6"/>
  <c r="K1111" i="6"/>
  <c r="K1112" i="6"/>
  <c r="K1113" i="6"/>
  <c r="K1114" i="6"/>
  <c r="K1115" i="6"/>
  <c r="K1116" i="6"/>
  <c r="K1117" i="6"/>
  <c r="K1118" i="6"/>
  <c r="K1119" i="6"/>
  <c r="K1120" i="6"/>
  <c r="K1121" i="6"/>
  <c r="K1122" i="6"/>
  <c r="K1123" i="6"/>
  <c r="K1124" i="6"/>
  <c r="K1125" i="6"/>
  <c r="K1126" i="6"/>
  <c r="K1127" i="6"/>
  <c r="K1128" i="6"/>
  <c r="K1129" i="6"/>
  <c r="K1130" i="6"/>
  <c r="K1131" i="6"/>
  <c r="K1132" i="6"/>
  <c r="K1133" i="6"/>
  <c r="K1134" i="6"/>
  <c r="K1135" i="6"/>
  <c r="K1136" i="6"/>
  <c r="K1137" i="6"/>
  <c r="K1138" i="6"/>
  <c r="K1139" i="6"/>
  <c r="K1140" i="6"/>
  <c r="K1141" i="6"/>
  <c r="K1142" i="6"/>
  <c r="K1143" i="6"/>
  <c r="K1144" i="6"/>
  <c r="K1145" i="6"/>
  <c r="K1146" i="6"/>
  <c r="K1147" i="6"/>
  <c r="K1148" i="6"/>
  <c r="K1149" i="6"/>
  <c r="K1150" i="6"/>
  <c r="K1151" i="6"/>
  <c r="K1152" i="6"/>
  <c r="K1153" i="6"/>
  <c r="K1154" i="6"/>
  <c r="K1155" i="6"/>
  <c r="K1156" i="6"/>
  <c r="K1157" i="6"/>
  <c r="K1158" i="6"/>
  <c r="K1159" i="6"/>
  <c r="K1160" i="6"/>
  <c r="K1161" i="6"/>
  <c r="K1162" i="6"/>
  <c r="K1163" i="6"/>
  <c r="K1164" i="6"/>
  <c r="K1165" i="6"/>
  <c r="K1166" i="6"/>
  <c r="K1167" i="6"/>
  <c r="K1168" i="6"/>
  <c r="K1169" i="6"/>
  <c r="K1170" i="6"/>
  <c r="K1171" i="6"/>
  <c r="K1172" i="6"/>
  <c r="K1173" i="6"/>
  <c r="K1174" i="6"/>
  <c r="K1175" i="6"/>
  <c r="K1176" i="6"/>
  <c r="K1177" i="6"/>
  <c r="K1178" i="6"/>
  <c r="K1179" i="6"/>
  <c r="K1180" i="6"/>
  <c r="K1181" i="6"/>
  <c r="K1182" i="6"/>
  <c r="K1183" i="6"/>
  <c r="K1184" i="6"/>
  <c r="K1185" i="6"/>
  <c r="K1186" i="6"/>
  <c r="K1187" i="6"/>
  <c r="K1188" i="6"/>
  <c r="K1189" i="6"/>
  <c r="K1190" i="6"/>
  <c r="K1191" i="6"/>
  <c r="K1192" i="6"/>
  <c r="K1193" i="6"/>
  <c r="K1194" i="6"/>
  <c r="K1195" i="6"/>
  <c r="K1196" i="6"/>
  <c r="K1197" i="6"/>
  <c r="K1198" i="6"/>
  <c r="K1199" i="6"/>
  <c r="K1200" i="6"/>
  <c r="K1201" i="6"/>
  <c r="K1202" i="6"/>
  <c r="K1203" i="6"/>
  <c r="K1204" i="6"/>
  <c r="K1205" i="6"/>
  <c r="K1206" i="6"/>
  <c r="K1207" i="6"/>
  <c r="K1208" i="6"/>
  <c r="K1209" i="6"/>
  <c r="K1210" i="6"/>
  <c r="K1211" i="6"/>
  <c r="K1212" i="6"/>
  <c r="K1213" i="6"/>
  <c r="K1214" i="6"/>
  <c r="K1215" i="6"/>
  <c r="K1216" i="6"/>
  <c r="K1217" i="6"/>
  <c r="K1218" i="6"/>
  <c r="K1219" i="6"/>
  <c r="K1220" i="6"/>
  <c r="K1221" i="6"/>
  <c r="K1222" i="6"/>
  <c r="K1223" i="6"/>
  <c r="K1224" i="6"/>
  <c r="K1225" i="6"/>
  <c r="K1226" i="6"/>
  <c r="K1227" i="6"/>
  <c r="K1228" i="6"/>
  <c r="K1229" i="6"/>
  <c r="K1230" i="6"/>
  <c r="K1231" i="6"/>
  <c r="K1232" i="6"/>
  <c r="K1233" i="6"/>
  <c r="K1234" i="6"/>
  <c r="K1235" i="6"/>
  <c r="K1236" i="6"/>
  <c r="K1237" i="6"/>
  <c r="K1238" i="6"/>
  <c r="K1239" i="6"/>
  <c r="K1240" i="6"/>
  <c r="K1241" i="6"/>
  <c r="K1242" i="6"/>
  <c r="K1243" i="6"/>
  <c r="K1244" i="6"/>
  <c r="K1245" i="6"/>
  <c r="K1246" i="6"/>
  <c r="K1247" i="6"/>
  <c r="K1248" i="6"/>
  <c r="K1249" i="6"/>
  <c r="K1250" i="6"/>
  <c r="K1251" i="6"/>
  <c r="K1252" i="6"/>
  <c r="K1253" i="6"/>
  <c r="K1254" i="6"/>
  <c r="K1255" i="6"/>
  <c r="K1256" i="6"/>
  <c r="K1257" i="6"/>
  <c r="K1258" i="6"/>
  <c r="K1259" i="6"/>
  <c r="K1260" i="6"/>
  <c r="K1261" i="6"/>
  <c r="K1262" i="6"/>
  <c r="K1263" i="6"/>
  <c r="K1264" i="6"/>
  <c r="K1265" i="6"/>
  <c r="K1266" i="6"/>
  <c r="K1267" i="6"/>
  <c r="K1268" i="6"/>
  <c r="K1269" i="6"/>
  <c r="K1270" i="6"/>
  <c r="K1271" i="6"/>
  <c r="K1272" i="6"/>
  <c r="K1273" i="6"/>
  <c r="K1274" i="6"/>
  <c r="K1275" i="6"/>
  <c r="K1276" i="6"/>
  <c r="K1277" i="6"/>
  <c r="K1278" i="6"/>
  <c r="K1279" i="6"/>
  <c r="K1280" i="6"/>
  <c r="K1281" i="6"/>
  <c r="K1282" i="6"/>
  <c r="K1283" i="6"/>
  <c r="K1284" i="6"/>
  <c r="K1285" i="6"/>
  <c r="K1286" i="6"/>
  <c r="K1287" i="6"/>
  <c r="K1288" i="6"/>
  <c r="K1289" i="6"/>
  <c r="K1290" i="6"/>
  <c r="K1291" i="6"/>
  <c r="K1292" i="6"/>
  <c r="K1293" i="6"/>
  <c r="K1294" i="6"/>
  <c r="K1295" i="6"/>
  <c r="K1296" i="6"/>
  <c r="K1297" i="6"/>
  <c r="K1298" i="6"/>
  <c r="K1299" i="6"/>
  <c r="K1300" i="6"/>
  <c r="K1301" i="6"/>
  <c r="K1302" i="6"/>
  <c r="K1303" i="6"/>
  <c r="K1304" i="6"/>
  <c r="K1305" i="6"/>
  <c r="K1306" i="6"/>
  <c r="K1307" i="6"/>
  <c r="K1308" i="6"/>
  <c r="K1309" i="6"/>
  <c r="K1310" i="6"/>
  <c r="K1311" i="6"/>
  <c r="K1312" i="6"/>
  <c r="K1313" i="6"/>
  <c r="K1314" i="6"/>
  <c r="K1315" i="6"/>
  <c r="K1316" i="6"/>
  <c r="K1317" i="6"/>
  <c r="K1318" i="6"/>
  <c r="K1319" i="6"/>
  <c r="K1320" i="6"/>
  <c r="K1321" i="6"/>
  <c r="K1322" i="6"/>
  <c r="K1323" i="6"/>
  <c r="K1324" i="6"/>
  <c r="K1325" i="6"/>
  <c r="K1326" i="6"/>
  <c r="K1327" i="6"/>
  <c r="K1328" i="6"/>
  <c r="K1329" i="6"/>
  <c r="K1330" i="6"/>
  <c r="K1331" i="6"/>
  <c r="K1332" i="6"/>
  <c r="K1333" i="6"/>
  <c r="K1334" i="6"/>
  <c r="K1335" i="6"/>
  <c r="K1336" i="6"/>
  <c r="K1337" i="6"/>
  <c r="K1338" i="6"/>
  <c r="K1339" i="6"/>
  <c r="K1340" i="6"/>
  <c r="K1341" i="6"/>
  <c r="K1342" i="6"/>
  <c r="K1343" i="6"/>
  <c r="K1344" i="6"/>
  <c r="K1345" i="6"/>
  <c r="K1346" i="6"/>
  <c r="K1347" i="6"/>
  <c r="K1348" i="6"/>
  <c r="K1349" i="6"/>
  <c r="K1350" i="6"/>
  <c r="K1351" i="6"/>
  <c r="K1352" i="6"/>
  <c r="K1353" i="6"/>
  <c r="K1354" i="6"/>
  <c r="K1355" i="6"/>
  <c r="K1356" i="6"/>
  <c r="K1357" i="6"/>
  <c r="K1358" i="6"/>
  <c r="K1359" i="6"/>
  <c r="K1360" i="6"/>
  <c r="K1361" i="6"/>
  <c r="K1362" i="6"/>
  <c r="K1363" i="6"/>
  <c r="K1364" i="6"/>
  <c r="K1365" i="6"/>
  <c r="K1366" i="6"/>
  <c r="K1367" i="6"/>
  <c r="K1368" i="6"/>
  <c r="K1369" i="6"/>
  <c r="K1370" i="6"/>
  <c r="K1371" i="6"/>
  <c r="K1372" i="6"/>
  <c r="K1373" i="6"/>
  <c r="K1374" i="6"/>
  <c r="K1375" i="6"/>
  <c r="K1376" i="6"/>
  <c r="K1377" i="6"/>
  <c r="K1378" i="6"/>
  <c r="K1379" i="6"/>
  <c r="K1380" i="6"/>
  <c r="K1381" i="6"/>
  <c r="K1382" i="6"/>
  <c r="K1383" i="6"/>
  <c r="K1384" i="6"/>
  <c r="K1385" i="6"/>
  <c r="K1386" i="6"/>
  <c r="K1387" i="6"/>
  <c r="K1388" i="6"/>
  <c r="K1389" i="6"/>
  <c r="K1390" i="6"/>
  <c r="K1391" i="6"/>
  <c r="K1392" i="6"/>
  <c r="K1393" i="6"/>
  <c r="K1394" i="6"/>
  <c r="K1395" i="6"/>
  <c r="K1396" i="6"/>
  <c r="K1397" i="6"/>
  <c r="K1398" i="6"/>
  <c r="K1399" i="6"/>
  <c r="K1400" i="6"/>
  <c r="K1401" i="6"/>
  <c r="K1402" i="6"/>
  <c r="K1403" i="6"/>
  <c r="K1404" i="6"/>
  <c r="K1405" i="6"/>
  <c r="K1406" i="6"/>
  <c r="K1407" i="6"/>
  <c r="K1408" i="6"/>
  <c r="K1409" i="6"/>
  <c r="K1410" i="6"/>
  <c r="K1411" i="6"/>
  <c r="K1412" i="6"/>
  <c r="K1413" i="6"/>
  <c r="K1414" i="6"/>
  <c r="K1415" i="6"/>
  <c r="K1416" i="6"/>
  <c r="K1417" i="6"/>
  <c r="K1418" i="6"/>
  <c r="K1419" i="6"/>
  <c r="K1420" i="6"/>
  <c r="K1421" i="6"/>
  <c r="K1422" i="6"/>
  <c r="K1423" i="6"/>
  <c r="K1424" i="6"/>
  <c r="K1425" i="6"/>
  <c r="K1426" i="6"/>
  <c r="K1427" i="6"/>
  <c r="K1428" i="6"/>
  <c r="K1429" i="6"/>
  <c r="K1430" i="6"/>
  <c r="K1431" i="6"/>
  <c r="K1432" i="6"/>
  <c r="K1433" i="6"/>
  <c r="K1434" i="6"/>
  <c r="K1435" i="6"/>
  <c r="K1436" i="6"/>
  <c r="K1437" i="6"/>
  <c r="K1438" i="6"/>
  <c r="K1439" i="6"/>
  <c r="K1440" i="6"/>
  <c r="K1441" i="6"/>
  <c r="K1442" i="6"/>
  <c r="K1443" i="6"/>
  <c r="K1444" i="6"/>
  <c r="K1445" i="6"/>
  <c r="K1446" i="6"/>
  <c r="K1447" i="6"/>
  <c r="K1448" i="6"/>
  <c r="K1449" i="6"/>
  <c r="J2" i="6"/>
  <c r="J3" i="6"/>
  <c r="J4" i="6"/>
  <c r="J5" i="6"/>
  <c r="J6" i="6"/>
  <c r="J7" i="6"/>
  <c r="J8" i="6"/>
  <c r="J9" i="6"/>
  <c r="J10" i="6"/>
  <c r="J11" i="6"/>
  <c r="J12" i="6"/>
  <c r="J13" i="6"/>
  <c r="J14" i="6"/>
  <c r="J15" i="6"/>
  <c r="J16" i="6"/>
  <c r="J17" i="6"/>
  <c r="J18" i="6"/>
  <c r="J19" i="6"/>
  <c r="J20" i="6"/>
  <c r="J21" i="6"/>
  <c r="J22" i="6"/>
  <c r="J23" i="6"/>
  <c r="J24" i="6"/>
  <c r="J25" i="6"/>
  <c r="J26" i="6"/>
  <c r="J27" i="6"/>
  <c r="J28" i="6"/>
  <c r="J29" i="6"/>
  <c r="J30" i="6"/>
  <c r="J31" i="6"/>
  <c r="J32" i="6"/>
  <c r="J33" i="6"/>
  <c r="J34" i="6"/>
  <c r="J35" i="6"/>
  <c r="J36" i="6"/>
  <c r="J37" i="6"/>
  <c r="J38" i="6"/>
  <c r="J39" i="6"/>
  <c r="J40" i="6"/>
  <c r="J41" i="6"/>
  <c r="J42" i="6"/>
  <c r="J43" i="6"/>
  <c r="J44" i="6"/>
  <c r="J45" i="6"/>
  <c r="J46" i="6"/>
  <c r="J47" i="6"/>
  <c r="J48" i="6"/>
  <c r="J49" i="6"/>
  <c r="J50" i="6"/>
  <c r="J51" i="6"/>
  <c r="J52" i="6"/>
  <c r="J53" i="6"/>
  <c r="J54" i="6"/>
  <c r="J55" i="6"/>
  <c r="J56" i="6"/>
  <c r="J57" i="6"/>
  <c r="J58" i="6"/>
  <c r="J59" i="6"/>
  <c r="J60" i="6"/>
  <c r="J61" i="6"/>
  <c r="J62" i="6"/>
  <c r="J63" i="6"/>
  <c r="J64" i="6"/>
  <c r="J65" i="6"/>
  <c r="J66" i="6"/>
  <c r="J67" i="6"/>
  <c r="J68" i="6"/>
  <c r="J69" i="6"/>
  <c r="J70" i="6"/>
  <c r="J71" i="6"/>
  <c r="J72" i="6"/>
  <c r="J73" i="6"/>
  <c r="J74" i="6"/>
  <c r="J75" i="6"/>
  <c r="J76" i="6"/>
  <c r="J77" i="6"/>
  <c r="J78" i="6"/>
  <c r="J79" i="6"/>
  <c r="J80" i="6"/>
  <c r="J81" i="6"/>
  <c r="J82" i="6"/>
  <c r="J83" i="6"/>
  <c r="J84" i="6"/>
  <c r="J85" i="6"/>
  <c r="J86" i="6"/>
  <c r="J87" i="6"/>
  <c r="J88" i="6"/>
  <c r="J89" i="6"/>
  <c r="J90" i="6"/>
  <c r="J91" i="6"/>
  <c r="J92" i="6"/>
  <c r="J93" i="6"/>
  <c r="J94" i="6"/>
  <c r="J95" i="6"/>
  <c r="J96" i="6"/>
  <c r="J97" i="6"/>
  <c r="J98" i="6"/>
  <c r="J99" i="6"/>
  <c r="J100" i="6"/>
  <c r="J101" i="6"/>
  <c r="J102" i="6"/>
  <c r="J103" i="6"/>
  <c r="J104" i="6"/>
  <c r="J105" i="6"/>
  <c r="J106" i="6"/>
  <c r="J107" i="6"/>
  <c r="J108" i="6"/>
  <c r="J109" i="6"/>
  <c r="J110" i="6"/>
  <c r="J111" i="6"/>
  <c r="J112" i="6"/>
  <c r="J113" i="6"/>
  <c r="J114" i="6"/>
  <c r="J115" i="6"/>
  <c r="J116" i="6"/>
  <c r="J117" i="6"/>
  <c r="J118" i="6"/>
  <c r="J119" i="6"/>
  <c r="J120" i="6"/>
  <c r="J121" i="6"/>
  <c r="J122" i="6"/>
  <c r="J123" i="6"/>
  <c r="J124" i="6"/>
  <c r="J125" i="6"/>
  <c r="J126" i="6"/>
  <c r="J127" i="6"/>
  <c r="J128" i="6"/>
  <c r="J129" i="6"/>
  <c r="J130" i="6"/>
  <c r="J131" i="6"/>
  <c r="J132" i="6"/>
  <c r="J133" i="6"/>
  <c r="J134" i="6"/>
  <c r="J135" i="6"/>
  <c r="J136" i="6"/>
  <c r="J137" i="6"/>
  <c r="J138" i="6"/>
  <c r="J139" i="6"/>
  <c r="J140" i="6"/>
  <c r="J141" i="6"/>
  <c r="J142" i="6"/>
  <c r="J143" i="6"/>
  <c r="J144" i="6"/>
  <c r="J145" i="6"/>
  <c r="J146" i="6"/>
  <c r="J147" i="6"/>
  <c r="J148" i="6"/>
  <c r="J149" i="6"/>
  <c r="J150" i="6"/>
  <c r="J151" i="6"/>
  <c r="J152" i="6"/>
  <c r="J153" i="6"/>
  <c r="J154" i="6"/>
  <c r="J155" i="6"/>
  <c r="J156" i="6"/>
  <c r="J157" i="6"/>
  <c r="J158" i="6"/>
  <c r="J159" i="6"/>
  <c r="J160" i="6"/>
  <c r="J161" i="6"/>
  <c r="J162" i="6"/>
  <c r="J163" i="6"/>
  <c r="J164" i="6"/>
  <c r="J165" i="6"/>
  <c r="J166" i="6"/>
  <c r="J167" i="6"/>
  <c r="J168" i="6"/>
  <c r="J169" i="6"/>
  <c r="J170" i="6"/>
  <c r="J171" i="6"/>
  <c r="J172" i="6"/>
  <c r="J173" i="6"/>
  <c r="J174" i="6"/>
  <c r="J175" i="6"/>
  <c r="J176" i="6"/>
  <c r="J177" i="6"/>
  <c r="J178" i="6"/>
  <c r="J179" i="6"/>
  <c r="J180" i="6"/>
  <c r="J181" i="6"/>
  <c r="J182" i="6"/>
  <c r="J183" i="6"/>
  <c r="J184" i="6"/>
  <c r="J185" i="6"/>
  <c r="J186" i="6"/>
  <c r="J187" i="6"/>
  <c r="J188" i="6"/>
  <c r="J189" i="6"/>
  <c r="J190" i="6"/>
  <c r="J191" i="6"/>
  <c r="J192" i="6"/>
  <c r="J193" i="6"/>
  <c r="J194" i="6"/>
  <c r="J195" i="6"/>
  <c r="J196" i="6"/>
  <c r="J197" i="6"/>
  <c r="J198" i="6"/>
  <c r="J199" i="6"/>
  <c r="J200" i="6"/>
  <c r="J201" i="6"/>
  <c r="J202" i="6"/>
  <c r="J203" i="6"/>
  <c r="J204" i="6"/>
  <c r="J205" i="6"/>
  <c r="J206" i="6"/>
  <c r="J207" i="6"/>
  <c r="J208" i="6"/>
  <c r="J209" i="6"/>
  <c r="J210" i="6"/>
  <c r="J211" i="6"/>
  <c r="J212" i="6"/>
  <c r="J213" i="6"/>
  <c r="J214" i="6"/>
  <c r="J215" i="6"/>
  <c r="J216" i="6"/>
  <c r="J217" i="6"/>
  <c r="J218" i="6"/>
  <c r="J219" i="6"/>
  <c r="J220" i="6"/>
  <c r="J221" i="6"/>
  <c r="J222" i="6"/>
  <c r="J223" i="6"/>
  <c r="J224" i="6"/>
  <c r="J225" i="6"/>
  <c r="J226" i="6"/>
  <c r="J227" i="6"/>
  <c r="J228" i="6"/>
  <c r="J229" i="6"/>
  <c r="J230" i="6"/>
  <c r="J231" i="6"/>
  <c r="J232" i="6"/>
  <c r="J233" i="6"/>
  <c r="J234" i="6"/>
  <c r="J235" i="6"/>
  <c r="J236" i="6"/>
  <c r="J237" i="6"/>
  <c r="J238" i="6"/>
  <c r="J239" i="6"/>
  <c r="J240" i="6"/>
  <c r="J241" i="6"/>
  <c r="J242" i="6"/>
  <c r="J243" i="6"/>
  <c r="J244" i="6"/>
  <c r="J245" i="6"/>
  <c r="J246" i="6"/>
  <c r="J247" i="6"/>
  <c r="J248" i="6"/>
  <c r="J249" i="6"/>
  <c r="J250" i="6"/>
  <c r="J251" i="6"/>
  <c r="J252" i="6"/>
  <c r="J253" i="6"/>
  <c r="J254" i="6"/>
  <c r="J255" i="6"/>
  <c r="J256" i="6"/>
  <c r="J257" i="6"/>
  <c r="J258" i="6"/>
  <c r="J259" i="6"/>
  <c r="J260" i="6"/>
  <c r="J261" i="6"/>
  <c r="J262" i="6"/>
  <c r="J263" i="6"/>
  <c r="J264" i="6"/>
  <c r="J265" i="6"/>
  <c r="J266" i="6"/>
  <c r="J267" i="6"/>
  <c r="J268" i="6"/>
  <c r="J269" i="6"/>
  <c r="J270" i="6"/>
  <c r="J271" i="6"/>
  <c r="J272" i="6"/>
  <c r="J273" i="6"/>
  <c r="J274" i="6"/>
  <c r="J275" i="6"/>
  <c r="J276" i="6"/>
  <c r="J277" i="6"/>
  <c r="J278" i="6"/>
  <c r="J279" i="6"/>
  <c r="J280" i="6"/>
  <c r="J281" i="6"/>
  <c r="J282" i="6"/>
  <c r="J283" i="6"/>
  <c r="J284" i="6"/>
  <c r="J285" i="6"/>
  <c r="J286" i="6"/>
  <c r="J287" i="6"/>
  <c r="J288" i="6"/>
  <c r="J289" i="6"/>
  <c r="J290" i="6"/>
  <c r="J291" i="6"/>
  <c r="J292" i="6"/>
  <c r="J293" i="6"/>
  <c r="J294" i="6"/>
  <c r="J295" i="6"/>
  <c r="J296" i="6"/>
  <c r="J297" i="6"/>
  <c r="J298" i="6"/>
  <c r="J299" i="6"/>
  <c r="J300" i="6"/>
  <c r="J301" i="6"/>
  <c r="J302" i="6"/>
  <c r="J303" i="6"/>
  <c r="J304" i="6"/>
  <c r="J305" i="6"/>
  <c r="J306" i="6"/>
  <c r="J307" i="6"/>
  <c r="J308" i="6"/>
  <c r="J309" i="6"/>
  <c r="J310" i="6"/>
  <c r="J311" i="6"/>
  <c r="J312" i="6"/>
  <c r="J313" i="6"/>
  <c r="J314" i="6"/>
  <c r="J315" i="6"/>
  <c r="J316" i="6"/>
  <c r="J317" i="6"/>
  <c r="J318" i="6"/>
  <c r="J319" i="6"/>
  <c r="J320" i="6"/>
  <c r="J321" i="6"/>
  <c r="J322" i="6"/>
  <c r="J323" i="6"/>
  <c r="J324" i="6"/>
  <c r="J325" i="6"/>
  <c r="J326" i="6"/>
  <c r="J327" i="6"/>
  <c r="J328" i="6"/>
  <c r="J329" i="6"/>
  <c r="J330" i="6"/>
  <c r="J331" i="6"/>
  <c r="J332" i="6"/>
  <c r="J333" i="6"/>
  <c r="J334" i="6"/>
  <c r="J335" i="6"/>
  <c r="J336" i="6"/>
  <c r="J337" i="6"/>
  <c r="J338" i="6"/>
  <c r="J339" i="6"/>
  <c r="J340" i="6"/>
  <c r="J341" i="6"/>
  <c r="J342" i="6"/>
  <c r="J343" i="6"/>
  <c r="J344" i="6"/>
  <c r="J345" i="6"/>
  <c r="J346" i="6"/>
  <c r="J347" i="6"/>
  <c r="J348" i="6"/>
  <c r="J349" i="6"/>
  <c r="J350" i="6"/>
  <c r="J351" i="6"/>
  <c r="J352" i="6"/>
  <c r="J353" i="6"/>
  <c r="J354" i="6"/>
  <c r="J355" i="6"/>
  <c r="J356" i="6"/>
  <c r="J357" i="6"/>
  <c r="J358" i="6"/>
  <c r="J359" i="6"/>
  <c r="J360" i="6"/>
  <c r="J361" i="6"/>
  <c r="J362" i="6"/>
  <c r="J363" i="6"/>
  <c r="J364" i="6"/>
  <c r="J365" i="6"/>
  <c r="J366" i="6"/>
  <c r="J367" i="6"/>
  <c r="J368" i="6"/>
  <c r="J369" i="6"/>
  <c r="J370" i="6"/>
  <c r="J371" i="6"/>
  <c r="J372" i="6"/>
  <c r="J373" i="6"/>
  <c r="J374" i="6"/>
  <c r="J375" i="6"/>
  <c r="J376" i="6"/>
  <c r="J377" i="6"/>
  <c r="J378" i="6"/>
  <c r="J379" i="6"/>
  <c r="J380" i="6"/>
  <c r="J381" i="6"/>
  <c r="J382" i="6"/>
  <c r="J383" i="6"/>
  <c r="J384" i="6"/>
  <c r="J385" i="6"/>
  <c r="J386" i="6"/>
  <c r="J387" i="6"/>
  <c r="J388" i="6"/>
  <c r="J389" i="6"/>
  <c r="J390" i="6"/>
  <c r="J391" i="6"/>
  <c r="J392" i="6"/>
  <c r="J393" i="6"/>
  <c r="J394" i="6"/>
  <c r="J395" i="6"/>
  <c r="J396" i="6"/>
  <c r="J397" i="6"/>
  <c r="J398" i="6"/>
  <c r="J399" i="6"/>
  <c r="J400" i="6"/>
  <c r="J401" i="6"/>
  <c r="J402" i="6"/>
  <c r="J403" i="6"/>
  <c r="J404" i="6"/>
  <c r="J405" i="6"/>
  <c r="J406" i="6"/>
  <c r="J407" i="6"/>
  <c r="J408" i="6"/>
  <c r="J409" i="6"/>
  <c r="J410" i="6"/>
  <c r="J411" i="6"/>
  <c r="J412" i="6"/>
  <c r="J413" i="6"/>
  <c r="J414" i="6"/>
  <c r="J415" i="6"/>
  <c r="J416" i="6"/>
  <c r="J417" i="6"/>
  <c r="J418" i="6"/>
  <c r="J419" i="6"/>
  <c r="J420" i="6"/>
  <c r="J421" i="6"/>
  <c r="J422" i="6"/>
  <c r="J423" i="6"/>
  <c r="J424" i="6"/>
  <c r="J425" i="6"/>
  <c r="J426" i="6"/>
  <c r="J427" i="6"/>
  <c r="J428" i="6"/>
  <c r="J429" i="6"/>
  <c r="J430" i="6"/>
  <c r="J431" i="6"/>
  <c r="J432" i="6"/>
  <c r="J433" i="6"/>
  <c r="J434" i="6"/>
  <c r="J435" i="6"/>
  <c r="J436" i="6"/>
  <c r="J437" i="6"/>
  <c r="J438" i="6"/>
  <c r="J439" i="6"/>
  <c r="J440" i="6"/>
  <c r="J441" i="6"/>
  <c r="J442" i="6"/>
  <c r="J443" i="6"/>
  <c r="J444" i="6"/>
  <c r="J445" i="6"/>
  <c r="J446" i="6"/>
  <c r="J447" i="6"/>
  <c r="J448" i="6"/>
  <c r="J449" i="6"/>
  <c r="J450" i="6"/>
  <c r="J451" i="6"/>
  <c r="J452" i="6"/>
  <c r="J453" i="6"/>
  <c r="J454" i="6"/>
  <c r="J455" i="6"/>
  <c r="J456" i="6"/>
  <c r="J457" i="6"/>
  <c r="J458" i="6"/>
  <c r="J459" i="6"/>
  <c r="J460" i="6"/>
  <c r="J461" i="6"/>
  <c r="J462" i="6"/>
  <c r="J463" i="6"/>
  <c r="J464" i="6"/>
  <c r="J465" i="6"/>
  <c r="J466" i="6"/>
  <c r="J467" i="6"/>
  <c r="J468" i="6"/>
  <c r="J469" i="6"/>
  <c r="J470" i="6"/>
  <c r="J471" i="6"/>
  <c r="J472" i="6"/>
  <c r="J473" i="6"/>
  <c r="J474" i="6"/>
  <c r="J475" i="6"/>
  <c r="J476" i="6"/>
  <c r="J477" i="6"/>
  <c r="J478" i="6"/>
  <c r="J479" i="6"/>
  <c r="J480" i="6"/>
  <c r="J481" i="6"/>
  <c r="J482" i="6"/>
  <c r="J483" i="6"/>
  <c r="J484" i="6"/>
  <c r="J485" i="6"/>
  <c r="J486" i="6"/>
  <c r="J487" i="6"/>
  <c r="J488" i="6"/>
  <c r="J489" i="6"/>
  <c r="J490" i="6"/>
  <c r="J491" i="6"/>
  <c r="J492" i="6"/>
  <c r="J493" i="6"/>
  <c r="J494" i="6"/>
  <c r="J495" i="6"/>
  <c r="J496" i="6"/>
  <c r="J497" i="6"/>
  <c r="J498" i="6"/>
  <c r="J499" i="6"/>
  <c r="J500" i="6"/>
  <c r="J501" i="6"/>
  <c r="J502" i="6"/>
  <c r="J503" i="6"/>
  <c r="J504" i="6"/>
  <c r="J505" i="6"/>
  <c r="J506" i="6"/>
  <c r="J507" i="6"/>
  <c r="J508" i="6"/>
  <c r="J509" i="6"/>
  <c r="J510" i="6"/>
  <c r="J511" i="6"/>
  <c r="J512" i="6"/>
  <c r="J513" i="6"/>
  <c r="J514" i="6"/>
  <c r="J515" i="6"/>
  <c r="J516" i="6"/>
  <c r="J517" i="6"/>
  <c r="J518" i="6"/>
  <c r="J519" i="6"/>
  <c r="J520" i="6"/>
  <c r="J521" i="6"/>
  <c r="J522" i="6"/>
  <c r="J523" i="6"/>
  <c r="J524" i="6"/>
  <c r="J525" i="6"/>
  <c r="J526" i="6"/>
  <c r="J527" i="6"/>
  <c r="J528" i="6"/>
  <c r="J529" i="6"/>
  <c r="J530" i="6"/>
  <c r="J531" i="6"/>
  <c r="J532" i="6"/>
  <c r="J533" i="6"/>
  <c r="J534" i="6"/>
  <c r="J535" i="6"/>
  <c r="J536" i="6"/>
  <c r="J537" i="6"/>
  <c r="J538" i="6"/>
  <c r="J539" i="6"/>
  <c r="J540" i="6"/>
  <c r="J541" i="6"/>
  <c r="J542" i="6"/>
  <c r="J543" i="6"/>
  <c r="J544" i="6"/>
  <c r="J545" i="6"/>
  <c r="J546" i="6"/>
  <c r="J547" i="6"/>
  <c r="J548" i="6"/>
  <c r="J549" i="6"/>
  <c r="J550" i="6"/>
  <c r="J551" i="6"/>
  <c r="J552" i="6"/>
  <c r="J553" i="6"/>
  <c r="J554" i="6"/>
  <c r="J555" i="6"/>
  <c r="J556" i="6"/>
  <c r="J557" i="6"/>
  <c r="J558" i="6"/>
  <c r="J559" i="6"/>
  <c r="J560" i="6"/>
  <c r="J561" i="6"/>
  <c r="J562" i="6"/>
  <c r="J563" i="6"/>
  <c r="J564" i="6"/>
  <c r="J565" i="6"/>
  <c r="J566" i="6"/>
  <c r="J567" i="6"/>
  <c r="J568" i="6"/>
  <c r="J569" i="6"/>
  <c r="J570" i="6"/>
  <c r="J571" i="6"/>
  <c r="J572" i="6"/>
  <c r="J573" i="6"/>
  <c r="J574" i="6"/>
  <c r="J575" i="6"/>
  <c r="J576" i="6"/>
  <c r="J577" i="6"/>
  <c r="J578" i="6"/>
  <c r="J579" i="6"/>
  <c r="J580" i="6"/>
  <c r="J581" i="6"/>
  <c r="J582" i="6"/>
  <c r="J583" i="6"/>
  <c r="J584" i="6"/>
  <c r="J585" i="6"/>
  <c r="J586" i="6"/>
  <c r="J587" i="6"/>
  <c r="J588" i="6"/>
  <c r="J589" i="6"/>
  <c r="J590" i="6"/>
  <c r="J591" i="6"/>
  <c r="J592" i="6"/>
  <c r="J593" i="6"/>
  <c r="J594" i="6"/>
  <c r="J595" i="6"/>
  <c r="J596" i="6"/>
  <c r="J597" i="6"/>
  <c r="J598" i="6"/>
  <c r="J599" i="6"/>
  <c r="J600" i="6"/>
  <c r="J601" i="6"/>
  <c r="J602" i="6"/>
  <c r="J603" i="6"/>
  <c r="J604" i="6"/>
  <c r="J605" i="6"/>
  <c r="J606" i="6"/>
  <c r="J607" i="6"/>
  <c r="J608" i="6"/>
  <c r="J609" i="6"/>
  <c r="J610" i="6"/>
  <c r="J611" i="6"/>
  <c r="J612" i="6"/>
  <c r="J613" i="6"/>
  <c r="J614" i="6"/>
  <c r="J615" i="6"/>
  <c r="J616" i="6"/>
  <c r="J617" i="6"/>
  <c r="J618" i="6"/>
  <c r="J619" i="6"/>
  <c r="J620" i="6"/>
  <c r="J621" i="6"/>
  <c r="J622" i="6"/>
  <c r="J623" i="6"/>
  <c r="J624" i="6"/>
  <c r="J625" i="6"/>
  <c r="J626" i="6"/>
  <c r="J627" i="6"/>
  <c r="J628" i="6"/>
  <c r="J629" i="6"/>
  <c r="J630" i="6"/>
  <c r="J631" i="6"/>
  <c r="J632" i="6"/>
  <c r="J633" i="6"/>
  <c r="J634" i="6"/>
  <c r="J635" i="6"/>
  <c r="J636" i="6"/>
  <c r="J637" i="6"/>
  <c r="J638" i="6"/>
  <c r="J639" i="6"/>
  <c r="J640" i="6"/>
  <c r="J641" i="6"/>
  <c r="J642" i="6"/>
  <c r="J643" i="6"/>
  <c r="J644" i="6"/>
  <c r="J645" i="6"/>
  <c r="J646" i="6"/>
  <c r="J647" i="6"/>
  <c r="J648" i="6"/>
  <c r="J649" i="6"/>
  <c r="J650" i="6"/>
  <c r="J651" i="6"/>
  <c r="J652" i="6"/>
  <c r="J653" i="6"/>
  <c r="J654" i="6"/>
  <c r="J655" i="6"/>
  <c r="J656" i="6"/>
  <c r="J657" i="6"/>
  <c r="J658" i="6"/>
  <c r="J659" i="6"/>
  <c r="J660" i="6"/>
  <c r="J661" i="6"/>
  <c r="J662" i="6"/>
  <c r="J663" i="6"/>
  <c r="J664" i="6"/>
  <c r="J665" i="6"/>
  <c r="J666" i="6"/>
  <c r="J667" i="6"/>
  <c r="J668" i="6"/>
  <c r="J669" i="6"/>
  <c r="J670" i="6"/>
  <c r="J671" i="6"/>
  <c r="J672" i="6"/>
  <c r="J673" i="6"/>
  <c r="J674" i="6"/>
  <c r="J675" i="6"/>
  <c r="J676" i="6"/>
  <c r="J677" i="6"/>
  <c r="J678" i="6"/>
  <c r="J679" i="6"/>
  <c r="J680" i="6"/>
  <c r="J681" i="6"/>
  <c r="J682" i="6"/>
  <c r="J683" i="6"/>
  <c r="J684" i="6"/>
  <c r="J685" i="6"/>
  <c r="J686" i="6"/>
  <c r="J687" i="6"/>
  <c r="J688" i="6"/>
  <c r="J689" i="6"/>
  <c r="J690" i="6"/>
  <c r="J691" i="6"/>
  <c r="J692" i="6"/>
  <c r="J693" i="6"/>
  <c r="J694" i="6"/>
  <c r="J695" i="6"/>
  <c r="J696" i="6"/>
  <c r="J697" i="6"/>
  <c r="J698" i="6"/>
  <c r="J699" i="6"/>
  <c r="J700" i="6"/>
  <c r="J701" i="6"/>
  <c r="J702" i="6"/>
  <c r="J703" i="6"/>
  <c r="J704" i="6"/>
  <c r="J705" i="6"/>
  <c r="J706" i="6"/>
  <c r="J707" i="6"/>
  <c r="J708" i="6"/>
  <c r="J709" i="6"/>
  <c r="J710" i="6"/>
  <c r="J711" i="6"/>
  <c r="J712" i="6"/>
  <c r="J713" i="6"/>
  <c r="J714" i="6"/>
  <c r="J715" i="6"/>
  <c r="J716" i="6"/>
  <c r="J717" i="6"/>
  <c r="J718" i="6"/>
  <c r="J719" i="6"/>
  <c r="J720" i="6"/>
  <c r="J721" i="6"/>
  <c r="J722" i="6"/>
  <c r="J723" i="6"/>
  <c r="J724" i="6"/>
  <c r="J725" i="6"/>
  <c r="J726" i="6"/>
  <c r="J727" i="6"/>
  <c r="J728" i="6"/>
  <c r="J729" i="6"/>
  <c r="J730" i="6"/>
  <c r="J731" i="6"/>
  <c r="J732" i="6"/>
  <c r="J733" i="6"/>
  <c r="J734" i="6"/>
  <c r="J735" i="6"/>
  <c r="J736" i="6"/>
  <c r="J737" i="6"/>
  <c r="J738" i="6"/>
  <c r="J739" i="6"/>
  <c r="J740" i="6"/>
  <c r="J741" i="6"/>
  <c r="J742" i="6"/>
  <c r="J743" i="6"/>
  <c r="J744" i="6"/>
  <c r="J745" i="6"/>
  <c r="J746" i="6"/>
  <c r="J747" i="6"/>
  <c r="J748" i="6"/>
  <c r="J749" i="6"/>
  <c r="J750" i="6"/>
  <c r="J751" i="6"/>
  <c r="J752" i="6"/>
  <c r="J753" i="6"/>
  <c r="J754" i="6"/>
  <c r="J755" i="6"/>
  <c r="J756" i="6"/>
  <c r="J757" i="6"/>
  <c r="J758" i="6"/>
  <c r="J759" i="6"/>
  <c r="J760" i="6"/>
  <c r="J761" i="6"/>
  <c r="J762" i="6"/>
  <c r="J763" i="6"/>
  <c r="J764" i="6"/>
  <c r="J765" i="6"/>
  <c r="J766" i="6"/>
  <c r="J767" i="6"/>
  <c r="J768" i="6"/>
  <c r="J769" i="6"/>
  <c r="J770" i="6"/>
  <c r="J771" i="6"/>
  <c r="J772" i="6"/>
  <c r="J773" i="6"/>
  <c r="J774" i="6"/>
  <c r="J775" i="6"/>
  <c r="J776" i="6"/>
  <c r="J777" i="6"/>
  <c r="J778" i="6"/>
  <c r="J779" i="6"/>
  <c r="J780" i="6"/>
  <c r="J781" i="6"/>
  <c r="J782" i="6"/>
  <c r="J783" i="6"/>
  <c r="J784" i="6"/>
  <c r="J785" i="6"/>
  <c r="J786" i="6"/>
  <c r="J787" i="6"/>
  <c r="J788" i="6"/>
  <c r="J789" i="6"/>
  <c r="J790" i="6"/>
  <c r="J791" i="6"/>
  <c r="J792" i="6"/>
  <c r="J793" i="6"/>
  <c r="J794" i="6"/>
  <c r="J795" i="6"/>
  <c r="J796" i="6"/>
  <c r="J797" i="6"/>
  <c r="J798" i="6"/>
  <c r="J799" i="6"/>
  <c r="J800" i="6"/>
  <c r="J801" i="6"/>
  <c r="J802" i="6"/>
  <c r="J803" i="6"/>
  <c r="J804" i="6"/>
  <c r="J805" i="6"/>
  <c r="J806" i="6"/>
  <c r="J807" i="6"/>
  <c r="J808" i="6"/>
  <c r="J809" i="6"/>
  <c r="J810" i="6"/>
  <c r="J811" i="6"/>
  <c r="J812" i="6"/>
  <c r="J813" i="6"/>
  <c r="J814" i="6"/>
  <c r="J815" i="6"/>
  <c r="J816" i="6"/>
  <c r="J817" i="6"/>
  <c r="J818" i="6"/>
  <c r="J819" i="6"/>
  <c r="J820" i="6"/>
  <c r="J821" i="6"/>
  <c r="J822" i="6"/>
  <c r="J823" i="6"/>
  <c r="J824" i="6"/>
  <c r="J825" i="6"/>
  <c r="J826" i="6"/>
  <c r="J827" i="6"/>
  <c r="J828" i="6"/>
  <c r="J829" i="6"/>
  <c r="J830" i="6"/>
  <c r="J831" i="6"/>
  <c r="J832" i="6"/>
  <c r="J833" i="6"/>
  <c r="J834" i="6"/>
  <c r="J835" i="6"/>
  <c r="J836" i="6"/>
  <c r="J837" i="6"/>
  <c r="J838" i="6"/>
  <c r="J839" i="6"/>
  <c r="J840" i="6"/>
  <c r="J841" i="6"/>
  <c r="J842" i="6"/>
  <c r="J843" i="6"/>
  <c r="J844" i="6"/>
  <c r="J845" i="6"/>
  <c r="J846" i="6"/>
  <c r="J847" i="6"/>
  <c r="J848" i="6"/>
  <c r="J849" i="6"/>
  <c r="J850" i="6"/>
  <c r="J851" i="6"/>
  <c r="J852" i="6"/>
  <c r="J853" i="6"/>
  <c r="J854" i="6"/>
  <c r="J855" i="6"/>
  <c r="J856" i="6"/>
  <c r="J857" i="6"/>
  <c r="J858" i="6"/>
  <c r="J859" i="6"/>
  <c r="J860" i="6"/>
  <c r="J861" i="6"/>
  <c r="J862" i="6"/>
  <c r="J863" i="6"/>
  <c r="J864" i="6"/>
  <c r="J865" i="6"/>
  <c r="J866" i="6"/>
  <c r="J867" i="6"/>
  <c r="J868" i="6"/>
  <c r="J869" i="6"/>
  <c r="J870" i="6"/>
  <c r="J871" i="6"/>
  <c r="J872" i="6"/>
  <c r="J873" i="6"/>
  <c r="J874" i="6"/>
  <c r="J875" i="6"/>
  <c r="J876" i="6"/>
  <c r="J877" i="6"/>
  <c r="J878" i="6"/>
  <c r="J879" i="6"/>
  <c r="J880" i="6"/>
  <c r="J881" i="6"/>
  <c r="J882" i="6"/>
  <c r="J883" i="6"/>
  <c r="J884" i="6"/>
  <c r="J885" i="6"/>
  <c r="J886" i="6"/>
  <c r="J887" i="6"/>
  <c r="J888" i="6"/>
  <c r="J889" i="6"/>
  <c r="J890" i="6"/>
  <c r="J891" i="6"/>
  <c r="J892" i="6"/>
  <c r="J893" i="6"/>
  <c r="J894" i="6"/>
  <c r="J895" i="6"/>
  <c r="J896" i="6"/>
  <c r="J897" i="6"/>
  <c r="J898" i="6"/>
  <c r="J899" i="6"/>
  <c r="J900" i="6"/>
  <c r="J901" i="6"/>
  <c r="J902" i="6"/>
  <c r="J903" i="6"/>
  <c r="J904" i="6"/>
  <c r="J905" i="6"/>
  <c r="J906" i="6"/>
  <c r="J907" i="6"/>
  <c r="J908" i="6"/>
  <c r="J909" i="6"/>
  <c r="J910" i="6"/>
  <c r="J911" i="6"/>
  <c r="J912" i="6"/>
  <c r="J913" i="6"/>
  <c r="J914" i="6"/>
  <c r="J915" i="6"/>
  <c r="J916" i="6"/>
  <c r="J917" i="6"/>
  <c r="J918" i="6"/>
  <c r="J919" i="6"/>
  <c r="J920" i="6"/>
  <c r="J921" i="6"/>
  <c r="J922" i="6"/>
  <c r="J923" i="6"/>
  <c r="J924" i="6"/>
  <c r="J925" i="6"/>
  <c r="J926" i="6"/>
  <c r="J927" i="6"/>
  <c r="J928" i="6"/>
  <c r="J929" i="6"/>
  <c r="J930" i="6"/>
  <c r="J931" i="6"/>
  <c r="J932" i="6"/>
  <c r="J933" i="6"/>
  <c r="J934" i="6"/>
  <c r="J935" i="6"/>
  <c r="J936" i="6"/>
  <c r="J937" i="6"/>
  <c r="J938" i="6"/>
  <c r="J939" i="6"/>
  <c r="J940" i="6"/>
  <c r="J941" i="6"/>
  <c r="J942" i="6"/>
  <c r="J943" i="6"/>
  <c r="J944" i="6"/>
  <c r="J945" i="6"/>
  <c r="J946" i="6"/>
  <c r="J947" i="6"/>
  <c r="J948" i="6"/>
  <c r="J949" i="6"/>
  <c r="J950" i="6"/>
  <c r="J951" i="6"/>
  <c r="J952" i="6"/>
  <c r="J953" i="6"/>
  <c r="J954" i="6"/>
  <c r="J955" i="6"/>
  <c r="J958" i="6"/>
  <c r="J959" i="6"/>
  <c r="J960" i="6"/>
  <c r="J961" i="6"/>
  <c r="J970" i="6"/>
  <c r="J971" i="6"/>
  <c r="J972" i="6"/>
  <c r="J973" i="6"/>
  <c r="J974" i="6"/>
  <c r="J975" i="6"/>
  <c r="J976" i="6"/>
  <c r="J977" i="6"/>
  <c r="J978" i="6"/>
  <c r="J979" i="6"/>
  <c r="J980" i="6"/>
  <c r="J981" i="6"/>
  <c r="J982" i="6"/>
  <c r="J983" i="6"/>
  <c r="J984" i="6"/>
  <c r="J985" i="6"/>
  <c r="J986" i="6"/>
  <c r="J987" i="6"/>
  <c r="J988" i="6"/>
  <c r="J989" i="6"/>
  <c r="J990" i="6"/>
  <c r="J991" i="6"/>
  <c r="J992" i="6"/>
  <c r="J993" i="6"/>
  <c r="J994" i="6"/>
  <c r="J995" i="6"/>
  <c r="J996" i="6"/>
  <c r="J997" i="6"/>
  <c r="J998" i="6"/>
  <c r="J999" i="6"/>
  <c r="J1000" i="6"/>
  <c r="J1001" i="6"/>
  <c r="J1002" i="6"/>
  <c r="J1003" i="6"/>
  <c r="J1004" i="6"/>
  <c r="J1005" i="6"/>
  <c r="J1006" i="6"/>
  <c r="J1007" i="6"/>
  <c r="J1008" i="6"/>
  <c r="J1009" i="6"/>
  <c r="J1010" i="6"/>
  <c r="J1011" i="6"/>
  <c r="J1012" i="6"/>
  <c r="J1013" i="6"/>
  <c r="J1014" i="6"/>
  <c r="J1015" i="6"/>
  <c r="J1016" i="6"/>
  <c r="J1017" i="6"/>
  <c r="J1018" i="6"/>
  <c r="J1019" i="6"/>
  <c r="J1020" i="6"/>
  <c r="J1021" i="6"/>
  <c r="J1022" i="6"/>
  <c r="J1023" i="6"/>
  <c r="J1024" i="6"/>
  <c r="J1025" i="6"/>
  <c r="J1026" i="6"/>
  <c r="J1027" i="6"/>
  <c r="J1028" i="6"/>
  <c r="J1029" i="6"/>
  <c r="J1030" i="6"/>
  <c r="J1031" i="6"/>
  <c r="J1032" i="6"/>
  <c r="J1033" i="6"/>
  <c r="J1034" i="6"/>
  <c r="J1035" i="6"/>
  <c r="J1036" i="6"/>
  <c r="J1037" i="6"/>
  <c r="J1038" i="6"/>
  <c r="J1039" i="6"/>
  <c r="J1040" i="6"/>
  <c r="J1041" i="6"/>
  <c r="J1042" i="6"/>
  <c r="J1043" i="6"/>
  <c r="J1044" i="6"/>
  <c r="J1045" i="6"/>
  <c r="J1046" i="6"/>
  <c r="J1047" i="6"/>
  <c r="J1048" i="6"/>
  <c r="J1049" i="6"/>
  <c r="J1050" i="6"/>
  <c r="J1051" i="6"/>
  <c r="J1052" i="6"/>
  <c r="J1053" i="6"/>
  <c r="J1054" i="6"/>
  <c r="J1055" i="6"/>
  <c r="J1056" i="6"/>
  <c r="J1057" i="6"/>
  <c r="J1058" i="6"/>
  <c r="J1059" i="6"/>
  <c r="J1060" i="6"/>
  <c r="J1061" i="6"/>
  <c r="J1062" i="6"/>
  <c r="J1063" i="6"/>
  <c r="J1064" i="6"/>
  <c r="J1065" i="6"/>
  <c r="J1066" i="6"/>
  <c r="J1067" i="6"/>
  <c r="J1068" i="6"/>
  <c r="J1069" i="6"/>
  <c r="J1070" i="6"/>
  <c r="J1071" i="6"/>
  <c r="J1072" i="6"/>
  <c r="J1073" i="6"/>
  <c r="J1074" i="6"/>
  <c r="J1075" i="6"/>
  <c r="J1076" i="6"/>
  <c r="J1077" i="6"/>
  <c r="J1078" i="6"/>
  <c r="J1079" i="6"/>
  <c r="J1080" i="6"/>
  <c r="J1081" i="6"/>
  <c r="J1082" i="6"/>
  <c r="J1083" i="6"/>
  <c r="J1084" i="6"/>
  <c r="J1085" i="6"/>
  <c r="J1086" i="6"/>
  <c r="J1087" i="6"/>
  <c r="J1088" i="6"/>
  <c r="J1089" i="6"/>
  <c r="J1090" i="6"/>
  <c r="J1091" i="6"/>
  <c r="J1092" i="6"/>
  <c r="J1093" i="6"/>
  <c r="J1094" i="6"/>
  <c r="J1095" i="6"/>
  <c r="J1096" i="6"/>
  <c r="J1097" i="6"/>
  <c r="J1098" i="6"/>
  <c r="J1099" i="6"/>
  <c r="J1100" i="6"/>
  <c r="J1101" i="6"/>
  <c r="J1102" i="6"/>
  <c r="J1103" i="6"/>
  <c r="J1104" i="6"/>
  <c r="J1105" i="6"/>
  <c r="J1106" i="6"/>
  <c r="J1107" i="6"/>
  <c r="J1108" i="6"/>
  <c r="J1109" i="6"/>
  <c r="J1110" i="6"/>
  <c r="J1111" i="6"/>
  <c r="J1112" i="6"/>
  <c r="J1113" i="6"/>
  <c r="J1114" i="6"/>
  <c r="J1115" i="6"/>
  <c r="J1116" i="6"/>
  <c r="J1117" i="6"/>
  <c r="J1118" i="6"/>
  <c r="J1119" i="6"/>
  <c r="J1120" i="6"/>
  <c r="J1121" i="6"/>
  <c r="J1122" i="6"/>
  <c r="J1123" i="6"/>
  <c r="J1124" i="6"/>
  <c r="J1125" i="6"/>
  <c r="J1126" i="6"/>
  <c r="J1127" i="6"/>
  <c r="J1128" i="6"/>
  <c r="J1129" i="6"/>
  <c r="J1130" i="6"/>
  <c r="J1131" i="6"/>
  <c r="J1132" i="6"/>
  <c r="J1133" i="6"/>
  <c r="J1134" i="6"/>
  <c r="J1135" i="6"/>
  <c r="J1136" i="6"/>
  <c r="J1137" i="6"/>
  <c r="J1138" i="6"/>
  <c r="J1139" i="6"/>
  <c r="J1140" i="6"/>
  <c r="J1141" i="6"/>
  <c r="J1142" i="6"/>
  <c r="J1143" i="6"/>
  <c r="J1144" i="6"/>
  <c r="J1145" i="6"/>
  <c r="J1146" i="6"/>
  <c r="J1147" i="6"/>
  <c r="J1148" i="6"/>
  <c r="J1149" i="6"/>
  <c r="J1150" i="6"/>
  <c r="J1151" i="6"/>
  <c r="J1152" i="6"/>
  <c r="J1153" i="6"/>
  <c r="J1154" i="6"/>
  <c r="J1155" i="6"/>
  <c r="J1156" i="6"/>
  <c r="J1157" i="6"/>
  <c r="J1158" i="6"/>
  <c r="J1159" i="6"/>
  <c r="J1160" i="6"/>
  <c r="J1161" i="6"/>
  <c r="J1162" i="6"/>
  <c r="J1163" i="6"/>
  <c r="J1164" i="6"/>
  <c r="J1165" i="6"/>
  <c r="J1166" i="6"/>
  <c r="J1167" i="6"/>
  <c r="J1168" i="6"/>
  <c r="J1169" i="6"/>
  <c r="J1170" i="6"/>
  <c r="J1171" i="6"/>
  <c r="J1172" i="6"/>
  <c r="J1173" i="6"/>
  <c r="J1174" i="6"/>
  <c r="J1175" i="6"/>
  <c r="J1176" i="6"/>
  <c r="J1177" i="6"/>
  <c r="J1178" i="6"/>
  <c r="J1179" i="6"/>
  <c r="J1180" i="6"/>
  <c r="J1181" i="6"/>
  <c r="J1182" i="6"/>
  <c r="J1183" i="6"/>
  <c r="J1184" i="6"/>
  <c r="J1185" i="6"/>
  <c r="J1186" i="6"/>
  <c r="J1187" i="6"/>
  <c r="J1188" i="6"/>
  <c r="J1189" i="6"/>
  <c r="J1190" i="6"/>
  <c r="J1191" i="6"/>
  <c r="J1192" i="6"/>
  <c r="J1193" i="6"/>
  <c r="J1194" i="6"/>
  <c r="J1195" i="6"/>
  <c r="J1196" i="6"/>
  <c r="J1197" i="6"/>
  <c r="J1198" i="6"/>
  <c r="J1199" i="6"/>
  <c r="J1200" i="6"/>
  <c r="J1201" i="6"/>
  <c r="J1202" i="6"/>
  <c r="J1203" i="6"/>
  <c r="J1204" i="6"/>
  <c r="J1205" i="6"/>
  <c r="J1206" i="6"/>
  <c r="J1207" i="6"/>
  <c r="J1208" i="6"/>
  <c r="J1209" i="6"/>
  <c r="J1210" i="6"/>
  <c r="J1211" i="6"/>
  <c r="J1212" i="6"/>
  <c r="J1213" i="6"/>
  <c r="J1214" i="6"/>
  <c r="J1215" i="6"/>
  <c r="J1216" i="6"/>
  <c r="J1217" i="6"/>
  <c r="J1218" i="6"/>
  <c r="J1219" i="6"/>
  <c r="J1220" i="6"/>
  <c r="J1221" i="6"/>
  <c r="J1222" i="6"/>
  <c r="J1223" i="6"/>
  <c r="J1224" i="6"/>
  <c r="J1225" i="6"/>
  <c r="J1226" i="6"/>
  <c r="J1227" i="6"/>
  <c r="J1228" i="6"/>
  <c r="J1229" i="6"/>
  <c r="J1230" i="6"/>
  <c r="J1231" i="6"/>
  <c r="J1232" i="6"/>
  <c r="J1233" i="6"/>
  <c r="J1234" i="6"/>
  <c r="J1235" i="6"/>
  <c r="J1236" i="6"/>
  <c r="J1237" i="6"/>
  <c r="J1238" i="6"/>
  <c r="J1239" i="6"/>
  <c r="J1240" i="6"/>
  <c r="J1241" i="6"/>
  <c r="J1242" i="6"/>
  <c r="J1243" i="6"/>
  <c r="J1244" i="6"/>
  <c r="J1245" i="6"/>
  <c r="J1246" i="6"/>
  <c r="J1247" i="6"/>
  <c r="J1248" i="6"/>
  <c r="J1249" i="6"/>
  <c r="J1250" i="6"/>
  <c r="J1251" i="6"/>
  <c r="J1252" i="6"/>
  <c r="J1253" i="6"/>
  <c r="J1254" i="6"/>
  <c r="J1255" i="6"/>
  <c r="J1256" i="6"/>
  <c r="J1257" i="6"/>
  <c r="J1258" i="6"/>
  <c r="J1259" i="6"/>
  <c r="J1260" i="6"/>
  <c r="J1261" i="6"/>
  <c r="J1262" i="6"/>
  <c r="J1263" i="6"/>
  <c r="J1264" i="6"/>
  <c r="J1265" i="6"/>
  <c r="J1266" i="6"/>
  <c r="J1267" i="6"/>
  <c r="J1268" i="6"/>
  <c r="J1269" i="6"/>
  <c r="J1270" i="6"/>
  <c r="J1271" i="6"/>
  <c r="J1272" i="6"/>
  <c r="J1273" i="6"/>
  <c r="J1274" i="6"/>
  <c r="J1275" i="6"/>
  <c r="J1276" i="6"/>
  <c r="J1277" i="6"/>
  <c r="J1278" i="6"/>
  <c r="J1279" i="6"/>
  <c r="J1280" i="6"/>
  <c r="J1281" i="6"/>
  <c r="J1282" i="6"/>
  <c r="J1283" i="6"/>
  <c r="J1284" i="6"/>
  <c r="J1285" i="6"/>
  <c r="J1286" i="6"/>
  <c r="J1287" i="6"/>
  <c r="J1288" i="6"/>
  <c r="J1289" i="6"/>
  <c r="J1290" i="6"/>
  <c r="J1291" i="6"/>
  <c r="J1292" i="6"/>
  <c r="J1293" i="6"/>
  <c r="J1294" i="6"/>
  <c r="J1295" i="6"/>
  <c r="J1296" i="6"/>
  <c r="J1297" i="6"/>
  <c r="J1298" i="6"/>
  <c r="J1299" i="6"/>
  <c r="J1300" i="6"/>
  <c r="J1301" i="6"/>
  <c r="J1302" i="6"/>
  <c r="J1303" i="6"/>
  <c r="J1304" i="6"/>
  <c r="J1305" i="6"/>
  <c r="J1306" i="6"/>
  <c r="J1307" i="6"/>
  <c r="J1308" i="6"/>
  <c r="J1309" i="6"/>
  <c r="J1310" i="6"/>
  <c r="J1311" i="6"/>
  <c r="J1312" i="6"/>
  <c r="J1313" i="6"/>
  <c r="J1314" i="6"/>
  <c r="J1315" i="6"/>
  <c r="J1316" i="6"/>
  <c r="J1317" i="6"/>
  <c r="J1318" i="6"/>
  <c r="J1319" i="6"/>
  <c r="J1320" i="6"/>
  <c r="J1321" i="6"/>
  <c r="J1322" i="6"/>
  <c r="J1323" i="6"/>
  <c r="J1324" i="6"/>
  <c r="J1325" i="6"/>
  <c r="J1326" i="6"/>
  <c r="J1327" i="6"/>
  <c r="J1328" i="6"/>
  <c r="J1329" i="6"/>
  <c r="J1330" i="6"/>
  <c r="J1331" i="6"/>
  <c r="J1332" i="6"/>
  <c r="J1333" i="6"/>
  <c r="J1334" i="6"/>
  <c r="J1335" i="6"/>
  <c r="J1336" i="6"/>
  <c r="J1337" i="6"/>
  <c r="J1338" i="6"/>
  <c r="J1339" i="6"/>
  <c r="J1340" i="6"/>
  <c r="J1341" i="6"/>
  <c r="J1342" i="6"/>
  <c r="J1343" i="6"/>
  <c r="J1344" i="6"/>
  <c r="J1345" i="6"/>
  <c r="J1346" i="6"/>
  <c r="J1347" i="6"/>
  <c r="J1348" i="6"/>
  <c r="J1349" i="6"/>
  <c r="J1350" i="6"/>
  <c r="J1351" i="6"/>
  <c r="J1352" i="6"/>
  <c r="J1353" i="6"/>
  <c r="J1354" i="6"/>
  <c r="J1355" i="6"/>
  <c r="J1356" i="6"/>
  <c r="J1357" i="6"/>
  <c r="J1358" i="6"/>
  <c r="J1359" i="6"/>
  <c r="J1360" i="6"/>
  <c r="J1361" i="6"/>
  <c r="J1362" i="6"/>
  <c r="J1363" i="6"/>
  <c r="J1364" i="6"/>
  <c r="J1365" i="6"/>
  <c r="J1366" i="6"/>
  <c r="J1367" i="6"/>
  <c r="J1368" i="6"/>
  <c r="J1369" i="6"/>
  <c r="J1370" i="6"/>
  <c r="J1371" i="6"/>
  <c r="J1372" i="6"/>
  <c r="J1373" i="6"/>
  <c r="J1374" i="6"/>
  <c r="J1375" i="6"/>
  <c r="J1376" i="6"/>
  <c r="J1377" i="6"/>
  <c r="J1378" i="6"/>
  <c r="J1379" i="6"/>
  <c r="J1380" i="6"/>
  <c r="J1381" i="6"/>
  <c r="J1382" i="6"/>
  <c r="J1383" i="6"/>
  <c r="J1384" i="6"/>
  <c r="J1385" i="6"/>
  <c r="J1386" i="6"/>
  <c r="J1387" i="6"/>
  <c r="J1388" i="6"/>
  <c r="J1389" i="6"/>
  <c r="J1390" i="6"/>
  <c r="J1391" i="6"/>
  <c r="J1392" i="6"/>
  <c r="J1393" i="6"/>
  <c r="J1394" i="6"/>
  <c r="J1395" i="6"/>
  <c r="J1396" i="6"/>
  <c r="J1397" i="6"/>
  <c r="J1398" i="6"/>
  <c r="J1399" i="6"/>
  <c r="J1400" i="6"/>
  <c r="J1401" i="6"/>
  <c r="J1402" i="6"/>
  <c r="J1403" i="6"/>
  <c r="J1404" i="6"/>
  <c r="J1405" i="6"/>
  <c r="J1406" i="6"/>
  <c r="J1407" i="6"/>
  <c r="J1408" i="6"/>
  <c r="J1409" i="6"/>
  <c r="J1410" i="6"/>
  <c r="J1411" i="6"/>
  <c r="J1412" i="6"/>
  <c r="J1413" i="6"/>
  <c r="J1414" i="6"/>
  <c r="J1415" i="6"/>
  <c r="J1416" i="6"/>
  <c r="J1417" i="6"/>
  <c r="J1418" i="6"/>
  <c r="J1419" i="6"/>
  <c r="J1420" i="6"/>
  <c r="J1421" i="6"/>
  <c r="J1422" i="6"/>
  <c r="J1423" i="6"/>
  <c r="J1424" i="6"/>
  <c r="J1425" i="6"/>
  <c r="J1426" i="6"/>
  <c r="J1427" i="6"/>
  <c r="J1428" i="6"/>
  <c r="J1429" i="6"/>
  <c r="J1430" i="6"/>
  <c r="J1431" i="6"/>
  <c r="J1432" i="6"/>
  <c r="J1433" i="6"/>
  <c r="J1434" i="6"/>
  <c r="J1435" i="6"/>
  <c r="J1436" i="6"/>
  <c r="J1437" i="6"/>
  <c r="J1438" i="6"/>
  <c r="J1439" i="6"/>
  <c r="J1440" i="6"/>
  <c r="J1441" i="6"/>
  <c r="J1442" i="6"/>
  <c r="J1443" i="6"/>
  <c r="J1444" i="6"/>
  <c r="J1445" i="6"/>
  <c r="J1446" i="6"/>
  <c r="J1447" i="6"/>
  <c r="J1448" i="6"/>
  <c r="J1449" i="6"/>
  <c r="J2" i="7"/>
  <c r="J3" i="7"/>
  <c r="J4" i="7"/>
  <c r="J5" i="7"/>
  <c r="J6" i="7"/>
  <c r="J7" i="7"/>
  <c r="J8" i="7"/>
  <c r="J9" i="7"/>
  <c r="J10" i="7"/>
  <c r="J11" i="7"/>
  <c r="J12" i="7"/>
  <c r="J13" i="7"/>
  <c r="J14" i="7"/>
  <c r="J15" i="7"/>
  <c r="J16" i="7"/>
  <c r="J17" i="7"/>
  <c r="J18" i="7"/>
  <c r="J19" i="7"/>
  <c r="J20" i="7"/>
  <c r="J21" i="7"/>
  <c r="J22" i="7"/>
  <c r="J23" i="7"/>
  <c r="J24" i="7"/>
  <c r="J25" i="7"/>
  <c r="J26" i="7"/>
  <c r="J27" i="7"/>
  <c r="J28" i="7"/>
  <c r="J29" i="7"/>
  <c r="J30" i="7"/>
  <c r="J31" i="7"/>
  <c r="J32" i="7"/>
  <c r="J33" i="7"/>
  <c r="J34" i="7"/>
  <c r="J35" i="7"/>
  <c r="J36" i="7"/>
  <c r="J37" i="7"/>
  <c r="J38" i="7"/>
  <c r="J39" i="7"/>
  <c r="J40" i="7"/>
  <c r="J41" i="7"/>
  <c r="J42" i="7"/>
  <c r="J43" i="7"/>
  <c r="J44" i="7"/>
  <c r="J45" i="7"/>
  <c r="J46" i="7"/>
  <c r="J47" i="7"/>
  <c r="J48" i="7"/>
  <c r="J49" i="7"/>
  <c r="J50" i="7"/>
  <c r="J51" i="7"/>
  <c r="J52" i="7"/>
  <c r="J53" i="7"/>
  <c r="J54" i="7"/>
  <c r="J55" i="7"/>
  <c r="J56" i="7"/>
  <c r="J57" i="7"/>
  <c r="J58" i="7"/>
  <c r="J59" i="7"/>
  <c r="J60" i="7"/>
  <c r="J61" i="7"/>
  <c r="J62" i="7"/>
  <c r="J63" i="7"/>
  <c r="J64" i="7"/>
  <c r="J65" i="7"/>
  <c r="J66" i="7"/>
  <c r="J67" i="7"/>
  <c r="J68" i="7"/>
  <c r="J69" i="7"/>
  <c r="J70" i="7"/>
  <c r="J71" i="7"/>
  <c r="J72" i="7"/>
  <c r="J73" i="7"/>
  <c r="J74" i="7"/>
  <c r="J75" i="7"/>
  <c r="J76" i="7"/>
  <c r="J77" i="7"/>
  <c r="J78" i="7"/>
  <c r="J79" i="7"/>
  <c r="J80" i="7"/>
  <c r="J81" i="7"/>
  <c r="J82" i="7"/>
  <c r="J83" i="7"/>
  <c r="J84" i="7"/>
  <c r="J85" i="7"/>
  <c r="J86" i="7"/>
  <c r="J87" i="7"/>
  <c r="J88" i="7"/>
  <c r="J89" i="7"/>
  <c r="J90" i="7"/>
  <c r="J91" i="7"/>
  <c r="J92" i="7"/>
  <c r="J93" i="7"/>
  <c r="J94" i="7"/>
  <c r="J95" i="7"/>
  <c r="J96" i="7"/>
  <c r="J97" i="7"/>
  <c r="J98" i="7"/>
  <c r="J99" i="7"/>
  <c r="J100" i="7"/>
  <c r="J101" i="7"/>
  <c r="J102" i="7"/>
  <c r="J103" i="7"/>
  <c r="J104" i="7"/>
  <c r="J105" i="7"/>
  <c r="J106" i="7"/>
  <c r="J107" i="7"/>
  <c r="J108" i="7"/>
  <c r="J109" i="7"/>
  <c r="J110" i="7"/>
  <c r="J111" i="7"/>
  <c r="J112" i="7"/>
  <c r="J113" i="7"/>
  <c r="J114" i="7"/>
  <c r="J115" i="7"/>
  <c r="J116" i="7"/>
  <c r="J117" i="7"/>
  <c r="J118" i="7"/>
  <c r="J119" i="7"/>
  <c r="J120" i="7"/>
  <c r="J121" i="7"/>
  <c r="J122" i="7"/>
  <c r="J123" i="7"/>
  <c r="J124" i="7"/>
  <c r="J125" i="7"/>
  <c r="J126" i="7"/>
  <c r="J127" i="7"/>
  <c r="J128" i="7"/>
  <c r="J129" i="7"/>
  <c r="J130" i="7"/>
  <c r="J131" i="7"/>
  <c r="J132" i="7"/>
  <c r="J133" i="7"/>
  <c r="J134" i="7"/>
  <c r="J135" i="7"/>
  <c r="J137" i="7"/>
  <c r="J139" i="7"/>
  <c r="J140" i="7"/>
  <c r="J142" i="7"/>
  <c r="J143" i="7"/>
  <c r="J145" i="7"/>
  <c r="J146" i="7"/>
  <c r="J147" i="7"/>
  <c r="J149" i="7"/>
  <c r="J150" i="7"/>
  <c r="J151" i="7"/>
  <c r="J152" i="7"/>
  <c r="J153" i="7"/>
  <c r="J154" i="7"/>
  <c r="J155" i="7"/>
  <c r="J156" i="7"/>
  <c r="J157" i="7"/>
  <c r="J158" i="7"/>
  <c r="J159" i="7"/>
  <c r="J160" i="7"/>
  <c r="J161" i="7"/>
  <c r="J162" i="7"/>
  <c r="J163" i="7"/>
  <c r="J164" i="7"/>
  <c r="J165" i="7"/>
  <c r="J166" i="7"/>
  <c r="J167" i="7"/>
  <c r="J168" i="7"/>
  <c r="J169" i="7"/>
  <c r="J170" i="7"/>
  <c r="J171" i="7"/>
  <c r="J172" i="7"/>
  <c r="J173" i="7"/>
  <c r="J174" i="7"/>
  <c r="J175" i="7"/>
  <c r="J176" i="7"/>
  <c r="J177" i="7"/>
  <c r="J178" i="7"/>
  <c r="J179" i="7"/>
  <c r="J180" i="7"/>
  <c r="J181" i="7"/>
  <c r="J182" i="7"/>
  <c r="J183" i="7"/>
  <c r="J184" i="7"/>
  <c r="J185" i="7"/>
  <c r="J186" i="7"/>
  <c r="J187" i="7"/>
  <c r="J188" i="7"/>
  <c r="J189" i="7"/>
  <c r="J190" i="7"/>
  <c r="J191" i="7"/>
  <c r="J192" i="7"/>
  <c r="J193" i="7"/>
  <c r="J194" i="7"/>
  <c r="J195" i="7"/>
  <c r="J196" i="7"/>
  <c r="J197" i="7"/>
  <c r="J198" i="7"/>
  <c r="J199" i="7"/>
  <c r="J200" i="7"/>
  <c r="J201" i="7"/>
  <c r="J202" i="7"/>
  <c r="J203" i="7"/>
  <c r="J204" i="7"/>
  <c r="J205" i="7"/>
  <c r="J206" i="7"/>
  <c r="J207" i="7"/>
  <c r="J208" i="7"/>
  <c r="J209" i="7"/>
  <c r="J210" i="7"/>
  <c r="J211" i="7"/>
  <c r="J212" i="7"/>
  <c r="J213" i="7"/>
  <c r="J214" i="7"/>
  <c r="J215" i="7"/>
  <c r="J216" i="7"/>
  <c r="J217" i="7"/>
  <c r="J218" i="7"/>
  <c r="J219" i="7"/>
  <c r="J220" i="7"/>
  <c r="J221" i="7"/>
  <c r="J222" i="7"/>
  <c r="J223" i="7"/>
  <c r="J224" i="7"/>
  <c r="J225" i="7"/>
  <c r="J226" i="7"/>
  <c r="J227" i="7"/>
  <c r="J228" i="7"/>
  <c r="J229" i="7"/>
  <c r="J230" i="7"/>
  <c r="J231" i="7"/>
  <c r="J232" i="7"/>
  <c r="J233" i="7"/>
  <c r="J234" i="7"/>
  <c r="J235" i="7"/>
  <c r="J236" i="7"/>
  <c r="J237" i="7"/>
  <c r="J238" i="7"/>
  <c r="J239" i="7"/>
  <c r="J240" i="7"/>
  <c r="J241" i="7"/>
  <c r="J242" i="7"/>
  <c r="J243" i="7"/>
  <c r="J244" i="7"/>
  <c r="J245" i="7"/>
  <c r="J246" i="7"/>
  <c r="J247" i="7"/>
  <c r="J248" i="7"/>
  <c r="J249" i="7"/>
  <c r="J250" i="7"/>
  <c r="J251" i="7"/>
  <c r="J252" i="7"/>
  <c r="J253" i="7"/>
  <c r="J254" i="7"/>
  <c r="J255" i="7"/>
  <c r="J256" i="7"/>
  <c r="J257" i="7"/>
  <c r="J258" i="7"/>
  <c r="J259" i="7"/>
  <c r="J260" i="7"/>
  <c r="J261" i="7"/>
  <c r="J262" i="7"/>
  <c r="J263" i="7"/>
  <c r="J264" i="7"/>
  <c r="J265" i="7"/>
  <c r="J266" i="7"/>
  <c r="J267" i="7"/>
  <c r="J268" i="7"/>
  <c r="J269" i="7"/>
  <c r="J270" i="7"/>
  <c r="J271" i="7"/>
  <c r="J272" i="7"/>
  <c r="J273" i="7"/>
  <c r="J274" i="7"/>
  <c r="J275" i="7"/>
  <c r="J276" i="7"/>
  <c r="J277" i="7"/>
  <c r="J278" i="7"/>
  <c r="J279" i="7"/>
  <c r="J280" i="7"/>
  <c r="J281" i="7"/>
  <c r="J282" i="7"/>
  <c r="J283" i="7"/>
  <c r="J284" i="7"/>
  <c r="J285" i="7"/>
  <c r="J286" i="7"/>
  <c r="J287" i="7"/>
  <c r="J288" i="7"/>
  <c r="J289" i="7"/>
  <c r="J290" i="7"/>
  <c r="J291" i="7"/>
  <c r="J292" i="7"/>
  <c r="J293" i="7"/>
  <c r="J294" i="7"/>
  <c r="J295" i="7"/>
  <c r="J296" i="7"/>
  <c r="J297" i="7"/>
  <c r="J298" i="7"/>
  <c r="J299" i="7"/>
  <c r="J300" i="7"/>
  <c r="J301" i="7"/>
  <c r="J302" i="7"/>
  <c r="J303" i="7"/>
  <c r="J304" i="7"/>
  <c r="J305" i="7"/>
  <c r="J306" i="7"/>
  <c r="J307" i="7"/>
  <c r="J308" i="7"/>
  <c r="J309" i="7"/>
  <c r="J310" i="7"/>
  <c r="J311" i="7"/>
  <c r="J312" i="7"/>
  <c r="J313" i="7"/>
  <c r="J314" i="7"/>
  <c r="J315" i="7"/>
  <c r="J316" i="7"/>
  <c r="J317" i="7"/>
  <c r="J318" i="7"/>
  <c r="J319" i="7"/>
  <c r="J320" i="7"/>
  <c r="J321" i="7"/>
  <c r="J322" i="7"/>
  <c r="J323" i="7"/>
  <c r="J324" i="7"/>
  <c r="J325" i="7"/>
  <c r="J326" i="7"/>
  <c r="J327" i="7"/>
  <c r="J328" i="7"/>
  <c r="J329" i="7"/>
  <c r="J330" i="7"/>
  <c r="J331" i="7"/>
  <c r="J332" i="7"/>
  <c r="J333" i="7"/>
  <c r="J334" i="7"/>
  <c r="J335" i="7"/>
  <c r="J336" i="7"/>
  <c r="J337" i="7"/>
  <c r="J338" i="7"/>
  <c r="J339" i="7"/>
  <c r="J340" i="7"/>
  <c r="J341" i="7"/>
  <c r="J342" i="7"/>
  <c r="J343" i="7"/>
  <c r="J344" i="7"/>
  <c r="J345" i="7"/>
  <c r="J346" i="7"/>
  <c r="J347" i="7"/>
  <c r="J348" i="7"/>
  <c r="J349" i="7"/>
  <c r="J350" i="7"/>
  <c r="J351" i="7"/>
  <c r="J352" i="7"/>
  <c r="J353" i="7"/>
  <c r="J354" i="7"/>
  <c r="J355" i="7"/>
  <c r="J356" i="7"/>
  <c r="J357" i="7"/>
  <c r="J358" i="7"/>
  <c r="J359" i="7"/>
  <c r="J360" i="7"/>
  <c r="J361" i="7"/>
  <c r="J362" i="7"/>
  <c r="J363" i="7"/>
  <c r="J364" i="7"/>
  <c r="J365" i="7"/>
  <c r="J366" i="7"/>
  <c r="J367" i="7"/>
  <c r="J368" i="7"/>
  <c r="J369" i="7"/>
  <c r="J370" i="7"/>
  <c r="J371" i="7"/>
  <c r="J372" i="7"/>
  <c r="J373" i="7"/>
  <c r="J374" i="7"/>
  <c r="J375" i="7"/>
  <c r="J376" i="7"/>
  <c r="J377" i="7"/>
  <c r="J378" i="7"/>
  <c r="J379" i="7"/>
  <c r="J380" i="7"/>
  <c r="J381" i="7"/>
  <c r="J382" i="7"/>
  <c r="J383" i="7"/>
  <c r="J384" i="7"/>
  <c r="J385" i="7"/>
  <c r="J386" i="7"/>
  <c r="J387" i="7"/>
  <c r="J388" i="7"/>
  <c r="J389" i="7"/>
  <c r="J390" i="7"/>
  <c r="J391" i="7"/>
  <c r="J392" i="7"/>
  <c r="J393" i="7"/>
  <c r="J394" i="7"/>
  <c r="J395" i="7"/>
  <c r="J396" i="7"/>
  <c r="J397" i="7"/>
  <c r="J398" i="7"/>
  <c r="J399" i="7"/>
  <c r="J400" i="7"/>
  <c r="J401" i="7"/>
  <c r="J402" i="7"/>
  <c r="J403" i="7"/>
  <c r="J404" i="7"/>
  <c r="J405" i="7"/>
  <c r="J406" i="7"/>
  <c r="J407" i="7"/>
  <c r="J408" i="7"/>
  <c r="J409" i="7"/>
  <c r="J410" i="7"/>
  <c r="J411" i="7"/>
  <c r="J412" i="7"/>
  <c r="J413" i="7"/>
  <c r="J414" i="7"/>
  <c r="J415" i="7"/>
  <c r="J416" i="7"/>
  <c r="J417" i="7"/>
  <c r="J418" i="7"/>
  <c r="J419" i="7"/>
  <c r="J420" i="7"/>
  <c r="J421" i="7"/>
  <c r="J422" i="7"/>
  <c r="J423" i="7"/>
  <c r="J424" i="7"/>
  <c r="J425" i="7"/>
  <c r="J426" i="7"/>
  <c r="J427" i="7"/>
  <c r="J428" i="7"/>
  <c r="J429" i="7"/>
  <c r="J430" i="7"/>
  <c r="J431" i="7"/>
  <c r="J432" i="7"/>
  <c r="J433" i="7"/>
  <c r="J434" i="7"/>
  <c r="J435" i="7"/>
  <c r="J436" i="7"/>
  <c r="O2" i="6"/>
  <c r="O3" i="6"/>
  <c r="O4" i="6"/>
  <c r="O5" i="6"/>
  <c r="O6" i="6"/>
  <c r="O7" i="6"/>
  <c r="O8" i="6"/>
  <c r="O9" i="6"/>
  <c r="O10" i="6"/>
  <c r="O11" i="6"/>
  <c r="O12" i="6"/>
  <c r="O13" i="6"/>
  <c r="O14" i="6"/>
  <c r="O15" i="6"/>
  <c r="O16" i="6"/>
  <c r="O17" i="6"/>
  <c r="O18" i="6"/>
  <c r="O19" i="6"/>
  <c r="O20" i="6"/>
  <c r="O21" i="6"/>
  <c r="O22" i="6"/>
  <c r="O23" i="6"/>
  <c r="O24" i="6"/>
  <c r="O25" i="6"/>
  <c r="O29" i="6"/>
  <c r="O30" i="6"/>
  <c r="O31" i="6"/>
  <c r="O32" i="6"/>
  <c r="O33" i="6"/>
  <c r="O34" i="6"/>
  <c r="O35" i="6"/>
  <c r="O36" i="6"/>
  <c r="O37" i="6"/>
  <c r="O47" i="6"/>
  <c r="O48" i="6"/>
  <c r="O49" i="6"/>
  <c r="O38" i="6"/>
  <c r="O39" i="6"/>
  <c r="O40" i="6"/>
  <c r="O41" i="6"/>
  <c r="O42" i="6"/>
  <c r="O43" i="6"/>
  <c r="O44" i="6"/>
  <c r="O45" i="6"/>
  <c r="O46" i="6"/>
  <c r="O53" i="6"/>
  <c r="O54" i="6"/>
  <c r="O55" i="6"/>
  <c r="O56" i="6"/>
  <c r="O57" i="6"/>
  <c r="O58" i="6"/>
  <c r="O59" i="6"/>
  <c r="O60" i="6"/>
  <c r="O61" i="6"/>
  <c r="O62" i="6"/>
  <c r="O63" i="6"/>
  <c r="O64" i="6"/>
  <c r="O65" i="6"/>
  <c r="O66" i="6"/>
  <c r="O67" i="6"/>
  <c r="O68" i="6"/>
  <c r="O69" i="6"/>
  <c r="O70" i="6"/>
  <c r="O71" i="6"/>
  <c r="O72" i="6"/>
  <c r="O73" i="6"/>
  <c r="O77" i="6"/>
  <c r="O78" i="6"/>
  <c r="O79" i="6"/>
  <c r="O80" i="6"/>
  <c r="O81" i="6"/>
  <c r="O82" i="6"/>
  <c r="O83" i="6"/>
  <c r="O84" i="6"/>
  <c r="O85" i="6"/>
  <c r="O86" i="6"/>
  <c r="O87" i="6"/>
  <c r="O88" i="6"/>
  <c r="O89" i="6"/>
  <c r="O90" i="6"/>
  <c r="O91" i="6"/>
  <c r="O92" i="6"/>
  <c r="O93" i="6"/>
  <c r="O94" i="6"/>
  <c r="O95" i="6"/>
  <c r="O96" i="6"/>
  <c r="O97" i="6"/>
  <c r="O98" i="6"/>
  <c r="O99" i="6"/>
  <c r="O100" i="6"/>
  <c r="O104" i="6"/>
  <c r="O105" i="6"/>
  <c r="O106" i="6"/>
  <c r="O107" i="6"/>
  <c r="O108" i="6"/>
  <c r="O109" i="6"/>
  <c r="O110" i="6"/>
  <c r="O111" i="6"/>
  <c r="O112" i="6"/>
  <c r="O113" i="6"/>
  <c r="O114" i="6"/>
  <c r="O115" i="6"/>
  <c r="O116" i="6"/>
  <c r="O117" i="6"/>
  <c r="O118" i="6"/>
  <c r="O119" i="6"/>
  <c r="O120" i="6"/>
  <c r="O121" i="6"/>
  <c r="O122" i="6"/>
  <c r="O123" i="6"/>
  <c r="O124" i="6"/>
  <c r="O128" i="6"/>
  <c r="O129" i="6"/>
  <c r="O130" i="6"/>
  <c r="O131" i="6"/>
  <c r="O132" i="6"/>
  <c r="O133" i="6"/>
  <c r="O134" i="6"/>
  <c r="O135" i="6"/>
  <c r="O136" i="6"/>
  <c r="O137" i="6"/>
  <c r="O138" i="6"/>
  <c r="O139" i="6"/>
  <c r="O140" i="6"/>
  <c r="O141" i="6"/>
  <c r="O142" i="6"/>
  <c r="O143" i="6"/>
  <c r="O144" i="6"/>
  <c r="O145" i="6"/>
  <c r="O146" i="6"/>
  <c r="O147" i="6"/>
  <c r="O148" i="6"/>
  <c r="O152" i="6"/>
  <c r="O153" i="6"/>
  <c r="O154" i="6"/>
  <c r="O155" i="6"/>
  <c r="O156" i="6"/>
  <c r="O157" i="6"/>
  <c r="O158" i="6"/>
  <c r="O159" i="6"/>
  <c r="O160" i="6"/>
  <c r="O161" i="6"/>
  <c r="O162" i="6"/>
  <c r="O163" i="6"/>
  <c r="O164" i="6"/>
  <c r="O165" i="6"/>
  <c r="O166" i="6"/>
  <c r="O167" i="6"/>
  <c r="O168" i="6"/>
  <c r="O169" i="6"/>
  <c r="O170" i="6"/>
  <c r="O171" i="6"/>
  <c r="O172" i="6"/>
  <c r="O173" i="6"/>
  <c r="O174" i="6"/>
  <c r="O175" i="6"/>
  <c r="O176" i="6"/>
  <c r="O177" i="6"/>
  <c r="O178" i="6"/>
  <c r="O182" i="6"/>
  <c r="O183" i="6"/>
  <c r="O184" i="6"/>
  <c r="O185" i="6"/>
  <c r="O186" i="6"/>
  <c r="O187" i="6"/>
  <c r="O188" i="6"/>
  <c r="O189" i="6"/>
  <c r="O190" i="6"/>
  <c r="O191" i="6"/>
  <c r="O192" i="6"/>
  <c r="O193" i="6"/>
  <c r="O194" i="6"/>
  <c r="O195" i="6"/>
  <c r="O196" i="6"/>
  <c r="O197" i="6"/>
  <c r="O198" i="6"/>
  <c r="O199" i="6"/>
  <c r="O203" i="6"/>
  <c r="O204" i="6"/>
  <c r="O205" i="6"/>
  <c r="O206" i="6"/>
  <c r="O207" i="6"/>
  <c r="O208" i="6"/>
  <c r="O209" i="6"/>
  <c r="O210" i="6"/>
  <c r="O211" i="6"/>
  <c r="O212" i="6"/>
  <c r="O213" i="6"/>
  <c r="O214" i="6"/>
  <c r="O215" i="6"/>
  <c r="O216" i="6"/>
  <c r="O217" i="6"/>
  <c r="O218" i="6"/>
  <c r="O219" i="6"/>
  <c r="O220" i="6"/>
  <c r="O221" i="6"/>
  <c r="O222" i="6"/>
  <c r="O223" i="6"/>
  <c r="O227" i="6"/>
  <c r="O228" i="6"/>
  <c r="O229" i="6"/>
  <c r="O230" i="6"/>
  <c r="O231" i="6"/>
  <c r="O232" i="6"/>
  <c r="O233" i="6"/>
  <c r="O234" i="6"/>
  <c r="O235" i="6"/>
  <c r="O236" i="6"/>
  <c r="O237" i="6"/>
  <c r="O238" i="6"/>
  <c r="O239" i="6"/>
  <c r="O240" i="6"/>
  <c r="O241" i="6"/>
  <c r="O242" i="6"/>
  <c r="O243" i="6"/>
  <c r="O244" i="6"/>
  <c r="O248" i="6"/>
  <c r="O249" i="6"/>
  <c r="O250" i="6"/>
  <c r="O251" i="6"/>
  <c r="O252" i="6"/>
  <c r="O253" i="6"/>
  <c r="O254" i="6"/>
  <c r="O255" i="6"/>
  <c r="O256" i="6"/>
  <c r="O257" i="6"/>
  <c r="O258" i="6"/>
  <c r="O259" i="6"/>
  <c r="O260" i="6"/>
  <c r="O261" i="6"/>
  <c r="O262" i="6"/>
  <c r="O263" i="6"/>
  <c r="O264" i="6"/>
  <c r="O265" i="6"/>
  <c r="O266" i="6"/>
  <c r="O267" i="6"/>
  <c r="O268" i="6"/>
  <c r="O272" i="6"/>
  <c r="O273" i="6"/>
  <c r="O274" i="6"/>
  <c r="O275" i="6"/>
  <c r="O276" i="6"/>
  <c r="O277" i="6"/>
  <c r="O278" i="6"/>
  <c r="O279" i="6"/>
  <c r="O280" i="6"/>
  <c r="O281" i="6"/>
  <c r="O282" i="6"/>
  <c r="O283" i="6"/>
  <c r="O284" i="6"/>
  <c r="O285" i="6"/>
  <c r="O286" i="6"/>
  <c r="O287" i="6"/>
  <c r="O288" i="6"/>
  <c r="O289" i="6"/>
  <c r="O293" i="6"/>
  <c r="O294" i="6"/>
  <c r="O295" i="6"/>
  <c r="O296" i="6"/>
  <c r="O297" i="6"/>
  <c r="O298" i="6"/>
  <c r="O299" i="6"/>
  <c r="O300" i="6"/>
  <c r="O301" i="6"/>
  <c r="O302" i="6"/>
  <c r="O303" i="6"/>
  <c r="O304" i="6"/>
  <c r="O305" i="6"/>
  <c r="O306" i="6"/>
  <c r="O307" i="6"/>
  <c r="O308" i="6"/>
  <c r="O309" i="6"/>
  <c r="O310" i="6"/>
  <c r="O311" i="6"/>
  <c r="O312" i="6"/>
  <c r="O313" i="6"/>
  <c r="O314" i="6"/>
  <c r="O315" i="6"/>
  <c r="O316" i="6"/>
  <c r="O320" i="6"/>
  <c r="O321" i="6"/>
  <c r="O322" i="6"/>
  <c r="O323" i="6"/>
  <c r="O324" i="6"/>
  <c r="O325" i="6"/>
  <c r="O326" i="6"/>
  <c r="O327" i="6"/>
  <c r="O328" i="6"/>
  <c r="O329" i="6"/>
  <c r="O330" i="6"/>
  <c r="O331" i="6"/>
  <c r="O332" i="6"/>
  <c r="O333" i="6"/>
  <c r="O334" i="6"/>
  <c r="O335" i="6"/>
  <c r="O336" i="6"/>
  <c r="O337" i="6"/>
  <c r="O338" i="6"/>
  <c r="O339" i="6"/>
  <c r="O340" i="6"/>
  <c r="O341" i="6"/>
  <c r="O342" i="6"/>
  <c r="O343" i="6"/>
  <c r="O347" i="6"/>
  <c r="O348" i="6"/>
  <c r="O349" i="6"/>
  <c r="O350" i="6"/>
  <c r="O351" i="6"/>
  <c r="O352" i="6"/>
  <c r="O353" i="6"/>
  <c r="O354" i="6"/>
  <c r="O355" i="6"/>
  <c r="O356" i="6"/>
  <c r="O357" i="6"/>
  <c r="O358" i="6"/>
  <c r="O359" i="6"/>
  <c r="O360" i="6"/>
  <c r="O361" i="6"/>
  <c r="O362" i="6"/>
  <c r="O363" i="6"/>
  <c r="O364" i="6"/>
  <c r="O365" i="6"/>
  <c r="O366" i="6"/>
  <c r="O367" i="6"/>
  <c r="O368" i="6"/>
  <c r="O369" i="6"/>
  <c r="O370" i="6"/>
  <c r="O374" i="6"/>
  <c r="O375" i="6"/>
  <c r="O376" i="6"/>
  <c r="O377" i="6"/>
  <c r="O378" i="6"/>
  <c r="O379" i="6"/>
  <c r="O380" i="6"/>
  <c r="O381" i="6"/>
  <c r="O382" i="6"/>
  <c r="O383" i="6"/>
  <c r="O384" i="6"/>
  <c r="O385" i="6"/>
  <c r="O386" i="6"/>
  <c r="O387" i="6"/>
  <c r="O388" i="6"/>
  <c r="O389" i="6"/>
  <c r="O390" i="6"/>
  <c r="O391" i="6"/>
  <c r="O392" i="6"/>
  <c r="O393" i="6"/>
  <c r="O394" i="6"/>
  <c r="O395" i="6"/>
  <c r="O396" i="6"/>
  <c r="O397" i="6"/>
  <c r="O398" i="6"/>
  <c r="O399" i="6"/>
  <c r="O400" i="6"/>
  <c r="O404" i="6"/>
  <c r="O405" i="6"/>
  <c r="O406" i="6"/>
  <c r="O407" i="6"/>
  <c r="O408" i="6"/>
  <c r="O409" i="6"/>
  <c r="O410" i="6"/>
  <c r="O411" i="6"/>
  <c r="O412" i="6"/>
  <c r="O413" i="6"/>
  <c r="O414" i="6"/>
  <c r="O415" i="6"/>
  <c r="O416" i="6"/>
  <c r="O417" i="6"/>
  <c r="O418" i="6"/>
  <c r="O419" i="6"/>
  <c r="O420" i="6"/>
  <c r="O421" i="6"/>
  <c r="O422" i="6"/>
  <c r="O423" i="6"/>
  <c r="O424" i="6"/>
  <c r="O425" i="6"/>
  <c r="O426" i="6"/>
  <c r="O427" i="6"/>
  <c r="O428" i="6"/>
  <c r="O429" i="6"/>
  <c r="O430" i="6"/>
  <c r="O434" i="6"/>
  <c r="O435" i="6"/>
  <c r="O436" i="6"/>
  <c r="O437" i="6"/>
  <c r="O438" i="6"/>
  <c r="O439" i="6"/>
  <c r="O440" i="6"/>
  <c r="O441" i="6"/>
  <c r="O442" i="6"/>
  <c r="O443" i="6"/>
  <c r="O444" i="6"/>
  <c r="O445" i="6"/>
  <c r="O446" i="6"/>
  <c r="O447" i="6"/>
  <c r="O448" i="6"/>
  <c r="O449" i="6"/>
  <c r="O450" i="6"/>
  <c r="O451" i="6"/>
  <c r="O452" i="6"/>
  <c r="O453" i="6"/>
  <c r="O454" i="6"/>
  <c r="O455" i="6"/>
  <c r="O456" i="6"/>
  <c r="O457" i="6"/>
  <c r="O458" i="6"/>
  <c r="O459" i="6"/>
  <c r="O460" i="6"/>
  <c r="O461" i="6"/>
  <c r="O462" i="6"/>
  <c r="O463" i="6"/>
  <c r="O464" i="6"/>
  <c r="O465" i="6"/>
  <c r="O466" i="6"/>
  <c r="O467" i="6"/>
  <c r="O471" i="6"/>
  <c r="O472" i="6"/>
  <c r="O473" i="6"/>
  <c r="O474" i="6"/>
  <c r="O475" i="6"/>
  <c r="O476" i="6"/>
  <c r="O477" i="6"/>
  <c r="O478" i="6"/>
  <c r="O479" i="6"/>
  <c r="O480" i="6"/>
  <c r="O481" i="6"/>
  <c r="O482" i="6"/>
  <c r="O483" i="6"/>
  <c r="O484" i="6"/>
  <c r="O485" i="6"/>
  <c r="O486" i="6"/>
  <c r="O487" i="6"/>
  <c r="O488" i="6"/>
  <c r="O489" i="6"/>
  <c r="O490" i="6"/>
  <c r="O491" i="6"/>
  <c r="O492" i="6"/>
  <c r="O493" i="6"/>
  <c r="O494" i="6"/>
  <c r="O498" i="6"/>
  <c r="O499" i="6"/>
  <c r="O500" i="6"/>
  <c r="O501" i="6"/>
  <c r="O502" i="6"/>
  <c r="O503" i="6"/>
  <c r="O504" i="6"/>
  <c r="O505" i="6"/>
  <c r="O506" i="6"/>
  <c r="O507" i="6"/>
  <c r="O508" i="6"/>
  <c r="O509" i="6"/>
  <c r="O510" i="6"/>
  <c r="O511" i="6"/>
  <c r="O512" i="6"/>
  <c r="O513" i="6"/>
  <c r="O514" i="6"/>
  <c r="O515" i="6"/>
  <c r="O516" i="6"/>
  <c r="O517" i="6"/>
  <c r="O518" i="6"/>
  <c r="O519" i="6"/>
  <c r="O520" i="6"/>
  <c r="O521" i="6"/>
  <c r="O525" i="6"/>
  <c r="O526" i="6"/>
  <c r="O527" i="6"/>
  <c r="O528" i="6"/>
  <c r="O529" i="6"/>
  <c r="O530" i="6"/>
  <c r="O531" i="6"/>
  <c r="O532" i="6"/>
  <c r="O533" i="6"/>
  <c r="O534" i="6"/>
  <c r="O535" i="6"/>
  <c r="O536" i="6"/>
  <c r="O537" i="6"/>
  <c r="O538" i="6"/>
  <c r="O539" i="6"/>
  <c r="O540" i="6"/>
  <c r="O541" i="6"/>
  <c r="O542" i="6"/>
  <c r="O543" i="6"/>
  <c r="O544" i="6"/>
  <c r="O545" i="6"/>
  <c r="O546" i="6"/>
  <c r="O547" i="6"/>
  <c r="O548" i="6"/>
  <c r="O552" i="6"/>
  <c r="O553" i="6"/>
  <c r="O554" i="6"/>
  <c r="O555" i="6"/>
  <c r="O556" i="6"/>
  <c r="O557" i="6"/>
  <c r="O558" i="6"/>
  <c r="O559" i="6"/>
  <c r="O560" i="6"/>
  <c r="O561" i="6"/>
  <c r="O562" i="6"/>
  <c r="O563" i="6"/>
  <c r="O564" i="6"/>
  <c r="O565" i="6"/>
  <c r="O566" i="6"/>
  <c r="O567" i="6"/>
  <c r="O568" i="6"/>
  <c r="O569" i="6"/>
  <c r="O573" i="6"/>
  <c r="O574" i="6"/>
  <c r="O575" i="6"/>
  <c r="O576" i="6"/>
  <c r="O577" i="6"/>
  <c r="O578" i="6"/>
  <c r="O579" i="6"/>
  <c r="O580" i="6"/>
  <c r="O581" i="6"/>
  <c r="O582" i="6"/>
  <c r="O583" i="6"/>
  <c r="O584" i="6"/>
  <c r="O585" i="6"/>
  <c r="O586" i="6"/>
  <c r="O587" i="6"/>
  <c r="O588" i="6"/>
  <c r="O589" i="6"/>
  <c r="O590" i="6"/>
  <c r="O591" i="6"/>
  <c r="O592" i="6"/>
  <c r="O593" i="6"/>
  <c r="O594" i="6"/>
  <c r="O595" i="6"/>
  <c r="O596" i="6"/>
  <c r="O601" i="6"/>
  <c r="O602" i="6"/>
  <c r="O603" i="6"/>
  <c r="O604" i="6"/>
  <c r="O605" i="6"/>
  <c r="O606" i="6"/>
  <c r="O607" i="6"/>
  <c r="O608" i="6"/>
  <c r="O609" i="6"/>
  <c r="O610" i="6"/>
  <c r="O611" i="6"/>
  <c r="O612" i="6"/>
  <c r="O613" i="6"/>
  <c r="O614" i="6"/>
  <c r="O615" i="6"/>
  <c r="O616" i="6"/>
  <c r="O617" i="6"/>
  <c r="O618" i="6"/>
  <c r="O622" i="6"/>
  <c r="O623" i="6"/>
  <c r="O624" i="6"/>
  <c r="O625" i="6"/>
  <c r="O626" i="6"/>
  <c r="O627" i="6"/>
  <c r="O628" i="6"/>
  <c r="O629" i="6"/>
  <c r="O630" i="6"/>
  <c r="O631" i="6"/>
  <c r="O632" i="6"/>
  <c r="O633" i="6"/>
  <c r="O634" i="6"/>
  <c r="O635" i="6"/>
  <c r="O636" i="6"/>
  <c r="O637" i="6"/>
  <c r="O638" i="6"/>
  <c r="O639" i="6"/>
  <c r="O643" i="6"/>
  <c r="O644" i="6"/>
  <c r="O645" i="6"/>
  <c r="O646" i="6"/>
  <c r="O647" i="6"/>
  <c r="O648" i="6"/>
  <c r="O649" i="6"/>
  <c r="O650" i="6"/>
  <c r="O651" i="6"/>
  <c r="O652" i="6"/>
  <c r="O653" i="6"/>
  <c r="O654" i="6"/>
  <c r="O655" i="6"/>
  <c r="O656" i="6"/>
  <c r="O657" i="6"/>
  <c r="O658" i="6"/>
  <c r="O659" i="6"/>
  <c r="O660" i="6"/>
  <c r="O661" i="6"/>
  <c r="O662" i="6"/>
  <c r="O663" i="6"/>
  <c r="O664" i="6"/>
  <c r="O665" i="6"/>
  <c r="O666" i="6"/>
  <c r="O667" i="6"/>
  <c r="O668" i="6"/>
  <c r="O669" i="6"/>
  <c r="O673" i="6"/>
  <c r="O674" i="6"/>
  <c r="O675" i="6"/>
  <c r="O676" i="6"/>
  <c r="O677" i="6"/>
  <c r="O678" i="6"/>
  <c r="O679" i="6"/>
  <c r="O680" i="6"/>
  <c r="O681" i="6"/>
  <c r="O682" i="6"/>
  <c r="O683" i="6"/>
  <c r="O684" i="6"/>
  <c r="O685" i="6"/>
  <c r="O686" i="6"/>
  <c r="O687" i="6"/>
  <c r="O688" i="6"/>
  <c r="O689" i="6"/>
  <c r="O690" i="6"/>
  <c r="O691" i="6"/>
  <c r="O692" i="6"/>
  <c r="O693" i="6"/>
  <c r="O697" i="6"/>
  <c r="O698" i="6"/>
  <c r="O699" i="6"/>
  <c r="O700" i="6"/>
  <c r="O701" i="6"/>
  <c r="O702" i="6"/>
  <c r="O703" i="6"/>
  <c r="O704" i="6"/>
  <c r="O705" i="6"/>
  <c r="O706" i="6"/>
  <c r="O707" i="6"/>
  <c r="O708" i="6"/>
  <c r="O709" i="6"/>
  <c r="O710" i="6"/>
  <c r="O711" i="6"/>
  <c r="O712" i="6"/>
  <c r="O713" i="6"/>
  <c r="O714" i="6"/>
  <c r="O715" i="6"/>
  <c r="O716" i="6"/>
  <c r="O717" i="6"/>
  <c r="O718" i="6"/>
  <c r="O719" i="6"/>
  <c r="O720" i="6"/>
  <c r="O724" i="6"/>
  <c r="O725" i="6"/>
  <c r="O726" i="6"/>
  <c r="O727" i="6"/>
  <c r="O728" i="6"/>
  <c r="O729" i="6"/>
  <c r="O730" i="6"/>
  <c r="O731" i="6"/>
  <c r="O732" i="6"/>
  <c r="O733" i="6"/>
  <c r="O734" i="6"/>
  <c r="O735" i="6"/>
  <c r="O736" i="6"/>
  <c r="O737" i="6"/>
  <c r="O738" i="6"/>
  <c r="O739" i="6"/>
  <c r="O740" i="6"/>
  <c r="O741" i="6"/>
  <c r="O742" i="6"/>
  <c r="O743" i="6"/>
  <c r="O744" i="6"/>
  <c r="O745" i="6"/>
  <c r="O746" i="6"/>
  <c r="O747" i="6"/>
  <c r="O748" i="6"/>
  <c r="O749" i="6"/>
  <c r="O750" i="6"/>
  <c r="O751" i="6"/>
  <c r="O752" i="6"/>
  <c r="O753" i="6"/>
  <c r="O754" i="6"/>
  <c r="O755" i="6"/>
  <c r="O756" i="6"/>
  <c r="O757" i="6"/>
  <c r="O758" i="6"/>
  <c r="O759" i="6"/>
  <c r="O760" i="6"/>
  <c r="O761" i="6"/>
  <c r="O762" i="6"/>
  <c r="O763" i="6"/>
  <c r="O764" i="6"/>
  <c r="O765" i="6"/>
  <c r="O784" i="6"/>
  <c r="O785" i="6"/>
  <c r="O786" i="6"/>
  <c r="O787" i="6"/>
  <c r="O788" i="6"/>
  <c r="O789" i="6"/>
  <c r="O790" i="6"/>
  <c r="O791" i="6"/>
  <c r="O792" i="6"/>
  <c r="O772" i="6"/>
  <c r="O773" i="6"/>
  <c r="O774" i="6"/>
  <c r="O775" i="6"/>
  <c r="O776" i="6"/>
  <c r="O777" i="6"/>
  <c r="O778" i="6"/>
  <c r="O779" i="6"/>
  <c r="O780" i="6"/>
  <c r="O781" i="6"/>
  <c r="O782" i="6"/>
  <c r="O783" i="6"/>
  <c r="O769" i="6"/>
  <c r="O770" i="6"/>
  <c r="O771" i="6"/>
  <c r="O796" i="6"/>
  <c r="O797" i="6"/>
  <c r="O798" i="6"/>
  <c r="O799" i="6"/>
  <c r="O800" i="6"/>
  <c r="O801" i="6"/>
  <c r="O802" i="6"/>
  <c r="O803" i="6"/>
  <c r="O804" i="6"/>
  <c r="O805" i="6"/>
  <c r="O806" i="6"/>
  <c r="O807" i="6"/>
  <c r="O808" i="6"/>
  <c r="O809" i="6"/>
  <c r="O810" i="6"/>
  <c r="O811" i="6"/>
  <c r="O812" i="6"/>
  <c r="O813" i="6"/>
  <c r="O814" i="6"/>
  <c r="O815" i="6"/>
  <c r="O816" i="6"/>
  <c r="O817" i="6"/>
  <c r="O818" i="6"/>
  <c r="O819" i="6"/>
  <c r="O823" i="6"/>
  <c r="O824" i="6"/>
  <c r="O825" i="6"/>
  <c r="O826" i="6"/>
  <c r="O827" i="6"/>
  <c r="O828" i="6"/>
  <c r="O829" i="6"/>
  <c r="O830" i="6"/>
  <c r="O831" i="6"/>
  <c r="O832" i="6"/>
  <c r="O833" i="6"/>
  <c r="O834" i="6"/>
  <c r="O835" i="6"/>
  <c r="O836" i="6"/>
  <c r="O837" i="6"/>
  <c r="O838" i="6"/>
  <c r="O839" i="6"/>
  <c r="O840" i="6"/>
  <c r="O841" i="6"/>
  <c r="O842" i="6"/>
  <c r="O843" i="6"/>
  <c r="O844" i="6"/>
  <c r="O845" i="6"/>
  <c r="O846" i="6"/>
  <c r="O847" i="6"/>
  <c r="O848" i="6"/>
  <c r="O849" i="6"/>
  <c r="O853" i="6"/>
  <c r="O854" i="6"/>
  <c r="O855" i="6"/>
  <c r="O856" i="6"/>
  <c r="O857" i="6"/>
  <c r="O858" i="6"/>
  <c r="O859" i="6"/>
  <c r="O860" i="6"/>
  <c r="O861" i="6"/>
  <c r="O862" i="6"/>
  <c r="O863" i="6"/>
  <c r="O864" i="6"/>
  <c r="O865" i="6"/>
  <c r="O866" i="6"/>
  <c r="O867" i="6"/>
  <c r="O868" i="6"/>
  <c r="O869" i="6"/>
  <c r="O870" i="6"/>
  <c r="O871" i="6"/>
  <c r="O872" i="6"/>
  <c r="O873" i="6"/>
  <c r="O874" i="6"/>
  <c r="O875" i="6"/>
  <c r="O876" i="6"/>
  <c r="O880" i="6"/>
  <c r="O881" i="6"/>
  <c r="O882" i="6"/>
  <c r="O883" i="6"/>
  <c r="O884" i="6"/>
  <c r="O885" i="6"/>
  <c r="O886" i="6"/>
  <c r="O887" i="6"/>
  <c r="O888" i="6"/>
  <c r="O889" i="6"/>
  <c r="O890" i="6"/>
  <c r="O891" i="6"/>
  <c r="O892" i="6"/>
  <c r="O893" i="6"/>
  <c r="O894" i="6"/>
  <c r="O895" i="6"/>
  <c r="O896" i="6"/>
  <c r="O897" i="6"/>
  <c r="O898" i="6"/>
  <c r="O899" i="6"/>
  <c r="O900" i="6"/>
  <c r="O901" i="6"/>
  <c r="O902" i="6"/>
  <c r="O903" i="6"/>
  <c r="O981" i="6"/>
  <c r="O982" i="6"/>
  <c r="O983" i="6"/>
  <c r="O984" i="6"/>
  <c r="O985" i="6"/>
  <c r="O986" i="6"/>
  <c r="O987" i="6"/>
  <c r="O988" i="6"/>
  <c r="O989" i="6"/>
  <c r="O990" i="6"/>
  <c r="O991" i="6"/>
  <c r="O992" i="6"/>
  <c r="O993" i="6"/>
  <c r="O994" i="6"/>
  <c r="O995" i="6"/>
  <c r="O996" i="6"/>
  <c r="O997" i="6"/>
  <c r="O998" i="6"/>
  <c r="O999" i="6"/>
  <c r="O1000" i="6"/>
  <c r="O1001" i="6"/>
  <c r="O1002" i="6"/>
  <c r="O1003" i="6"/>
  <c r="O1004" i="6"/>
  <c r="O1005" i="6"/>
  <c r="O1006" i="6"/>
  <c r="O1007" i="6"/>
  <c r="O1008" i="6"/>
  <c r="O1009" i="6"/>
  <c r="O1010" i="6"/>
  <c r="O1011" i="6"/>
  <c r="O1012" i="6"/>
  <c r="O1013" i="6"/>
  <c r="O1014" i="6"/>
  <c r="O1015" i="6"/>
  <c r="O1016" i="6"/>
  <c r="O1017" i="6"/>
  <c r="O1018" i="6"/>
  <c r="O1019" i="6"/>
  <c r="O1020" i="6"/>
  <c r="O1021" i="6"/>
  <c r="O1022" i="6"/>
  <c r="O1023" i="6"/>
  <c r="O1024" i="6"/>
  <c r="O1025" i="6"/>
  <c r="O1026" i="6"/>
  <c r="O1027" i="6"/>
  <c r="O1028" i="6"/>
  <c r="O1029" i="6"/>
  <c r="O1030" i="6"/>
  <c r="O1031" i="6"/>
  <c r="O1032" i="6"/>
  <c r="O1033" i="6"/>
  <c r="O1034" i="6"/>
  <c r="O1035" i="6"/>
  <c r="O1036" i="6"/>
  <c r="O1037" i="6"/>
  <c r="O1038" i="6"/>
  <c r="O1039" i="6"/>
  <c r="O1040" i="6"/>
  <c r="O1041" i="6"/>
  <c r="O1042" i="6"/>
  <c r="O1043" i="6"/>
  <c r="O1044" i="6"/>
  <c r="O1045" i="6"/>
  <c r="O1046" i="6"/>
  <c r="O1047" i="6"/>
  <c r="O1048" i="6"/>
  <c r="O1049" i="6"/>
  <c r="O1050" i="6"/>
  <c r="O1051" i="6"/>
  <c r="O1052" i="6"/>
  <c r="O1053" i="6"/>
  <c r="O1054" i="6"/>
  <c r="O1055" i="6"/>
  <c r="O1056" i="6"/>
  <c r="O1057" i="6"/>
  <c r="O1058" i="6"/>
  <c r="O1059" i="6"/>
  <c r="O1060" i="6"/>
  <c r="O1061" i="6"/>
  <c r="O1062" i="6"/>
  <c r="O1063" i="6"/>
  <c r="O1064" i="6"/>
  <c r="O1065" i="6"/>
  <c r="O1066" i="6"/>
  <c r="O1067" i="6"/>
  <c r="O1068" i="6"/>
  <c r="O1069" i="6"/>
  <c r="O1070" i="6"/>
  <c r="O1071" i="6"/>
  <c r="O1072" i="6"/>
  <c r="O1073" i="6"/>
  <c r="O1074" i="6"/>
  <c r="O1075" i="6"/>
  <c r="O1076" i="6"/>
  <c r="O1080" i="6"/>
  <c r="O1081" i="6"/>
  <c r="O1082" i="6"/>
  <c r="O1083" i="6"/>
  <c r="O1084" i="6"/>
  <c r="O1085" i="6"/>
  <c r="O1086" i="6"/>
  <c r="O1087" i="6"/>
  <c r="O1088" i="6"/>
  <c r="O1089" i="6"/>
  <c r="O1090" i="6"/>
  <c r="O1091" i="6"/>
  <c r="O1092" i="6"/>
  <c r="O1093" i="6"/>
  <c r="O1094" i="6"/>
  <c r="O1095" i="6"/>
  <c r="O1096" i="6"/>
  <c r="O1097" i="6"/>
  <c r="O1098" i="6"/>
  <c r="O1099" i="6"/>
  <c r="O1100" i="6"/>
  <c r="O1101" i="6"/>
  <c r="O1102" i="6"/>
  <c r="O1103" i="6"/>
  <c r="O1104" i="6"/>
  <c r="O1105" i="6"/>
  <c r="O1106" i="6"/>
  <c r="O1107" i="6"/>
  <c r="O1108" i="6"/>
  <c r="O1109" i="6"/>
  <c r="O1110" i="6"/>
  <c r="O1111" i="6"/>
  <c r="O1112" i="6"/>
  <c r="O1116" i="6"/>
  <c r="O1117" i="6"/>
  <c r="O1118" i="6"/>
  <c r="O1119" i="6"/>
  <c r="O1120" i="6"/>
  <c r="O1121" i="6"/>
  <c r="O1122" i="6"/>
  <c r="O1123" i="6"/>
  <c r="O1124" i="6"/>
  <c r="O1125" i="6"/>
  <c r="O1126" i="6"/>
  <c r="O1127" i="6"/>
  <c r="O1128" i="6"/>
  <c r="O1129" i="6"/>
  <c r="O1130" i="6"/>
  <c r="O1131" i="6"/>
  <c r="O1132" i="6"/>
  <c r="O1133" i="6"/>
  <c r="O1134" i="6"/>
  <c r="O1135" i="6"/>
  <c r="O1136" i="6"/>
  <c r="O1137" i="6"/>
  <c r="O1138" i="6"/>
  <c r="O1139" i="6"/>
  <c r="O1140" i="6"/>
  <c r="O1141" i="6"/>
  <c r="O1142" i="6"/>
  <c r="O1143" i="6"/>
  <c r="O1144" i="6"/>
  <c r="O1145" i="6"/>
  <c r="O1146" i="6"/>
  <c r="O1147" i="6"/>
  <c r="O1148" i="6"/>
  <c r="O1149" i="6"/>
  <c r="O1150" i="6"/>
  <c r="O1151" i="6"/>
  <c r="O1152" i="6"/>
  <c r="O1153" i="6"/>
  <c r="O1154" i="6"/>
  <c r="O1155" i="6"/>
  <c r="O1156" i="6"/>
  <c r="O1157" i="6"/>
  <c r="O1158" i="6"/>
  <c r="O1159" i="6"/>
  <c r="O1160" i="6"/>
  <c r="O1161" i="6"/>
  <c r="O1162" i="6"/>
  <c r="O1163" i="6"/>
  <c r="O1167" i="6"/>
  <c r="O1168" i="6"/>
  <c r="O1169" i="6"/>
  <c r="O1170" i="6"/>
  <c r="O1171" i="6"/>
  <c r="O1172" i="6"/>
  <c r="O1173" i="6"/>
  <c r="O1174" i="6"/>
  <c r="O1175" i="6"/>
  <c r="O1176" i="6"/>
  <c r="O1177" i="6"/>
  <c r="O1178" i="6"/>
  <c r="O1179" i="6"/>
  <c r="O1180" i="6"/>
  <c r="O1181" i="6"/>
  <c r="O1182" i="6"/>
  <c r="O1183" i="6"/>
  <c r="O1184" i="6"/>
  <c r="O1185" i="6"/>
  <c r="O1186" i="6"/>
  <c r="O1187" i="6"/>
  <c r="O1188" i="6"/>
  <c r="O1189" i="6"/>
  <c r="O1190" i="6"/>
  <c r="O1191" i="6"/>
  <c r="O1192" i="6"/>
  <c r="O1193" i="6"/>
  <c r="O1194" i="6"/>
  <c r="O1195" i="6"/>
  <c r="O1196" i="6"/>
  <c r="O1197" i="6"/>
  <c r="O1198" i="6"/>
  <c r="O1199" i="6"/>
  <c r="O1200" i="6"/>
  <c r="O1201" i="6"/>
  <c r="O1202" i="6"/>
  <c r="O1203" i="6"/>
  <c r="O1204" i="6"/>
  <c r="O1205" i="6"/>
  <c r="O1206" i="6"/>
  <c r="O1207" i="6"/>
  <c r="O1208" i="6"/>
  <c r="O1209" i="6"/>
  <c r="O1210" i="6"/>
  <c r="O1211" i="6"/>
  <c r="O1212" i="6"/>
  <c r="O1213" i="6"/>
  <c r="O1214" i="6"/>
  <c r="O1215" i="6"/>
  <c r="O1216" i="6"/>
  <c r="O1217" i="6"/>
  <c r="O1218" i="6"/>
  <c r="O1219" i="6"/>
  <c r="O1220" i="6"/>
  <c r="O1221" i="6"/>
  <c r="O1222" i="6"/>
  <c r="O1223" i="6"/>
  <c r="O1224" i="6"/>
  <c r="O1225" i="6"/>
  <c r="O1226" i="6"/>
  <c r="O1227" i="6"/>
  <c r="O1228" i="6"/>
  <c r="O1229" i="6"/>
  <c r="O1230" i="6"/>
  <c r="O1231" i="6"/>
  <c r="O1232" i="6"/>
  <c r="O1233" i="6"/>
  <c r="O1234" i="6"/>
  <c r="O1235" i="6"/>
  <c r="O1239" i="6"/>
  <c r="O1240" i="6"/>
  <c r="O1241" i="6"/>
  <c r="O1242" i="6"/>
  <c r="O1243" i="6"/>
  <c r="O1244" i="6"/>
  <c r="O1245" i="6"/>
  <c r="O1246" i="6"/>
  <c r="O1247" i="6"/>
  <c r="O1449" i="6"/>
  <c r="O1248" i="6"/>
  <c r="O1249" i="6"/>
  <c r="O1250" i="6"/>
  <c r="O1251" i="6"/>
  <c r="O1252" i="6"/>
  <c r="O1253" i="6"/>
  <c r="O1254" i="6"/>
  <c r="O1255" i="6"/>
  <c r="O1256" i="6"/>
  <c r="O1257" i="6"/>
  <c r="O1258" i="6"/>
  <c r="O1259" i="6"/>
  <c r="O1260" i="6"/>
  <c r="O1264" i="6"/>
  <c r="O1265" i="6"/>
  <c r="O1266" i="6"/>
  <c r="O1267" i="6"/>
  <c r="O1268" i="6"/>
  <c r="O1269" i="6"/>
  <c r="O1270" i="6"/>
  <c r="O1271" i="6"/>
  <c r="O1272" i="6"/>
  <c r="O1273" i="6"/>
  <c r="O1274" i="6"/>
  <c r="O1275" i="6"/>
  <c r="O1276" i="6"/>
  <c r="O1277" i="6"/>
  <c r="O1278" i="6"/>
  <c r="O1279" i="6"/>
  <c r="O1280" i="6"/>
  <c r="O1281" i="6"/>
  <c r="O1282" i="6"/>
  <c r="O1283" i="6"/>
  <c r="O1287" i="6"/>
  <c r="O1288" i="6"/>
  <c r="O1289" i="6"/>
  <c r="O1290" i="6"/>
  <c r="O1291" i="6"/>
  <c r="O1292" i="6"/>
  <c r="O1448" i="6"/>
  <c r="O1293" i="6"/>
  <c r="O1294" i="6"/>
  <c r="O1295" i="6"/>
  <c r="O1296" i="6"/>
  <c r="O1297" i="6"/>
  <c r="O1298" i="6"/>
  <c r="O1299" i="6"/>
  <c r="O1300" i="6"/>
  <c r="O1301" i="6"/>
  <c r="O1302" i="6"/>
  <c r="O1303" i="6"/>
  <c r="O1304" i="6"/>
  <c r="O1305" i="6"/>
  <c r="O1306" i="6"/>
  <c r="O1307" i="6"/>
  <c r="O1308" i="6"/>
  <c r="O1309" i="6"/>
  <c r="O1310" i="6"/>
  <c r="O1311" i="6"/>
  <c r="O1312" i="6"/>
  <c r="O1313" i="6"/>
  <c r="O1314" i="6"/>
  <c r="O1315" i="6"/>
  <c r="O1316" i="6"/>
  <c r="O1317" i="6"/>
  <c r="O1318" i="6"/>
  <c r="O1319" i="6"/>
  <c r="O1320" i="6"/>
  <c r="O1321" i="6"/>
  <c r="O1322" i="6"/>
  <c r="O1323" i="6"/>
  <c r="O1324" i="6"/>
  <c r="O1325" i="6"/>
  <c r="O1326" i="6"/>
  <c r="O1327" i="6"/>
  <c r="O1328" i="6"/>
  <c r="O1329" i="6"/>
  <c r="O1330" i="6"/>
  <c r="O1331" i="6"/>
  <c r="O1332" i="6"/>
  <c r="O1333" i="6"/>
  <c r="O1334" i="6"/>
  <c r="O1335" i="6"/>
  <c r="O1339" i="6"/>
  <c r="O1340" i="6"/>
  <c r="O1341" i="6"/>
  <c r="O1342" i="6"/>
  <c r="O1343" i="6"/>
  <c r="O1344" i="6"/>
  <c r="O1345" i="6"/>
  <c r="O1346" i="6"/>
  <c r="O1347" i="6"/>
  <c r="O1348" i="6"/>
  <c r="O1349" i="6"/>
  <c r="O1350" i="6"/>
  <c r="O1351" i="6"/>
  <c r="O1352" i="6"/>
  <c r="O1353" i="6"/>
  <c r="O1357" i="6"/>
  <c r="O1358" i="6"/>
  <c r="O1359" i="6"/>
  <c r="O1360" i="6"/>
  <c r="O1361" i="6"/>
  <c r="O1362" i="6"/>
  <c r="O1363" i="6"/>
  <c r="O1364" i="6"/>
  <c r="O1365" i="6"/>
  <c r="O1366" i="6"/>
  <c r="O1367" i="6"/>
  <c r="O1368" i="6"/>
  <c r="O1369" i="6"/>
  <c r="O1370" i="6"/>
  <c r="O1371" i="6"/>
  <c r="O1372" i="6"/>
  <c r="O1373" i="6"/>
  <c r="O1377" i="6"/>
  <c r="O1378" i="6"/>
  <c r="O1379" i="6"/>
  <c r="O1380" i="6"/>
  <c r="O1381" i="6"/>
  <c r="O1382" i="6"/>
  <c r="O1383" i="6"/>
  <c r="O1384" i="6"/>
  <c r="O1385" i="6"/>
  <c r="O1386" i="6"/>
  <c r="O1387" i="6"/>
  <c r="O1388" i="6"/>
  <c r="O1389" i="6"/>
  <c r="O1390" i="6"/>
  <c r="O1391" i="6"/>
  <c r="O1392" i="6"/>
  <c r="O1396" i="6"/>
  <c r="O1397" i="6"/>
  <c r="O1398" i="6"/>
  <c r="O1399" i="6"/>
  <c r="O1400" i="6"/>
  <c r="O1401" i="6"/>
  <c r="O1402" i="6"/>
  <c r="O1403" i="6"/>
  <c r="O1404" i="6"/>
  <c r="O1405" i="6"/>
  <c r="O1406" i="6"/>
  <c r="O1407" i="6"/>
  <c r="O1408" i="6"/>
  <c r="O1409" i="6"/>
  <c r="O1410" i="6"/>
  <c r="O1411" i="6"/>
  <c r="O1412" i="6"/>
  <c r="O1413" i="6"/>
  <c r="O1414" i="6"/>
  <c r="O1415" i="6"/>
  <c r="O1416" i="6"/>
  <c r="O1417" i="6"/>
  <c r="O1418" i="6"/>
  <c r="O1419" i="6"/>
  <c r="O1420" i="6"/>
  <c r="O1424" i="6"/>
  <c r="O1425" i="6"/>
  <c r="O1426" i="6"/>
  <c r="O1427" i="6"/>
  <c r="O1428" i="6"/>
  <c r="O1429" i="6"/>
  <c r="O1430" i="6"/>
  <c r="O1431" i="6"/>
  <c r="O1432" i="6"/>
  <c r="O1433" i="6"/>
  <c r="O1434" i="6"/>
  <c r="O1435" i="6"/>
  <c r="O1436" i="6"/>
  <c r="O1437" i="6"/>
  <c r="O1438" i="6"/>
  <c r="O1439" i="6"/>
  <c r="O1440" i="6"/>
  <c r="O1441" i="6"/>
  <c r="O1442" i="6"/>
  <c r="O1443" i="6"/>
  <c r="O1444" i="6"/>
  <c r="O929" i="6"/>
  <c r="O930" i="6"/>
  <c r="O931" i="6"/>
  <c r="O932" i="6"/>
  <c r="O933" i="6"/>
  <c r="O934" i="6"/>
  <c r="O935" i="6"/>
  <c r="O936" i="6"/>
  <c r="O937" i="6"/>
  <c r="O938" i="6"/>
  <c r="O939" i="6"/>
  <c r="O940" i="6"/>
  <c r="O941" i="6"/>
  <c r="O942" i="6"/>
  <c r="O943" i="6"/>
  <c r="O944" i="6"/>
  <c r="O945" i="6"/>
  <c r="O946" i="6"/>
  <c r="O947" i="6"/>
  <c r="O948" i="6"/>
  <c r="O959" i="6"/>
  <c r="O949" i="6"/>
  <c r="O950" i="6"/>
  <c r="O958" i="6"/>
  <c r="O951" i="6"/>
  <c r="O952" i="6"/>
  <c r="O953" i="6"/>
  <c r="O954" i="6"/>
  <c r="O955" i="6"/>
  <c r="O921" i="6"/>
  <c r="O922" i="6"/>
  <c r="O923" i="6"/>
  <c r="O924" i="6"/>
  <c r="O925" i="6"/>
  <c r="O960" i="6"/>
  <c r="O926" i="6"/>
  <c r="O927" i="6"/>
  <c r="O928" i="6"/>
  <c r="O961" i="6"/>
  <c r="C74" i="6" l="1"/>
  <c r="C26" i="6"/>
  <c r="C2" i="6"/>
  <c r="C13" i="6"/>
  <c r="C98" i="6"/>
  <c r="T6" i="5"/>
  <c r="C19" i="6"/>
  <c r="D18" i="6"/>
  <c r="D281" i="6"/>
  <c r="C257" i="6"/>
  <c r="D185" i="6"/>
  <c r="C161" i="6"/>
  <c r="D137" i="6"/>
  <c r="C113" i="6"/>
  <c r="D89" i="6"/>
  <c r="C65" i="6"/>
  <c r="D87" i="6"/>
  <c r="C63" i="6"/>
  <c r="D8" i="6"/>
  <c r="D79" i="6"/>
  <c r="D55" i="6"/>
  <c r="C31" i="6"/>
  <c r="D7" i="6"/>
  <c r="D6" i="6"/>
  <c r="D5" i="6"/>
  <c r="D6" i="7"/>
  <c r="D76" i="6"/>
  <c r="C28" i="6"/>
  <c r="D4" i="6"/>
  <c r="D25" i="6"/>
  <c r="D24" i="6"/>
  <c r="C23" i="6"/>
  <c r="C22" i="6"/>
  <c r="D66" i="6"/>
  <c r="D329" i="6"/>
  <c r="D305" i="6"/>
  <c r="D957" i="6"/>
  <c r="D88" i="6"/>
  <c r="C64" i="6"/>
  <c r="D86" i="6"/>
  <c r="C80" i="6"/>
  <c r="D56" i="6"/>
  <c r="D78" i="6"/>
  <c r="D54" i="6"/>
  <c r="D77" i="6"/>
  <c r="D53" i="6"/>
  <c r="C29" i="6"/>
  <c r="C47" i="6"/>
  <c r="D94" i="6"/>
  <c r="D70" i="6"/>
  <c r="C46" i="6"/>
  <c r="D429" i="6"/>
  <c r="D405" i="6"/>
  <c r="D381" i="6"/>
  <c r="D333" i="6"/>
  <c r="D309" i="6"/>
  <c r="D285" i="6"/>
  <c r="C403" i="6"/>
  <c r="C379" i="6"/>
  <c r="C331" i="6"/>
  <c r="C307" i="6"/>
  <c r="C235" i="6"/>
  <c r="C211" i="6"/>
  <c r="C187" i="6"/>
  <c r="C115" i="6"/>
  <c r="D642" i="6"/>
  <c r="D618" i="6"/>
  <c r="D594" i="6"/>
  <c r="D546" i="6"/>
  <c r="C522" i="6"/>
  <c r="C498" i="6"/>
  <c r="D474" i="6"/>
  <c r="C426" i="6"/>
  <c r="D402" i="6"/>
  <c r="D378" i="6"/>
  <c r="D330" i="6"/>
  <c r="D306" i="6"/>
  <c r="D282" i="6"/>
  <c r="C210" i="6"/>
  <c r="D186" i="6"/>
  <c r="D138" i="6"/>
  <c r="C114" i="6"/>
  <c r="C376" i="6"/>
  <c r="C352" i="6"/>
  <c r="D328" i="6"/>
  <c r="C304" i="6"/>
  <c r="D280" i="6"/>
  <c r="C256" i="6"/>
  <c r="D232" i="6"/>
  <c r="D184" i="6"/>
  <c r="D160" i="6"/>
  <c r="D136" i="6"/>
  <c r="C112" i="6"/>
  <c r="D40" i="6"/>
  <c r="D956" i="6"/>
  <c r="D962" i="6"/>
  <c r="D591" i="6"/>
  <c r="C567" i="6"/>
  <c r="D519" i="6"/>
  <c r="C495" i="6"/>
  <c r="C471" i="6"/>
  <c r="D447" i="6"/>
  <c r="D423" i="6"/>
  <c r="D399" i="6"/>
  <c r="D375" i="6"/>
  <c r="C351" i="6"/>
  <c r="D327" i="6"/>
  <c r="D303" i="6"/>
  <c r="D279" i="6"/>
  <c r="C255" i="6"/>
  <c r="D231" i="6"/>
  <c r="D183" i="6"/>
  <c r="C159" i="6"/>
  <c r="D135" i="6"/>
  <c r="D39" i="6"/>
  <c r="C1368" i="6"/>
  <c r="D1344" i="6"/>
  <c r="D1320" i="6"/>
  <c r="C1296" i="6"/>
  <c r="D1272" i="6"/>
  <c r="D1248" i="6"/>
  <c r="C1224" i="6"/>
  <c r="C1200" i="6"/>
  <c r="D1176" i="6"/>
  <c r="C1152" i="6"/>
  <c r="D1128" i="6"/>
  <c r="D1104" i="6"/>
  <c r="D1080" i="6"/>
  <c r="D1056" i="6"/>
  <c r="D1032" i="6"/>
  <c r="D1008" i="6"/>
  <c r="D984" i="6"/>
  <c r="C950" i="6"/>
  <c r="D926" i="6"/>
  <c r="D902" i="6"/>
  <c r="D878" i="6"/>
  <c r="C854" i="6"/>
  <c r="D830" i="6"/>
  <c r="D806" i="6"/>
  <c r="D782" i="6"/>
  <c r="D758" i="6"/>
  <c r="D734" i="6"/>
  <c r="D710" i="6"/>
  <c r="C686" i="6"/>
  <c r="D638" i="6"/>
  <c r="D614" i="6"/>
  <c r="D590" i="6"/>
  <c r="C566" i="6"/>
  <c r="C542" i="6"/>
  <c r="D518" i="6"/>
  <c r="D494" i="6"/>
  <c r="C470" i="6"/>
  <c r="C446" i="6"/>
  <c r="D398" i="6"/>
  <c r="D374" i="6"/>
  <c r="C350" i="6"/>
  <c r="C302" i="6"/>
  <c r="D278" i="6"/>
  <c r="C254" i="6"/>
  <c r="D158" i="6"/>
  <c r="D110" i="6"/>
  <c r="D38" i="6"/>
  <c r="D37" i="6"/>
  <c r="D800" i="6"/>
  <c r="D776" i="6"/>
  <c r="D752" i="6"/>
  <c r="C728" i="6"/>
  <c r="D704" i="6"/>
  <c r="D680" i="6"/>
  <c r="C656" i="6"/>
  <c r="C632" i="6"/>
  <c r="C608" i="6"/>
  <c r="C584" i="6"/>
  <c r="D560" i="6"/>
  <c r="D536" i="6"/>
  <c r="D488" i="6"/>
  <c r="D464" i="6"/>
  <c r="C440" i="6"/>
  <c r="C392" i="6"/>
  <c r="C344" i="6"/>
  <c r="C296" i="6"/>
  <c r="D272" i="6"/>
  <c r="C248" i="6"/>
  <c r="D200" i="6"/>
  <c r="C176" i="6"/>
  <c r="C152" i="6"/>
  <c r="D104" i="6"/>
  <c r="D751" i="6"/>
  <c r="D727" i="6"/>
  <c r="D703" i="6"/>
  <c r="D679" i="6"/>
  <c r="C655" i="6"/>
  <c r="D631" i="6"/>
  <c r="C607" i="6"/>
  <c r="D583" i="6"/>
  <c r="D559" i="6"/>
  <c r="D535" i="6"/>
  <c r="D487" i="6"/>
  <c r="D463" i="6"/>
  <c r="D439" i="6"/>
  <c r="C343" i="6"/>
  <c r="D319" i="6"/>
  <c r="D271" i="6"/>
  <c r="D247" i="6"/>
  <c r="D223" i="6"/>
  <c r="D175" i="6"/>
  <c r="C151" i="6"/>
  <c r="C846" i="6"/>
  <c r="C798" i="6"/>
  <c r="D774" i="6"/>
  <c r="C750" i="6"/>
  <c r="C726" i="6"/>
  <c r="D702" i="6"/>
  <c r="D678" i="6"/>
  <c r="C654" i="6"/>
  <c r="C606" i="6"/>
  <c r="D582" i="6"/>
  <c r="D534" i="6"/>
  <c r="D486" i="6"/>
  <c r="D438" i="6"/>
  <c r="D390" i="6"/>
  <c r="C366" i="6"/>
  <c r="D318" i="6"/>
  <c r="C270" i="6"/>
  <c r="D246" i="6"/>
  <c r="D222" i="6"/>
  <c r="D174" i="6"/>
  <c r="C150" i="6"/>
  <c r="C893" i="6"/>
  <c r="C845" i="6"/>
  <c r="C797" i="6"/>
  <c r="D749" i="6"/>
  <c r="C725" i="6"/>
  <c r="D701" i="6"/>
  <c r="D677" i="6"/>
  <c r="C653" i="6"/>
  <c r="C605" i="6"/>
  <c r="D581" i="6"/>
  <c r="D557" i="6"/>
  <c r="D533" i="6"/>
  <c r="C509" i="6"/>
  <c r="D485" i="6"/>
  <c r="D461" i="6"/>
  <c r="D437" i="6"/>
  <c r="D413" i="6"/>
  <c r="D389" i="6"/>
  <c r="D317" i="6"/>
  <c r="D269" i="6"/>
  <c r="D245" i="6"/>
  <c r="D221" i="6"/>
  <c r="D173" i="6"/>
  <c r="D149" i="6"/>
  <c r="C125" i="6"/>
  <c r="C323" i="7"/>
  <c r="C275" i="7"/>
  <c r="C227" i="7"/>
  <c r="C179" i="7"/>
  <c r="D155" i="7"/>
  <c r="D126" i="7"/>
  <c r="D102" i="7"/>
  <c r="D78" i="7"/>
  <c r="C1430" i="6"/>
  <c r="D1406" i="6"/>
  <c r="D1382" i="6"/>
  <c r="C1358" i="6"/>
  <c r="D1334" i="6"/>
  <c r="D1310" i="6"/>
  <c r="D1286" i="6"/>
  <c r="D1262" i="6"/>
  <c r="C1238" i="6"/>
  <c r="D1214" i="6"/>
  <c r="D1190" i="6"/>
  <c r="D1166" i="6"/>
  <c r="D1142" i="6"/>
  <c r="C1118" i="6"/>
  <c r="D1094" i="6"/>
  <c r="D1070" i="6"/>
  <c r="D1046" i="6"/>
  <c r="D1022" i="6"/>
  <c r="D998" i="6"/>
  <c r="D974" i="6"/>
  <c r="C916" i="6"/>
  <c r="C844" i="6"/>
  <c r="C796" i="6"/>
  <c r="D748" i="6"/>
  <c r="C724" i="6"/>
  <c r="D700" i="6"/>
  <c r="D676" i="6"/>
  <c r="D652" i="6"/>
  <c r="D628" i="6"/>
  <c r="D556" i="6"/>
  <c r="D532" i="6"/>
  <c r="D460" i="6"/>
  <c r="D436" i="6"/>
  <c r="D364" i="6"/>
  <c r="C340" i="6"/>
  <c r="C268" i="6"/>
  <c r="C220" i="6"/>
  <c r="D172" i="6"/>
  <c r="D148" i="6"/>
  <c r="D52" i="6"/>
  <c r="C138" i="7"/>
  <c r="C218" i="6"/>
  <c r="D194" i="6"/>
  <c r="D170" i="6"/>
  <c r="D146" i="6"/>
  <c r="C122" i="6"/>
  <c r="D50" i="6"/>
  <c r="D505" i="6"/>
  <c r="D457" i="6"/>
  <c r="D433" i="6"/>
  <c r="D409" i="6"/>
  <c r="D361" i="6"/>
  <c r="D337" i="6"/>
  <c r="D241" i="6"/>
  <c r="D217" i="6"/>
  <c r="D169" i="6"/>
  <c r="D121" i="6"/>
  <c r="D504" i="6"/>
  <c r="D456" i="6"/>
  <c r="D408" i="6"/>
  <c r="D360" i="6"/>
  <c r="D312" i="6"/>
  <c r="D240" i="6"/>
  <c r="D216" i="6"/>
  <c r="D192" i="6"/>
  <c r="D144" i="6"/>
  <c r="D120" i="6"/>
  <c r="D48" i="6"/>
  <c r="D311" i="6"/>
  <c r="C287" i="6"/>
  <c r="D239" i="6"/>
  <c r="C215" i="6"/>
  <c r="D191" i="6"/>
  <c r="D143" i="6"/>
  <c r="C119" i="6"/>
  <c r="D969" i="6"/>
  <c r="C238" i="6"/>
  <c r="C214" i="6"/>
  <c r="D190" i="6"/>
  <c r="D142" i="6"/>
  <c r="C118" i="6"/>
  <c r="C148" i="7"/>
  <c r="D968" i="6"/>
  <c r="C436" i="7"/>
  <c r="D436" i="7"/>
  <c r="C412" i="7"/>
  <c r="D412" i="7"/>
  <c r="C388" i="7"/>
  <c r="D388" i="7"/>
  <c r="C364" i="7"/>
  <c r="D364" i="7"/>
  <c r="C340" i="7"/>
  <c r="D340" i="7"/>
  <c r="C316" i="7"/>
  <c r="D316" i="7"/>
  <c r="C292" i="7"/>
  <c r="D292" i="7"/>
  <c r="C268" i="7"/>
  <c r="D268" i="7"/>
  <c r="C244" i="7"/>
  <c r="D244" i="7"/>
  <c r="C220" i="7"/>
  <c r="D220" i="7"/>
  <c r="C196" i="7"/>
  <c r="D196" i="7"/>
  <c r="C172" i="7"/>
  <c r="D172" i="7"/>
  <c r="D147" i="7"/>
  <c r="C147" i="7"/>
  <c r="C119" i="7"/>
  <c r="D119" i="7"/>
  <c r="C95" i="7"/>
  <c r="D95" i="7"/>
  <c r="C71" i="7"/>
  <c r="D71" i="7"/>
  <c r="C47" i="7"/>
  <c r="D47" i="7"/>
  <c r="C23" i="7"/>
  <c r="D23" i="7"/>
  <c r="D1447" i="6"/>
  <c r="C1447" i="6"/>
  <c r="D1423" i="6"/>
  <c r="C1423" i="6"/>
  <c r="C1399" i="6"/>
  <c r="D1399" i="6"/>
  <c r="C1375" i="6"/>
  <c r="D1375" i="6"/>
  <c r="D1351" i="6"/>
  <c r="C1351" i="6"/>
  <c r="D1327" i="6"/>
  <c r="C1327" i="6"/>
  <c r="D1303" i="6"/>
  <c r="C1303" i="6"/>
  <c r="D1279" i="6"/>
  <c r="C1279" i="6"/>
  <c r="D1255" i="6"/>
  <c r="C1255" i="6"/>
  <c r="C1231" i="6"/>
  <c r="D1231" i="6"/>
  <c r="C1207" i="6"/>
  <c r="D1207" i="6"/>
  <c r="D1183" i="6"/>
  <c r="C1183" i="6"/>
  <c r="C1159" i="6"/>
  <c r="D1159" i="6"/>
  <c r="D1135" i="6"/>
  <c r="C1135" i="6"/>
  <c r="C1111" i="6"/>
  <c r="D1111" i="6"/>
  <c r="D1087" i="6"/>
  <c r="C1087" i="6"/>
  <c r="D1063" i="6"/>
  <c r="C1063" i="6"/>
  <c r="D1039" i="6"/>
  <c r="C1039" i="6"/>
  <c r="D1015" i="6"/>
  <c r="C1015" i="6"/>
  <c r="C991" i="6"/>
  <c r="D991" i="6"/>
  <c r="D959" i="6"/>
  <c r="C959" i="6"/>
  <c r="D933" i="6"/>
  <c r="C933" i="6"/>
  <c r="D909" i="6"/>
  <c r="C909" i="6"/>
  <c r="D885" i="6"/>
  <c r="C885" i="6"/>
  <c r="D861" i="6"/>
  <c r="C861" i="6"/>
  <c r="D837" i="6"/>
  <c r="C837" i="6"/>
  <c r="D813" i="6"/>
  <c r="C813" i="6"/>
  <c r="D789" i="6"/>
  <c r="C789" i="6"/>
  <c r="D765" i="6"/>
  <c r="C765" i="6"/>
  <c r="D741" i="6"/>
  <c r="C741" i="6"/>
  <c r="D717" i="6"/>
  <c r="C717" i="6"/>
  <c r="D693" i="6"/>
  <c r="C693" i="6"/>
  <c r="D669" i="6"/>
  <c r="C669" i="6"/>
  <c r="D645" i="6"/>
  <c r="C645" i="6"/>
  <c r="D621" i="6"/>
  <c r="C621" i="6"/>
  <c r="D597" i="6"/>
  <c r="C597" i="6"/>
  <c r="D573" i="6"/>
  <c r="C573" i="6"/>
  <c r="D549" i="6"/>
  <c r="C549" i="6"/>
  <c r="D525" i="6"/>
  <c r="C525" i="6"/>
  <c r="D501" i="6"/>
  <c r="C501" i="6"/>
  <c r="D477" i="6"/>
  <c r="C477" i="6"/>
  <c r="D435" i="7"/>
  <c r="C435" i="7"/>
  <c r="D411" i="7"/>
  <c r="C411" i="7"/>
  <c r="D387" i="7"/>
  <c r="C387" i="7"/>
  <c r="D363" i="7"/>
  <c r="C363" i="7"/>
  <c r="D339" i="7"/>
  <c r="C339" i="7"/>
  <c r="D315" i="7"/>
  <c r="C315" i="7"/>
  <c r="D291" i="7"/>
  <c r="C291" i="7"/>
  <c r="D267" i="7"/>
  <c r="C267" i="7"/>
  <c r="D243" i="7"/>
  <c r="C243" i="7"/>
  <c r="D219" i="7"/>
  <c r="C219" i="7"/>
  <c r="D195" i="7"/>
  <c r="C195" i="7"/>
  <c r="D171" i="7"/>
  <c r="C171" i="7"/>
  <c r="D146" i="7"/>
  <c r="C146" i="7"/>
  <c r="C118" i="7"/>
  <c r="D118" i="7"/>
  <c r="C94" i="7"/>
  <c r="D94" i="7"/>
  <c r="D70" i="7"/>
  <c r="C70" i="7"/>
  <c r="C46" i="7"/>
  <c r="D46" i="7"/>
  <c r="C22" i="7"/>
  <c r="D22" i="7"/>
  <c r="C1446" i="6"/>
  <c r="D1446" i="6"/>
  <c r="C1422" i="6"/>
  <c r="D1422" i="6"/>
  <c r="C1398" i="6"/>
  <c r="D1398" i="6"/>
  <c r="C1374" i="6"/>
  <c r="D1374" i="6"/>
  <c r="D1350" i="6"/>
  <c r="C1350" i="6"/>
  <c r="C1326" i="6"/>
  <c r="D1326" i="6"/>
  <c r="D1302" i="6"/>
  <c r="C1302" i="6"/>
  <c r="C1278" i="6"/>
  <c r="D1278" i="6"/>
  <c r="D1254" i="6"/>
  <c r="C1254" i="6"/>
  <c r="C1230" i="6"/>
  <c r="D1230" i="6"/>
  <c r="C1206" i="6"/>
  <c r="D1206" i="6"/>
  <c r="D1182" i="6"/>
  <c r="C1182" i="6"/>
  <c r="C1158" i="6"/>
  <c r="D1158" i="6"/>
  <c r="C1134" i="6"/>
  <c r="D1134" i="6"/>
  <c r="C1110" i="6"/>
  <c r="D1110" i="6"/>
  <c r="D1086" i="6"/>
  <c r="C1086" i="6"/>
  <c r="D1062" i="6"/>
  <c r="C1062" i="6"/>
  <c r="C1038" i="6"/>
  <c r="D1038" i="6"/>
  <c r="D1014" i="6"/>
  <c r="C1014" i="6"/>
  <c r="C990" i="6"/>
  <c r="D990" i="6"/>
  <c r="D958" i="6"/>
  <c r="C958" i="6"/>
  <c r="D932" i="6"/>
  <c r="C932" i="6"/>
  <c r="D908" i="6"/>
  <c r="C908" i="6"/>
  <c r="D884" i="6"/>
  <c r="C884" i="6"/>
  <c r="D860" i="6"/>
  <c r="C860" i="6"/>
  <c r="D836" i="6"/>
  <c r="C836" i="6"/>
  <c r="D434" i="7"/>
  <c r="C434" i="7"/>
  <c r="D410" i="7"/>
  <c r="C410" i="7"/>
  <c r="D386" i="7"/>
  <c r="C386" i="7"/>
  <c r="D362" i="7"/>
  <c r="C362" i="7"/>
  <c r="D338" i="7"/>
  <c r="C338" i="7"/>
  <c r="D314" i="7"/>
  <c r="C314" i="7"/>
  <c r="D290" i="7"/>
  <c r="C290" i="7"/>
  <c r="D266" i="7"/>
  <c r="C266" i="7"/>
  <c r="D242" i="7"/>
  <c r="C242" i="7"/>
  <c r="D218" i="7"/>
  <c r="C218" i="7"/>
  <c r="D194" i="7"/>
  <c r="C194" i="7"/>
  <c r="D170" i="7"/>
  <c r="C170" i="7"/>
  <c r="C145" i="7"/>
  <c r="D145" i="7"/>
  <c r="C117" i="7"/>
  <c r="D117" i="7"/>
  <c r="C93" i="7"/>
  <c r="D93" i="7"/>
  <c r="D69" i="7"/>
  <c r="C69" i="7"/>
  <c r="D45" i="7"/>
  <c r="C45" i="7"/>
  <c r="C21" i="7"/>
  <c r="D21" i="7"/>
  <c r="D1445" i="6"/>
  <c r="C1445" i="6"/>
  <c r="D1421" i="6"/>
  <c r="C1421" i="6"/>
  <c r="D1397" i="6"/>
  <c r="C1397" i="6"/>
  <c r="D1373" i="6"/>
  <c r="C1373" i="6"/>
  <c r="D1349" i="6"/>
  <c r="C1349" i="6"/>
  <c r="D1325" i="6"/>
  <c r="C1325" i="6"/>
  <c r="D1301" i="6"/>
  <c r="C1301" i="6"/>
  <c r="D1277" i="6"/>
  <c r="C1277" i="6"/>
  <c r="D1253" i="6"/>
  <c r="C1253" i="6"/>
  <c r="D1229" i="6"/>
  <c r="C1229" i="6"/>
  <c r="D1205" i="6"/>
  <c r="C1205" i="6"/>
  <c r="D1181" i="6"/>
  <c r="C1181" i="6"/>
  <c r="C1157" i="6"/>
  <c r="D1157" i="6"/>
  <c r="C1133" i="6"/>
  <c r="D1133" i="6"/>
  <c r="C1109" i="6"/>
  <c r="D1109" i="6"/>
  <c r="C1085" i="6"/>
  <c r="D1085" i="6"/>
  <c r="D1061" i="6"/>
  <c r="C1061" i="6"/>
  <c r="C1037" i="6"/>
  <c r="D1037" i="6"/>
  <c r="D1013" i="6"/>
  <c r="C1013" i="6"/>
  <c r="C989" i="6"/>
  <c r="D989" i="6"/>
  <c r="D955" i="6"/>
  <c r="C955" i="6"/>
  <c r="D931" i="6"/>
  <c r="C931" i="6"/>
  <c r="C907" i="6"/>
  <c r="D907" i="6"/>
  <c r="C883" i="6"/>
  <c r="D883" i="6"/>
  <c r="D859" i="6"/>
  <c r="C859" i="6"/>
  <c r="D835" i="6"/>
  <c r="C835" i="6"/>
  <c r="C811" i="6"/>
  <c r="D811" i="6"/>
  <c r="D787" i="6"/>
  <c r="C787" i="6"/>
  <c r="C763" i="6"/>
  <c r="D763" i="6"/>
  <c r="C739" i="6"/>
  <c r="D739" i="6"/>
  <c r="C715" i="6"/>
  <c r="D715" i="6"/>
  <c r="C691" i="6"/>
  <c r="D691" i="6"/>
  <c r="C667" i="6"/>
  <c r="D667" i="6"/>
  <c r="C643" i="6"/>
  <c r="D643" i="6"/>
  <c r="C619" i="6"/>
  <c r="D619" i="6"/>
  <c r="C595" i="6"/>
  <c r="D595" i="6"/>
  <c r="C571" i="6"/>
  <c r="D571" i="6"/>
  <c r="C547" i="6"/>
  <c r="D547" i="6"/>
  <c r="C523" i="6"/>
  <c r="D523" i="6"/>
  <c r="C499" i="6"/>
  <c r="D499" i="6"/>
  <c r="C475" i="6"/>
  <c r="D475" i="6"/>
  <c r="C451" i="6"/>
  <c r="D451" i="6"/>
  <c r="C427" i="6"/>
  <c r="D427" i="6"/>
  <c r="D433" i="7"/>
  <c r="C433" i="7"/>
  <c r="C409" i="7"/>
  <c r="D409" i="7"/>
  <c r="C385" i="7"/>
  <c r="D385" i="7"/>
  <c r="D361" i="7"/>
  <c r="C361" i="7"/>
  <c r="D337" i="7"/>
  <c r="C337" i="7"/>
  <c r="C313" i="7"/>
  <c r="D313" i="7"/>
  <c r="D289" i="7"/>
  <c r="C289" i="7"/>
  <c r="D265" i="7"/>
  <c r="C265" i="7"/>
  <c r="D241" i="7"/>
  <c r="C241" i="7"/>
  <c r="C217" i="7"/>
  <c r="D217" i="7"/>
  <c r="D193" i="7"/>
  <c r="C193" i="7"/>
  <c r="D169" i="7"/>
  <c r="C169" i="7"/>
  <c r="C143" i="7"/>
  <c r="D143" i="7"/>
  <c r="D116" i="7"/>
  <c r="C116" i="7"/>
  <c r="C92" i="7"/>
  <c r="D92" i="7"/>
  <c r="C68" i="7"/>
  <c r="D68" i="7"/>
  <c r="D44" i="7"/>
  <c r="C44" i="7"/>
  <c r="C20" i="7"/>
  <c r="D20" i="7"/>
  <c r="D1444" i="6"/>
  <c r="C1444" i="6"/>
  <c r="D1420" i="6"/>
  <c r="C1420" i="6"/>
  <c r="D1396" i="6"/>
  <c r="C1396" i="6"/>
  <c r="D1372" i="6"/>
  <c r="C1372" i="6"/>
  <c r="D1348" i="6"/>
  <c r="C1348" i="6"/>
  <c r="D1324" i="6"/>
  <c r="C1324" i="6"/>
  <c r="D1300" i="6"/>
  <c r="C1300" i="6"/>
  <c r="D1276" i="6"/>
  <c r="C1276" i="6"/>
  <c r="D1252" i="6"/>
  <c r="C1252" i="6"/>
  <c r="D1228" i="6"/>
  <c r="C1228" i="6"/>
  <c r="D1204" i="6"/>
  <c r="C1204" i="6"/>
  <c r="D1180" i="6"/>
  <c r="C1180" i="6"/>
  <c r="C1156" i="6"/>
  <c r="D1156" i="6"/>
  <c r="D1132" i="6"/>
  <c r="C1132" i="6"/>
  <c r="C1108" i="6"/>
  <c r="D1108" i="6"/>
  <c r="C1084" i="6"/>
  <c r="D1084" i="6"/>
  <c r="D1060" i="6"/>
  <c r="C1060" i="6"/>
  <c r="C1036" i="6"/>
  <c r="D1036" i="6"/>
  <c r="D1012" i="6"/>
  <c r="C1012" i="6"/>
  <c r="C988" i="6"/>
  <c r="D988" i="6"/>
  <c r="D954" i="6"/>
  <c r="C954" i="6"/>
  <c r="D930" i="6"/>
  <c r="C930" i="6"/>
  <c r="C906" i="6"/>
  <c r="D906" i="6"/>
  <c r="C882" i="6"/>
  <c r="D882" i="6"/>
  <c r="D858" i="6"/>
  <c r="C858" i="6"/>
  <c r="D834" i="6"/>
  <c r="C834" i="6"/>
  <c r="C810" i="6"/>
  <c r="D810" i="6"/>
  <c r="D786" i="6"/>
  <c r="C786" i="6"/>
  <c r="D762" i="6"/>
  <c r="C762" i="6"/>
  <c r="D738" i="6"/>
  <c r="C738" i="6"/>
  <c r="C714" i="6"/>
  <c r="D714" i="6"/>
  <c r="D690" i="6"/>
  <c r="C690" i="6"/>
  <c r="D666" i="6"/>
  <c r="C666" i="6"/>
  <c r="C432" i="7"/>
  <c r="D432" i="7"/>
  <c r="C408" i="7"/>
  <c r="D408" i="7"/>
  <c r="C384" i="7"/>
  <c r="D384" i="7"/>
  <c r="C360" i="7"/>
  <c r="D360" i="7"/>
  <c r="C336" i="7"/>
  <c r="D336" i="7"/>
  <c r="C312" i="7"/>
  <c r="D312" i="7"/>
  <c r="C288" i="7"/>
  <c r="D288" i="7"/>
  <c r="C264" i="7"/>
  <c r="D264" i="7"/>
  <c r="C240" i="7"/>
  <c r="D240" i="7"/>
  <c r="C216" i="7"/>
  <c r="D216" i="7"/>
  <c r="C192" i="7"/>
  <c r="D192" i="7"/>
  <c r="C168" i="7"/>
  <c r="D168" i="7"/>
  <c r="C142" i="7"/>
  <c r="D142" i="7"/>
  <c r="D115" i="7"/>
  <c r="C115" i="7"/>
  <c r="D91" i="7"/>
  <c r="C91" i="7"/>
  <c r="C67" i="7"/>
  <c r="D67" i="7"/>
  <c r="D43" i="7"/>
  <c r="C43" i="7"/>
  <c r="D19" i="7"/>
  <c r="C19" i="7"/>
  <c r="D1443" i="6"/>
  <c r="C1443" i="6"/>
  <c r="D1419" i="6"/>
  <c r="C1419" i="6"/>
  <c r="D1395" i="6"/>
  <c r="C1395" i="6"/>
  <c r="D1371" i="6"/>
  <c r="C1371" i="6"/>
  <c r="D1347" i="6"/>
  <c r="C1347" i="6"/>
  <c r="D1323" i="6"/>
  <c r="C1323" i="6"/>
  <c r="D1299" i="6"/>
  <c r="C1299" i="6"/>
  <c r="D1275" i="6"/>
  <c r="C1275" i="6"/>
  <c r="D1251" i="6"/>
  <c r="C1251" i="6"/>
  <c r="D1227" i="6"/>
  <c r="C1227" i="6"/>
  <c r="D1203" i="6"/>
  <c r="C1203" i="6"/>
  <c r="D1179" i="6"/>
  <c r="C1179" i="6"/>
  <c r="D1155" i="6"/>
  <c r="C1155" i="6"/>
  <c r="D1131" i="6"/>
  <c r="C1131" i="6"/>
  <c r="C1107" i="6"/>
  <c r="D1107" i="6"/>
  <c r="C1083" i="6"/>
  <c r="D1083" i="6"/>
  <c r="C1059" i="6"/>
  <c r="D1059" i="6"/>
  <c r="C1035" i="6"/>
  <c r="D1035" i="6"/>
  <c r="C1011" i="6"/>
  <c r="D1011" i="6"/>
  <c r="C987" i="6"/>
  <c r="D987" i="6"/>
  <c r="C953" i="6"/>
  <c r="D953" i="6"/>
  <c r="D929" i="6"/>
  <c r="C929" i="6"/>
  <c r="C905" i="6"/>
  <c r="D905" i="6"/>
  <c r="C881" i="6"/>
  <c r="D881" i="6"/>
  <c r="D857" i="6"/>
  <c r="C857" i="6"/>
  <c r="D833" i="6"/>
  <c r="C833" i="6"/>
  <c r="D809" i="6"/>
  <c r="C809" i="6"/>
  <c r="D785" i="6"/>
  <c r="C785" i="6"/>
  <c r="D761" i="6"/>
  <c r="C761" i="6"/>
  <c r="C737" i="6"/>
  <c r="D737" i="6"/>
  <c r="C713" i="6"/>
  <c r="D713" i="6"/>
  <c r="D689" i="6"/>
  <c r="C689" i="6"/>
  <c r="D665" i="6"/>
  <c r="C665" i="6"/>
  <c r="D641" i="6"/>
  <c r="C641" i="6"/>
  <c r="D617" i="6"/>
  <c r="C617" i="6"/>
  <c r="D593" i="6"/>
  <c r="C593" i="6"/>
  <c r="D569" i="6"/>
  <c r="C569" i="6"/>
  <c r="D545" i="6"/>
  <c r="C545" i="6"/>
  <c r="C521" i="6"/>
  <c r="D521" i="6"/>
  <c r="C497" i="6"/>
  <c r="D497" i="6"/>
  <c r="D473" i="6"/>
  <c r="C473" i="6"/>
  <c r="C449" i="6"/>
  <c r="D449" i="6"/>
  <c r="C425" i="6"/>
  <c r="D425" i="6"/>
  <c r="D401" i="6"/>
  <c r="C401" i="6"/>
  <c r="D377" i="6"/>
  <c r="C377" i="6"/>
  <c r="C353" i="6"/>
  <c r="D353" i="6"/>
  <c r="C431" i="7"/>
  <c r="D431" i="7"/>
  <c r="C407" i="7"/>
  <c r="D407" i="7"/>
  <c r="C383" i="7"/>
  <c r="D383" i="7"/>
  <c r="C359" i="7"/>
  <c r="D359" i="7"/>
  <c r="C335" i="7"/>
  <c r="D335" i="7"/>
  <c r="C311" i="7"/>
  <c r="D311" i="7"/>
  <c r="C287" i="7"/>
  <c r="D287" i="7"/>
  <c r="C263" i="7"/>
  <c r="D263" i="7"/>
  <c r="C239" i="7"/>
  <c r="D239" i="7"/>
  <c r="C215" i="7"/>
  <c r="D215" i="7"/>
  <c r="C191" i="7"/>
  <c r="D191" i="7"/>
  <c r="C167" i="7"/>
  <c r="D167" i="7"/>
  <c r="D140" i="7"/>
  <c r="C140" i="7"/>
  <c r="D114" i="7"/>
  <c r="C114" i="7"/>
  <c r="C90" i="7"/>
  <c r="D90" i="7"/>
  <c r="C66" i="7"/>
  <c r="D66" i="7"/>
  <c r="D42" i="7"/>
  <c r="C42" i="7"/>
  <c r="D18" i="7"/>
  <c r="C18" i="7"/>
  <c r="D1442" i="6"/>
  <c r="C1442" i="6"/>
  <c r="D1418" i="6"/>
  <c r="C1418" i="6"/>
  <c r="D1394" i="6"/>
  <c r="C1394" i="6"/>
  <c r="C1370" i="6"/>
  <c r="D1370" i="6"/>
  <c r="D1346" i="6"/>
  <c r="C1346" i="6"/>
  <c r="D1322" i="6"/>
  <c r="C1322" i="6"/>
  <c r="D1298" i="6"/>
  <c r="C1298" i="6"/>
  <c r="D1274" i="6"/>
  <c r="C1274" i="6"/>
  <c r="D1250" i="6"/>
  <c r="C1250" i="6"/>
  <c r="C1226" i="6"/>
  <c r="D1226" i="6"/>
  <c r="C1202" i="6"/>
  <c r="D1202" i="6"/>
  <c r="D1178" i="6"/>
  <c r="C1178" i="6"/>
  <c r="D1154" i="6"/>
  <c r="C1154" i="6"/>
  <c r="D1130" i="6"/>
  <c r="C1130" i="6"/>
  <c r="D1106" i="6"/>
  <c r="C1106" i="6"/>
  <c r="C1082" i="6"/>
  <c r="D1082" i="6"/>
  <c r="D1058" i="6"/>
  <c r="C1058" i="6"/>
  <c r="D1034" i="6"/>
  <c r="C1034" i="6"/>
  <c r="D1010" i="6"/>
  <c r="C1010" i="6"/>
  <c r="D986" i="6"/>
  <c r="C986" i="6"/>
  <c r="C952" i="6"/>
  <c r="D952" i="6"/>
  <c r="D928" i="6"/>
  <c r="C928" i="6"/>
  <c r="C904" i="6"/>
  <c r="D904" i="6"/>
  <c r="D880" i="6"/>
  <c r="C880" i="6"/>
  <c r="D856" i="6"/>
  <c r="C856" i="6"/>
  <c r="D832" i="6"/>
  <c r="C832" i="6"/>
  <c r="D808" i="6"/>
  <c r="C808" i="6"/>
  <c r="D784" i="6"/>
  <c r="C784" i="6"/>
  <c r="D760" i="6"/>
  <c r="C760" i="6"/>
  <c r="D736" i="6"/>
  <c r="C736" i="6"/>
  <c r="C712" i="6"/>
  <c r="D712" i="6"/>
  <c r="D688" i="6"/>
  <c r="C688" i="6"/>
  <c r="D664" i="6"/>
  <c r="C664" i="6"/>
  <c r="D640" i="6"/>
  <c r="C640" i="6"/>
  <c r="D616" i="6"/>
  <c r="C616" i="6"/>
  <c r="D592" i="6"/>
  <c r="C592" i="6"/>
  <c r="C568" i="6"/>
  <c r="D568" i="6"/>
  <c r="D544" i="6"/>
  <c r="C544" i="6"/>
  <c r="C520" i="6"/>
  <c r="D520" i="6"/>
  <c r="C496" i="6"/>
  <c r="D496" i="6"/>
  <c r="D472" i="6"/>
  <c r="C472" i="6"/>
  <c r="C448" i="6"/>
  <c r="D448" i="6"/>
  <c r="D424" i="6"/>
  <c r="C424" i="6"/>
  <c r="D400" i="6"/>
  <c r="C400" i="6"/>
  <c r="D430" i="7"/>
  <c r="C430" i="7"/>
  <c r="C406" i="7"/>
  <c r="D406" i="7"/>
  <c r="C382" i="7"/>
  <c r="D382" i="7"/>
  <c r="D358" i="7"/>
  <c r="C358" i="7"/>
  <c r="D334" i="7"/>
  <c r="C334" i="7"/>
  <c r="C310" i="7"/>
  <c r="D310" i="7"/>
  <c r="D286" i="7"/>
  <c r="C286" i="7"/>
  <c r="D262" i="7"/>
  <c r="C262" i="7"/>
  <c r="D238" i="7"/>
  <c r="C238" i="7"/>
  <c r="C214" i="7"/>
  <c r="D214" i="7"/>
  <c r="D190" i="7"/>
  <c r="C190" i="7"/>
  <c r="D166" i="7"/>
  <c r="C166" i="7"/>
  <c r="D139" i="7"/>
  <c r="C139" i="7"/>
  <c r="D113" i="7"/>
  <c r="C113" i="7"/>
  <c r="D89" i="7"/>
  <c r="C89" i="7"/>
  <c r="D65" i="7"/>
  <c r="C65" i="7"/>
  <c r="D41" i="7"/>
  <c r="C41" i="7"/>
  <c r="D17" i="7"/>
  <c r="C17" i="7"/>
  <c r="C1441" i="6"/>
  <c r="D1441" i="6"/>
  <c r="D1417" i="6"/>
  <c r="C1417" i="6"/>
  <c r="D1393" i="6"/>
  <c r="C1393" i="6"/>
  <c r="C1369" i="6"/>
  <c r="D1369" i="6"/>
  <c r="D1345" i="6"/>
  <c r="C1345" i="6"/>
  <c r="D1321" i="6"/>
  <c r="C1321" i="6"/>
  <c r="D1297" i="6"/>
  <c r="C1297" i="6"/>
  <c r="D1273" i="6"/>
  <c r="C1273" i="6"/>
  <c r="D1249" i="6"/>
  <c r="C1249" i="6"/>
  <c r="C1225" i="6"/>
  <c r="D1225" i="6"/>
  <c r="C1201" i="6"/>
  <c r="D1201" i="6"/>
  <c r="D1177" i="6"/>
  <c r="C1177" i="6"/>
  <c r="D1153" i="6"/>
  <c r="C1153" i="6"/>
  <c r="D1129" i="6"/>
  <c r="C1129" i="6"/>
  <c r="D1105" i="6"/>
  <c r="C1105" i="6"/>
  <c r="D1081" i="6"/>
  <c r="C1081" i="6"/>
  <c r="D1057" i="6"/>
  <c r="C1057" i="6"/>
  <c r="D1033" i="6"/>
  <c r="C1033" i="6"/>
  <c r="D1009" i="6"/>
  <c r="C1009" i="6"/>
  <c r="D985" i="6"/>
  <c r="C985" i="6"/>
  <c r="C951" i="6"/>
  <c r="D951" i="6"/>
  <c r="D927" i="6"/>
  <c r="C927" i="6"/>
  <c r="D903" i="6"/>
  <c r="C903" i="6"/>
  <c r="D879" i="6"/>
  <c r="C879" i="6"/>
  <c r="C855" i="6"/>
  <c r="D855" i="6"/>
  <c r="D831" i="6"/>
  <c r="C831" i="6"/>
  <c r="D807" i="6"/>
  <c r="C807" i="6"/>
  <c r="D783" i="6"/>
  <c r="C783" i="6"/>
  <c r="C759" i="6"/>
  <c r="D759" i="6"/>
  <c r="D735" i="6"/>
  <c r="C735" i="6"/>
  <c r="D711" i="6"/>
  <c r="C711" i="6"/>
  <c r="D687" i="6"/>
  <c r="C687" i="6"/>
  <c r="C663" i="6"/>
  <c r="D663" i="6"/>
  <c r="D639" i="6"/>
  <c r="C639" i="6"/>
  <c r="D615" i="6"/>
  <c r="C615" i="6"/>
  <c r="D429" i="7"/>
  <c r="C429" i="7"/>
  <c r="C405" i="7"/>
  <c r="D405" i="7"/>
  <c r="D381" i="7"/>
  <c r="C381" i="7"/>
  <c r="D357" i="7"/>
  <c r="C357" i="7"/>
  <c r="D333" i="7"/>
  <c r="C333" i="7"/>
  <c r="C309" i="7"/>
  <c r="D309" i="7"/>
  <c r="D285" i="7"/>
  <c r="C285" i="7"/>
  <c r="D261" i="7"/>
  <c r="C261" i="7"/>
  <c r="D237" i="7"/>
  <c r="C237" i="7"/>
  <c r="C213" i="7"/>
  <c r="D213" i="7"/>
  <c r="D189" i="7"/>
  <c r="C189" i="7"/>
  <c r="D165" i="7"/>
  <c r="C165" i="7"/>
  <c r="D137" i="7"/>
  <c r="C137" i="7"/>
  <c r="D112" i="7"/>
  <c r="C112" i="7"/>
  <c r="D88" i="7"/>
  <c r="C88" i="7"/>
  <c r="D64" i="7"/>
  <c r="C64" i="7"/>
  <c r="D40" i="7"/>
  <c r="C40" i="7"/>
  <c r="D16" i="7"/>
  <c r="C16" i="7"/>
  <c r="C1440" i="6"/>
  <c r="D1440" i="6"/>
  <c r="D1416" i="6"/>
  <c r="C1416" i="6"/>
  <c r="D1392" i="6"/>
  <c r="C1392" i="6"/>
  <c r="D428" i="7"/>
  <c r="C428" i="7"/>
  <c r="D404" i="7"/>
  <c r="C404" i="7"/>
  <c r="D380" i="7"/>
  <c r="C380" i="7"/>
  <c r="C356" i="7"/>
  <c r="D356" i="7"/>
  <c r="D332" i="7"/>
  <c r="C332" i="7"/>
  <c r="D308" i="7"/>
  <c r="C308" i="7"/>
  <c r="C284" i="7"/>
  <c r="D284" i="7"/>
  <c r="C260" i="7"/>
  <c r="D260" i="7"/>
  <c r="D236" i="7"/>
  <c r="C236" i="7"/>
  <c r="C212" i="7"/>
  <c r="D212" i="7"/>
  <c r="D188" i="7"/>
  <c r="C188" i="7"/>
  <c r="D164" i="7"/>
  <c r="C164" i="7"/>
  <c r="D135" i="7"/>
  <c r="C135" i="7"/>
  <c r="D111" i="7"/>
  <c r="C111" i="7"/>
  <c r="C87" i="7"/>
  <c r="D87" i="7"/>
  <c r="D63" i="7"/>
  <c r="C63" i="7"/>
  <c r="C39" i="7"/>
  <c r="D39" i="7"/>
  <c r="D15" i="7"/>
  <c r="C15" i="7"/>
  <c r="C1439" i="6"/>
  <c r="D1439" i="6"/>
  <c r="D1415" i="6"/>
  <c r="C1415" i="6"/>
  <c r="D1391" i="6"/>
  <c r="C1391" i="6"/>
  <c r="C1367" i="6"/>
  <c r="D1367" i="6"/>
  <c r="C1343" i="6"/>
  <c r="D1343" i="6"/>
  <c r="D1319" i="6"/>
  <c r="C1319" i="6"/>
  <c r="D1295" i="6"/>
  <c r="C1295" i="6"/>
  <c r="D1271" i="6"/>
  <c r="C1271" i="6"/>
  <c r="D1247" i="6"/>
  <c r="C1247" i="6"/>
  <c r="C1223" i="6"/>
  <c r="D1223" i="6"/>
  <c r="D1199" i="6"/>
  <c r="C1199" i="6"/>
  <c r="D1175" i="6"/>
  <c r="C1175" i="6"/>
  <c r="C1151" i="6"/>
  <c r="D1151" i="6"/>
  <c r="D1127" i="6"/>
  <c r="C1127" i="6"/>
  <c r="D1103" i="6"/>
  <c r="C1103" i="6"/>
  <c r="C1079" i="6"/>
  <c r="D1079" i="6"/>
  <c r="D1055" i="6"/>
  <c r="C1055" i="6"/>
  <c r="D1031" i="6"/>
  <c r="C1031" i="6"/>
  <c r="D1007" i="6"/>
  <c r="C1007" i="6"/>
  <c r="D983" i="6"/>
  <c r="C983" i="6"/>
  <c r="C949" i="6"/>
  <c r="D949" i="6"/>
  <c r="D925" i="6"/>
  <c r="C925" i="6"/>
  <c r="D901" i="6"/>
  <c r="C901" i="6"/>
  <c r="D877" i="6"/>
  <c r="C877" i="6"/>
  <c r="C853" i="6"/>
  <c r="D853" i="6"/>
  <c r="D829" i="6"/>
  <c r="C829" i="6"/>
  <c r="D805" i="6"/>
  <c r="C805" i="6"/>
  <c r="D781" i="6"/>
  <c r="C781" i="6"/>
  <c r="D757" i="6"/>
  <c r="C757" i="6"/>
  <c r="C733" i="6"/>
  <c r="D733" i="6"/>
  <c r="D709" i="6"/>
  <c r="C709" i="6"/>
  <c r="D685" i="6"/>
  <c r="C685" i="6"/>
  <c r="C661" i="6"/>
  <c r="D661" i="6"/>
  <c r="D637" i="6"/>
  <c r="C637" i="6"/>
  <c r="D613" i="6"/>
  <c r="C613" i="6"/>
  <c r="D589" i="6"/>
  <c r="C589" i="6"/>
  <c r="C565" i="6"/>
  <c r="D565" i="6"/>
  <c r="C541" i="6"/>
  <c r="D541" i="6"/>
  <c r="D517" i="6"/>
  <c r="C517" i="6"/>
  <c r="D493" i="6"/>
  <c r="C493" i="6"/>
  <c r="C469" i="6"/>
  <c r="D469" i="6"/>
  <c r="C445" i="6"/>
  <c r="D445" i="6"/>
  <c r="D421" i="6"/>
  <c r="C421" i="6"/>
  <c r="D397" i="6"/>
  <c r="C397" i="6"/>
  <c r="D373" i="6"/>
  <c r="C373" i="6"/>
  <c r="C349" i="6"/>
  <c r="D349" i="6"/>
  <c r="D325" i="6"/>
  <c r="C325" i="6"/>
  <c r="C301" i="6"/>
  <c r="D301" i="6"/>
  <c r="D277" i="6"/>
  <c r="C277" i="6"/>
  <c r="D253" i="6"/>
  <c r="C253" i="6"/>
  <c r="D229" i="6"/>
  <c r="C229" i="6"/>
  <c r="C205" i="6"/>
  <c r="D205" i="6"/>
  <c r="C181" i="6"/>
  <c r="D181" i="6"/>
  <c r="D157" i="6"/>
  <c r="C157" i="6"/>
  <c r="D133" i="6"/>
  <c r="C133" i="6"/>
  <c r="C109" i="6"/>
  <c r="D109" i="6"/>
  <c r="D85" i="6"/>
  <c r="C85" i="6"/>
  <c r="C61" i="6"/>
  <c r="D61" i="6"/>
  <c r="D427" i="7"/>
  <c r="C427" i="7"/>
  <c r="D403" i="7"/>
  <c r="C403" i="7"/>
  <c r="D379" i="7"/>
  <c r="C379" i="7"/>
  <c r="D355" i="7"/>
  <c r="C355" i="7"/>
  <c r="D331" i="7"/>
  <c r="C331" i="7"/>
  <c r="D307" i="7"/>
  <c r="C307" i="7"/>
  <c r="D283" i="7"/>
  <c r="C283" i="7"/>
  <c r="C259" i="7"/>
  <c r="D259" i="7"/>
  <c r="D235" i="7"/>
  <c r="C235" i="7"/>
  <c r="C211" i="7"/>
  <c r="D211" i="7"/>
  <c r="D187" i="7"/>
  <c r="C187" i="7"/>
  <c r="D163" i="7"/>
  <c r="C163" i="7"/>
  <c r="C134" i="7"/>
  <c r="D134" i="7"/>
  <c r="C110" i="7"/>
  <c r="D110" i="7"/>
  <c r="C86" i="7"/>
  <c r="D86" i="7"/>
  <c r="C62" i="7"/>
  <c r="D62" i="7"/>
  <c r="C38" i="7"/>
  <c r="D38" i="7"/>
  <c r="D14" i="7"/>
  <c r="C14" i="7"/>
  <c r="D1438" i="6"/>
  <c r="C1438" i="6"/>
  <c r="D1414" i="6"/>
  <c r="C1414" i="6"/>
  <c r="D1390" i="6"/>
  <c r="C1390" i="6"/>
  <c r="D1366" i="6"/>
  <c r="C1366" i="6"/>
  <c r="D1342" i="6"/>
  <c r="C1342" i="6"/>
  <c r="D1318" i="6"/>
  <c r="C1318" i="6"/>
  <c r="D1294" i="6"/>
  <c r="C1294" i="6"/>
  <c r="D1270" i="6"/>
  <c r="C1270" i="6"/>
  <c r="D1246" i="6"/>
  <c r="C1246" i="6"/>
  <c r="D1222" i="6"/>
  <c r="C1222" i="6"/>
  <c r="D1198" i="6"/>
  <c r="C1198" i="6"/>
  <c r="D1174" i="6"/>
  <c r="C1174" i="6"/>
  <c r="D1150" i="6"/>
  <c r="C1150" i="6"/>
  <c r="D1126" i="6"/>
  <c r="C1126" i="6"/>
  <c r="D1102" i="6"/>
  <c r="C1102" i="6"/>
  <c r="D1078" i="6"/>
  <c r="C1078" i="6"/>
  <c r="C1054" i="6"/>
  <c r="D1054" i="6"/>
  <c r="D1030" i="6"/>
  <c r="C1030" i="6"/>
  <c r="C1006" i="6"/>
  <c r="D1006" i="6"/>
  <c r="D982" i="6"/>
  <c r="C982" i="6"/>
  <c r="C948" i="6"/>
  <c r="D948" i="6"/>
  <c r="D924" i="6"/>
  <c r="C924" i="6"/>
  <c r="D900" i="6"/>
  <c r="C900" i="6"/>
  <c r="D876" i="6"/>
  <c r="C876" i="6"/>
  <c r="C852" i="6"/>
  <c r="D852" i="6"/>
  <c r="D828" i="6"/>
  <c r="C828" i="6"/>
  <c r="D804" i="6"/>
  <c r="C804" i="6"/>
  <c r="D780" i="6"/>
  <c r="C780" i="6"/>
  <c r="D756" i="6"/>
  <c r="C756" i="6"/>
  <c r="D732" i="6"/>
  <c r="C732" i="6"/>
  <c r="D708" i="6"/>
  <c r="C708" i="6"/>
  <c r="D684" i="6"/>
  <c r="C684" i="6"/>
  <c r="C660" i="6"/>
  <c r="D660" i="6"/>
  <c r="C636" i="6"/>
  <c r="D636" i="6"/>
  <c r="D612" i="6"/>
  <c r="C612" i="6"/>
  <c r="C588" i="6"/>
  <c r="D588" i="6"/>
  <c r="C564" i="6"/>
  <c r="D564" i="6"/>
  <c r="C540" i="6"/>
  <c r="D540" i="6"/>
  <c r="D516" i="6"/>
  <c r="C516" i="6"/>
  <c r="C492" i="6"/>
  <c r="D492" i="6"/>
  <c r="C468" i="6"/>
  <c r="D468" i="6"/>
  <c r="C444" i="6"/>
  <c r="D444" i="6"/>
  <c r="D420" i="6"/>
  <c r="C420" i="6"/>
  <c r="D396" i="6"/>
  <c r="C396" i="6"/>
  <c r="D372" i="6"/>
  <c r="C372" i="6"/>
  <c r="C348" i="6"/>
  <c r="D348" i="6"/>
  <c r="D324" i="6"/>
  <c r="C324" i="6"/>
  <c r="D300" i="6"/>
  <c r="C300" i="6"/>
  <c r="D276" i="6"/>
  <c r="C276" i="6"/>
  <c r="D252" i="6"/>
  <c r="C252" i="6"/>
  <c r="D228" i="6"/>
  <c r="C228" i="6"/>
  <c r="D204" i="6"/>
  <c r="C204" i="6"/>
  <c r="C180" i="6"/>
  <c r="D180" i="6"/>
  <c r="D156" i="6"/>
  <c r="C156" i="6"/>
  <c r="D132" i="6"/>
  <c r="C132" i="6"/>
  <c r="C108" i="6"/>
  <c r="D108" i="6"/>
  <c r="D84" i="6"/>
  <c r="C84" i="6"/>
  <c r="C60" i="6"/>
  <c r="D60" i="6"/>
  <c r="D36" i="6"/>
  <c r="C36" i="6"/>
  <c r="D12" i="6"/>
  <c r="C12" i="6"/>
  <c r="D426" i="7"/>
  <c r="C426" i="7"/>
  <c r="D402" i="7"/>
  <c r="C402" i="7"/>
  <c r="C378" i="7"/>
  <c r="D378" i="7"/>
  <c r="D354" i="7"/>
  <c r="C354" i="7"/>
  <c r="D330" i="7"/>
  <c r="C330" i="7"/>
  <c r="D306" i="7"/>
  <c r="C306" i="7"/>
  <c r="C282" i="7"/>
  <c r="D282" i="7"/>
  <c r="C258" i="7"/>
  <c r="D258" i="7"/>
  <c r="D234" i="7"/>
  <c r="C234" i="7"/>
  <c r="D210" i="7"/>
  <c r="C210" i="7"/>
  <c r="C186" i="7"/>
  <c r="D186" i="7"/>
  <c r="D162" i="7"/>
  <c r="C162" i="7"/>
  <c r="C133" i="7"/>
  <c r="D133" i="7"/>
  <c r="C109" i="7"/>
  <c r="D109" i="7"/>
  <c r="C85" i="7"/>
  <c r="D85" i="7"/>
  <c r="C61" i="7"/>
  <c r="D61" i="7"/>
  <c r="C37" i="7"/>
  <c r="D37" i="7"/>
  <c r="C13" i="7"/>
  <c r="D13" i="7"/>
  <c r="D1437" i="6"/>
  <c r="C1437" i="6"/>
  <c r="D1413" i="6"/>
  <c r="C1413" i="6"/>
  <c r="D1389" i="6"/>
  <c r="C1389" i="6"/>
  <c r="D1365" i="6"/>
  <c r="C1365" i="6"/>
  <c r="C1341" i="6"/>
  <c r="D1341" i="6"/>
  <c r="D1317" i="6"/>
  <c r="C1317" i="6"/>
  <c r="C1293" i="6"/>
  <c r="D1293" i="6"/>
  <c r="D1269" i="6"/>
  <c r="C1269" i="6"/>
  <c r="D1245" i="6"/>
  <c r="C1245" i="6"/>
  <c r="D1221" i="6"/>
  <c r="C1221" i="6"/>
  <c r="C1197" i="6"/>
  <c r="D1197" i="6"/>
  <c r="D1173" i="6"/>
  <c r="C1173" i="6"/>
  <c r="D1149" i="6"/>
  <c r="C1149" i="6"/>
  <c r="D1125" i="6"/>
  <c r="C1125" i="6"/>
  <c r="D1101" i="6"/>
  <c r="C1101" i="6"/>
  <c r="D1077" i="6"/>
  <c r="C1077" i="6"/>
  <c r="D1053" i="6"/>
  <c r="C1053" i="6"/>
  <c r="D1029" i="6"/>
  <c r="C1029" i="6"/>
  <c r="D1005" i="6"/>
  <c r="C1005" i="6"/>
  <c r="D981" i="6"/>
  <c r="C981" i="6"/>
  <c r="D947" i="6"/>
  <c r="C947" i="6"/>
  <c r="D923" i="6"/>
  <c r="C923" i="6"/>
  <c r="D899" i="6"/>
  <c r="C899" i="6"/>
  <c r="D875" i="6"/>
  <c r="C875" i="6"/>
  <c r="D851" i="6"/>
  <c r="C851" i="6"/>
  <c r="D827" i="6"/>
  <c r="C827" i="6"/>
  <c r="D803" i="6"/>
  <c r="C803" i="6"/>
  <c r="D779" i="6"/>
  <c r="C779" i="6"/>
  <c r="D755" i="6"/>
  <c r="C755" i="6"/>
  <c r="D731" i="6"/>
  <c r="C731" i="6"/>
  <c r="D707" i="6"/>
  <c r="C707" i="6"/>
  <c r="D683" i="6"/>
  <c r="C683" i="6"/>
  <c r="D659" i="6"/>
  <c r="C659" i="6"/>
  <c r="D635" i="6"/>
  <c r="C635" i="6"/>
  <c r="D611" i="6"/>
  <c r="C611" i="6"/>
  <c r="D587" i="6"/>
  <c r="C587" i="6"/>
  <c r="D563" i="6"/>
  <c r="C563" i="6"/>
  <c r="D539" i="6"/>
  <c r="C539" i="6"/>
  <c r="D515" i="6"/>
  <c r="C515" i="6"/>
  <c r="D491" i="6"/>
  <c r="C491" i="6"/>
  <c r="D467" i="6"/>
  <c r="C467" i="6"/>
  <c r="D443" i="6"/>
  <c r="C443" i="6"/>
  <c r="D419" i="6"/>
  <c r="C419" i="6"/>
  <c r="D395" i="6"/>
  <c r="C395" i="6"/>
  <c r="D371" i="6"/>
  <c r="C371" i="6"/>
  <c r="D347" i="6"/>
  <c r="C347" i="6"/>
  <c r="D323" i="6"/>
  <c r="C323" i="6"/>
  <c r="D299" i="6"/>
  <c r="C299" i="6"/>
  <c r="D275" i="6"/>
  <c r="C275" i="6"/>
  <c r="D251" i="6"/>
  <c r="C251" i="6"/>
  <c r="D227" i="6"/>
  <c r="C227" i="6"/>
  <c r="D203" i="6"/>
  <c r="C203" i="6"/>
  <c r="D179" i="6"/>
  <c r="C179" i="6"/>
  <c r="D155" i="6"/>
  <c r="C155" i="6"/>
  <c r="D131" i="6"/>
  <c r="C131" i="6"/>
  <c r="D107" i="6"/>
  <c r="C107" i="6"/>
  <c r="D83" i="6"/>
  <c r="C83" i="6"/>
  <c r="D59" i="6"/>
  <c r="C59" i="6"/>
  <c r="D35" i="6"/>
  <c r="C35" i="6"/>
  <c r="D11" i="6"/>
  <c r="C11" i="6"/>
  <c r="D425" i="7"/>
  <c r="C425" i="7"/>
  <c r="D401" i="7"/>
  <c r="C401" i="7"/>
  <c r="D377" i="7"/>
  <c r="C377" i="7"/>
  <c r="D353" i="7"/>
  <c r="C353" i="7"/>
  <c r="D329" i="7"/>
  <c r="C329" i="7"/>
  <c r="D305" i="7"/>
  <c r="C305" i="7"/>
  <c r="D281" i="7"/>
  <c r="C281" i="7"/>
  <c r="D257" i="7"/>
  <c r="C257" i="7"/>
  <c r="D233" i="7"/>
  <c r="C233" i="7"/>
  <c r="D209" i="7"/>
  <c r="C209" i="7"/>
  <c r="D185" i="7"/>
  <c r="C185" i="7"/>
  <c r="D161" i="7"/>
  <c r="C161" i="7"/>
  <c r="D132" i="7"/>
  <c r="C132" i="7"/>
  <c r="D108" i="7"/>
  <c r="C108" i="7"/>
  <c r="D84" i="7"/>
  <c r="C84" i="7"/>
  <c r="D60" i="7"/>
  <c r="C60" i="7"/>
  <c r="C36" i="7"/>
  <c r="D36" i="7"/>
  <c r="D12" i="7"/>
  <c r="C12" i="7"/>
  <c r="D1436" i="6"/>
  <c r="C1436" i="6"/>
  <c r="D1412" i="6"/>
  <c r="C1412" i="6"/>
  <c r="D1388" i="6"/>
  <c r="C1388" i="6"/>
  <c r="D1364" i="6"/>
  <c r="C1364" i="6"/>
  <c r="C1340" i="6"/>
  <c r="D1340" i="6"/>
  <c r="D1316" i="6"/>
  <c r="C1316" i="6"/>
  <c r="C1292" i="6"/>
  <c r="D1292" i="6"/>
  <c r="D1268" i="6"/>
  <c r="C1268" i="6"/>
  <c r="D1244" i="6"/>
  <c r="C1244" i="6"/>
  <c r="D1220" i="6"/>
  <c r="C1220" i="6"/>
  <c r="C1196" i="6"/>
  <c r="D1196" i="6"/>
  <c r="D1172" i="6"/>
  <c r="C1172" i="6"/>
  <c r="D1148" i="6"/>
  <c r="C1148" i="6"/>
  <c r="D1124" i="6"/>
  <c r="C1124" i="6"/>
  <c r="D1100" i="6"/>
  <c r="C1100" i="6"/>
  <c r="D1076" i="6"/>
  <c r="C1076" i="6"/>
  <c r="D1052" i="6"/>
  <c r="C1052" i="6"/>
  <c r="D1028" i="6"/>
  <c r="C1028" i="6"/>
  <c r="D1004" i="6"/>
  <c r="C1004" i="6"/>
  <c r="D980" i="6"/>
  <c r="C980" i="6"/>
  <c r="D946" i="6"/>
  <c r="C946" i="6"/>
  <c r="D922" i="6"/>
  <c r="C922" i="6"/>
  <c r="D898" i="6"/>
  <c r="C898" i="6"/>
  <c r="D874" i="6"/>
  <c r="C874" i="6"/>
  <c r="D850" i="6"/>
  <c r="C850" i="6"/>
  <c r="D826" i="6"/>
  <c r="C826" i="6"/>
  <c r="D802" i="6"/>
  <c r="C802" i="6"/>
  <c r="D778" i="6"/>
  <c r="C778" i="6"/>
  <c r="D754" i="6"/>
  <c r="C754" i="6"/>
  <c r="D730" i="6"/>
  <c r="C730" i="6"/>
  <c r="D706" i="6"/>
  <c r="C706" i="6"/>
  <c r="D682" i="6"/>
  <c r="C682" i="6"/>
  <c r="D658" i="6"/>
  <c r="C658" i="6"/>
  <c r="D634" i="6"/>
  <c r="C634" i="6"/>
  <c r="D610" i="6"/>
  <c r="C610" i="6"/>
  <c r="D586" i="6"/>
  <c r="C586" i="6"/>
  <c r="D562" i="6"/>
  <c r="C562" i="6"/>
  <c r="D538" i="6"/>
  <c r="C538" i="6"/>
  <c r="D514" i="6"/>
  <c r="C514" i="6"/>
  <c r="D490" i="6"/>
  <c r="C490" i="6"/>
  <c r="D466" i="6"/>
  <c r="C466" i="6"/>
  <c r="D442" i="6"/>
  <c r="C442" i="6"/>
  <c r="D418" i="6"/>
  <c r="C418" i="6"/>
  <c r="D394" i="6"/>
  <c r="C394" i="6"/>
  <c r="D370" i="6"/>
  <c r="C370" i="6"/>
  <c r="D346" i="6"/>
  <c r="C346" i="6"/>
  <c r="D322" i="6"/>
  <c r="C322" i="6"/>
  <c r="D298" i="6"/>
  <c r="C298" i="6"/>
  <c r="D274" i="6"/>
  <c r="C274" i="6"/>
  <c r="D250" i="6"/>
  <c r="C250" i="6"/>
  <c r="D226" i="6"/>
  <c r="C226" i="6"/>
  <c r="D202" i="6"/>
  <c r="C202" i="6"/>
  <c r="D178" i="6"/>
  <c r="C178" i="6"/>
  <c r="D154" i="6"/>
  <c r="C154" i="6"/>
  <c r="D130" i="6"/>
  <c r="C130" i="6"/>
  <c r="D106" i="6"/>
  <c r="C106" i="6"/>
  <c r="D82" i="6"/>
  <c r="C82" i="6"/>
  <c r="D58" i="6"/>
  <c r="C58" i="6"/>
  <c r="D34" i="6"/>
  <c r="C34" i="6"/>
  <c r="D10" i="6"/>
  <c r="C10" i="6"/>
  <c r="D424" i="7"/>
  <c r="C424" i="7"/>
  <c r="D400" i="7"/>
  <c r="C400" i="7"/>
  <c r="D376" i="7"/>
  <c r="C376" i="7"/>
  <c r="D352" i="7"/>
  <c r="C352" i="7"/>
  <c r="D328" i="7"/>
  <c r="C328" i="7"/>
  <c r="D304" i="7"/>
  <c r="C304" i="7"/>
  <c r="D280" i="7"/>
  <c r="C280" i="7"/>
  <c r="D256" i="7"/>
  <c r="C256" i="7"/>
  <c r="D232" i="7"/>
  <c r="C232" i="7"/>
  <c r="D208" i="7"/>
  <c r="C208" i="7"/>
  <c r="D184" i="7"/>
  <c r="C184" i="7"/>
  <c r="D160" i="7"/>
  <c r="C160" i="7"/>
  <c r="D131" i="7"/>
  <c r="C131" i="7"/>
  <c r="D107" i="7"/>
  <c r="C107" i="7"/>
  <c r="D83" i="7"/>
  <c r="C83" i="7"/>
  <c r="D59" i="7"/>
  <c r="C59" i="7"/>
  <c r="C35" i="7"/>
  <c r="D35" i="7"/>
  <c r="D11" i="7"/>
  <c r="C11" i="7"/>
  <c r="D1435" i="6"/>
  <c r="C1435" i="6"/>
  <c r="D1411" i="6"/>
  <c r="C1411" i="6"/>
  <c r="D1387" i="6"/>
  <c r="C1387" i="6"/>
  <c r="D1363" i="6"/>
  <c r="C1363" i="6"/>
  <c r="C1339" i="6"/>
  <c r="D1339" i="6"/>
  <c r="D1315" i="6"/>
  <c r="C1315" i="6"/>
  <c r="C1291" i="6"/>
  <c r="D1291" i="6"/>
  <c r="D1267" i="6"/>
  <c r="C1267" i="6"/>
  <c r="D1243" i="6"/>
  <c r="C1243" i="6"/>
  <c r="D1219" i="6"/>
  <c r="C1219" i="6"/>
  <c r="C1195" i="6"/>
  <c r="D1195" i="6"/>
  <c r="D1171" i="6"/>
  <c r="C1171" i="6"/>
  <c r="D1147" i="6"/>
  <c r="C1147" i="6"/>
  <c r="D1123" i="6"/>
  <c r="C1123" i="6"/>
  <c r="D1099" i="6"/>
  <c r="C1099" i="6"/>
  <c r="D1075" i="6"/>
  <c r="C1075" i="6"/>
  <c r="D1051" i="6"/>
  <c r="C1051" i="6"/>
  <c r="D1027" i="6"/>
  <c r="C1027" i="6"/>
  <c r="D1003" i="6"/>
  <c r="C1003" i="6"/>
  <c r="D979" i="6"/>
  <c r="C979" i="6"/>
  <c r="C945" i="6"/>
  <c r="D945" i="6"/>
  <c r="D921" i="6"/>
  <c r="C921" i="6"/>
  <c r="D897" i="6"/>
  <c r="C897" i="6"/>
  <c r="D873" i="6"/>
  <c r="C873" i="6"/>
  <c r="C849" i="6"/>
  <c r="D849" i="6"/>
  <c r="D825" i="6"/>
  <c r="C825" i="6"/>
  <c r="C801" i="6"/>
  <c r="D801" i="6"/>
  <c r="D777" i="6"/>
  <c r="C777" i="6"/>
  <c r="D753" i="6"/>
  <c r="C753" i="6"/>
  <c r="D729" i="6"/>
  <c r="C729" i="6"/>
  <c r="D705" i="6"/>
  <c r="C705" i="6"/>
  <c r="C681" i="6"/>
  <c r="D681" i="6"/>
  <c r="C657" i="6"/>
  <c r="D657" i="6"/>
  <c r="C633" i="6"/>
  <c r="D633" i="6"/>
  <c r="C609" i="6"/>
  <c r="D609" i="6"/>
  <c r="C585" i="6"/>
  <c r="D585" i="6"/>
  <c r="C561" i="6"/>
  <c r="D561" i="6"/>
  <c r="D537" i="6"/>
  <c r="C537" i="6"/>
  <c r="D513" i="6"/>
  <c r="C513" i="6"/>
  <c r="D489" i="6"/>
  <c r="C489" i="6"/>
  <c r="C465" i="6"/>
  <c r="D465" i="6"/>
  <c r="C441" i="6"/>
  <c r="D441" i="6"/>
  <c r="C417" i="6"/>
  <c r="D417" i="6"/>
  <c r="C393" i="6"/>
  <c r="D393" i="6"/>
  <c r="D369" i="6"/>
  <c r="C369" i="6"/>
  <c r="C345" i="6"/>
  <c r="D345" i="6"/>
  <c r="D321" i="6"/>
  <c r="C321" i="6"/>
  <c r="D297" i="6"/>
  <c r="C297" i="6"/>
  <c r="D273" i="6"/>
  <c r="C273" i="6"/>
  <c r="D249" i="6"/>
  <c r="C249" i="6"/>
  <c r="D225" i="6"/>
  <c r="C225" i="6"/>
  <c r="D201" i="6"/>
  <c r="C201" i="6"/>
  <c r="D177" i="6"/>
  <c r="C177" i="6"/>
  <c r="C153" i="6"/>
  <c r="D153" i="6"/>
  <c r="D129" i="6"/>
  <c r="C129" i="6"/>
  <c r="D105" i="6"/>
  <c r="C105" i="6"/>
  <c r="D81" i="6"/>
  <c r="C81" i="6"/>
  <c r="C57" i="6"/>
  <c r="D57" i="6"/>
  <c r="D33" i="6"/>
  <c r="C33" i="6"/>
  <c r="D9" i="6"/>
  <c r="C9" i="6"/>
  <c r="D423" i="7"/>
  <c r="C423" i="7"/>
  <c r="D399" i="7"/>
  <c r="C399" i="7"/>
  <c r="C375" i="7"/>
  <c r="D375" i="7"/>
  <c r="D351" i="7"/>
  <c r="C351" i="7"/>
  <c r="C327" i="7"/>
  <c r="D327" i="7"/>
  <c r="C303" i="7"/>
  <c r="D303" i="7"/>
  <c r="C279" i="7"/>
  <c r="D279" i="7"/>
  <c r="D255" i="7"/>
  <c r="C255" i="7"/>
  <c r="C231" i="7"/>
  <c r="D231" i="7"/>
  <c r="D207" i="7"/>
  <c r="C207" i="7"/>
  <c r="C183" i="7"/>
  <c r="D183" i="7"/>
  <c r="C159" i="7"/>
  <c r="D159" i="7"/>
  <c r="C130" i="7"/>
  <c r="D130" i="7"/>
  <c r="D106" i="7"/>
  <c r="C106" i="7"/>
  <c r="D82" i="7"/>
  <c r="C82" i="7"/>
  <c r="C58" i="7"/>
  <c r="D58" i="7"/>
  <c r="D34" i="7"/>
  <c r="C34" i="7"/>
  <c r="D10" i="7"/>
  <c r="C10" i="7"/>
  <c r="C1434" i="6"/>
  <c r="D1434" i="6"/>
  <c r="D1410" i="6"/>
  <c r="C1410" i="6"/>
  <c r="D1386" i="6"/>
  <c r="C1386" i="6"/>
  <c r="D1362" i="6"/>
  <c r="C1362" i="6"/>
  <c r="D1338" i="6"/>
  <c r="C1338" i="6"/>
  <c r="D1314" i="6"/>
  <c r="C1314" i="6"/>
  <c r="C1290" i="6"/>
  <c r="D1290" i="6"/>
  <c r="D1266" i="6"/>
  <c r="C1266" i="6"/>
  <c r="D1242" i="6"/>
  <c r="C1242" i="6"/>
  <c r="D1218" i="6"/>
  <c r="C1218" i="6"/>
  <c r="D1194" i="6"/>
  <c r="C1194" i="6"/>
  <c r="D1170" i="6"/>
  <c r="C1170" i="6"/>
  <c r="D1146" i="6"/>
  <c r="C1146" i="6"/>
  <c r="D1122" i="6"/>
  <c r="C1122" i="6"/>
  <c r="D1098" i="6"/>
  <c r="C1098" i="6"/>
  <c r="D1074" i="6"/>
  <c r="C1074" i="6"/>
  <c r="D1050" i="6"/>
  <c r="C1050" i="6"/>
  <c r="D1026" i="6"/>
  <c r="C1026" i="6"/>
  <c r="C1002" i="6"/>
  <c r="D1002" i="6"/>
  <c r="D978" i="6"/>
  <c r="C978" i="6"/>
  <c r="D944" i="6"/>
  <c r="C944" i="6"/>
  <c r="D920" i="6"/>
  <c r="C920" i="6"/>
  <c r="D896" i="6"/>
  <c r="C896" i="6"/>
  <c r="D872" i="6"/>
  <c r="C872" i="6"/>
  <c r="D848" i="6"/>
  <c r="C848" i="6"/>
  <c r="D824" i="6"/>
  <c r="C824" i="6"/>
  <c r="C422" i="7"/>
  <c r="D422" i="7"/>
  <c r="C398" i="7"/>
  <c r="D398" i="7"/>
  <c r="C374" i="7"/>
  <c r="D374" i="7"/>
  <c r="C350" i="7"/>
  <c r="D350" i="7"/>
  <c r="C326" i="7"/>
  <c r="D326" i="7"/>
  <c r="C302" i="7"/>
  <c r="D302" i="7"/>
  <c r="C278" i="7"/>
  <c r="D278" i="7"/>
  <c r="C254" i="7"/>
  <c r="D254" i="7"/>
  <c r="C230" i="7"/>
  <c r="D230" i="7"/>
  <c r="C206" i="7"/>
  <c r="D206" i="7"/>
  <c r="C182" i="7"/>
  <c r="D182" i="7"/>
  <c r="C158" i="7"/>
  <c r="D158" i="7"/>
  <c r="D129" i="7"/>
  <c r="C129" i="7"/>
  <c r="D105" i="7"/>
  <c r="C105" i="7"/>
  <c r="C81" i="7"/>
  <c r="D81" i="7"/>
  <c r="C57" i="7"/>
  <c r="D57" i="7"/>
  <c r="D33" i="7"/>
  <c r="C33" i="7"/>
  <c r="D9" i="7"/>
  <c r="C9" i="7"/>
  <c r="C1433" i="6"/>
  <c r="D1433" i="6"/>
  <c r="D1409" i="6"/>
  <c r="C1409" i="6"/>
  <c r="D1385" i="6"/>
  <c r="C1385" i="6"/>
  <c r="C1361" i="6"/>
  <c r="D1361" i="6"/>
  <c r="D1337" i="6"/>
  <c r="C1337" i="6"/>
  <c r="D1313" i="6"/>
  <c r="C1313" i="6"/>
  <c r="C1289" i="6"/>
  <c r="D1289" i="6"/>
  <c r="D1265" i="6"/>
  <c r="C1265" i="6"/>
  <c r="C1241" i="6"/>
  <c r="D1241" i="6"/>
  <c r="D1217" i="6"/>
  <c r="C1217" i="6"/>
  <c r="D1193" i="6"/>
  <c r="C1193" i="6"/>
  <c r="D1169" i="6"/>
  <c r="C1169" i="6"/>
  <c r="D1145" i="6"/>
  <c r="C1145" i="6"/>
  <c r="D1121" i="6"/>
  <c r="C1121" i="6"/>
  <c r="C1097" i="6"/>
  <c r="D1097" i="6"/>
  <c r="D1073" i="6"/>
  <c r="C1073" i="6"/>
  <c r="D1049" i="6"/>
  <c r="C1049" i="6"/>
  <c r="C1025" i="6"/>
  <c r="D1025" i="6"/>
  <c r="C1001" i="6"/>
  <c r="D1001" i="6"/>
  <c r="D977" i="6"/>
  <c r="C977" i="6"/>
  <c r="C943" i="6"/>
  <c r="D943" i="6"/>
  <c r="D919" i="6"/>
  <c r="C919" i="6"/>
  <c r="D895" i="6"/>
  <c r="C895" i="6"/>
  <c r="D871" i="6"/>
  <c r="C871" i="6"/>
  <c r="C847" i="6"/>
  <c r="D847" i="6"/>
  <c r="D823" i="6"/>
  <c r="C823" i="6"/>
  <c r="D799" i="6"/>
  <c r="C799" i="6"/>
  <c r="D775" i="6"/>
  <c r="C775" i="6"/>
  <c r="C421" i="7"/>
  <c r="D421" i="7"/>
  <c r="C397" i="7"/>
  <c r="D397" i="7"/>
  <c r="C373" i="7"/>
  <c r="D373" i="7"/>
  <c r="C349" i="7"/>
  <c r="D349" i="7"/>
  <c r="C325" i="7"/>
  <c r="D325" i="7"/>
  <c r="C301" i="7"/>
  <c r="D301" i="7"/>
  <c r="C277" i="7"/>
  <c r="D277" i="7"/>
  <c r="C253" i="7"/>
  <c r="D253" i="7"/>
  <c r="C229" i="7"/>
  <c r="D229" i="7"/>
  <c r="C205" i="7"/>
  <c r="D205" i="7"/>
  <c r="C181" i="7"/>
  <c r="D181" i="7"/>
  <c r="C157" i="7"/>
  <c r="D157" i="7"/>
  <c r="C128" i="7"/>
  <c r="D128" i="7"/>
  <c r="D104" i="7"/>
  <c r="C104" i="7"/>
  <c r="D80" i="7"/>
  <c r="C80" i="7"/>
  <c r="C56" i="7"/>
  <c r="D56" i="7"/>
  <c r="C32" i="7"/>
  <c r="D32" i="7"/>
  <c r="D8" i="7"/>
  <c r="C8" i="7"/>
  <c r="C1432" i="6"/>
  <c r="D1432" i="6"/>
  <c r="D1408" i="6"/>
  <c r="C1408" i="6"/>
  <c r="D1384" i="6"/>
  <c r="C1384" i="6"/>
  <c r="C1360" i="6"/>
  <c r="D1360" i="6"/>
  <c r="D1336" i="6"/>
  <c r="C1336" i="6"/>
  <c r="D1312" i="6"/>
  <c r="C1312" i="6"/>
  <c r="C1288" i="6"/>
  <c r="D1288" i="6"/>
  <c r="D1264" i="6"/>
  <c r="C1264" i="6"/>
  <c r="C1240" i="6"/>
  <c r="D1240" i="6"/>
  <c r="D1216" i="6"/>
  <c r="C1216" i="6"/>
  <c r="D1192" i="6"/>
  <c r="C1192" i="6"/>
  <c r="D1168" i="6"/>
  <c r="C1168" i="6"/>
  <c r="D1144" i="6"/>
  <c r="C1144" i="6"/>
  <c r="D1120" i="6"/>
  <c r="C1120" i="6"/>
  <c r="C1096" i="6"/>
  <c r="D1096" i="6"/>
  <c r="D1072" i="6"/>
  <c r="C1072" i="6"/>
  <c r="D1048" i="6"/>
  <c r="C1048" i="6"/>
  <c r="C1024" i="6"/>
  <c r="D1024" i="6"/>
  <c r="C1000" i="6"/>
  <c r="D1000" i="6"/>
  <c r="D976" i="6"/>
  <c r="C976" i="6"/>
  <c r="C942" i="6"/>
  <c r="D942" i="6"/>
  <c r="D918" i="6"/>
  <c r="C918" i="6"/>
  <c r="D894" i="6"/>
  <c r="C894" i="6"/>
  <c r="D420" i="7"/>
  <c r="C420" i="7"/>
  <c r="D396" i="7"/>
  <c r="C396" i="7"/>
  <c r="C372" i="7"/>
  <c r="D372" i="7"/>
  <c r="D348" i="7"/>
  <c r="C348" i="7"/>
  <c r="C324" i="7"/>
  <c r="D324" i="7"/>
  <c r="D300" i="7"/>
  <c r="C300" i="7"/>
  <c r="C276" i="7"/>
  <c r="D276" i="7"/>
  <c r="D252" i="7"/>
  <c r="C252" i="7"/>
  <c r="D228" i="7"/>
  <c r="C228" i="7"/>
  <c r="D204" i="7"/>
  <c r="C204" i="7"/>
  <c r="C180" i="7"/>
  <c r="D180" i="7"/>
  <c r="D156" i="7"/>
  <c r="C156" i="7"/>
  <c r="D127" i="7"/>
  <c r="C127" i="7"/>
  <c r="D103" i="7"/>
  <c r="C103" i="7"/>
  <c r="D79" i="7"/>
  <c r="C79" i="7"/>
  <c r="D55" i="7"/>
  <c r="C55" i="7"/>
  <c r="D31" i="7"/>
  <c r="C31" i="7"/>
  <c r="D7" i="7"/>
  <c r="C7" i="7"/>
  <c r="C1431" i="6"/>
  <c r="D1431" i="6"/>
  <c r="D1407" i="6"/>
  <c r="C1407" i="6"/>
  <c r="D1383" i="6"/>
  <c r="C1383" i="6"/>
  <c r="C1359" i="6"/>
  <c r="D1359" i="6"/>
  <c r="D1335" i="6"/>
  <c r="C1335" i="6"/>
  <c r="D1311" i="6"/>
  <c r="C1311" i="6"/>
  <c r="C1287" i="6"/>
  <c r="D1287" i="6"/>
  <c r="D1263" i="6"/>
  <c r="C1263" i="6"/>
  <c r="C1239" i="6"/>
  <c r="D1239" i="6"/>
  <c r="D1215" i="6"/>
  <c r="C1215" i="6"/>
  <c r="D1191" i="6"/>
  <c r="C1191" i="6"/>
  <c r="D1167" i="6"/>
  <c r="C1167" i="6"/>
  <c r="C1143" i="6"/>
  <c r="D1143" i="6"/>
  <c r="D1119" i="6"/>
  <c r="C1119" i="6"/>
  <c r="D1095" i="6"/>
  <c r="C1095" i="6"/>
  <c r="D1071" i="6"/>
  <c r="C1071" i="6"/>
  <c r="D1047" i="6"/>
  <c r="C1047" i="6"/>
  <c r="C1023" i="6"/>
  <c r="D1023" i="6"/>
  <c r="D999" i="6"/>
  <c r="C999" i="6"/>
  <c r="D975" i="6"/>
  <c r="C975" i="6"/>
  <c r="D941" i="6"/>
  <c r="C941" i="6"/>
  <c r="D917" i="6"/>
  <c r="C917" i="6"/>
  <c r="D419" i="7"/>
  <c r="C419" i="7"/>
  <c r="D395" i="7"/>
  <c r="C395" i="7"/>
  <c r="C371" i="7"/>
  <c r="D371" i="7"/>
  <c r="D347" i="7"/>
  <c r="C347" i="7"/>
  <c r="D418" i="7"/>
  <c r="C418" i="7"/>
  <c r="D394" i="7"/>
  <c r="C394" i="7"/>
  <c r="C370" i="7"/>
  <c r="D370" i="7"/>
  <c r="C346" i="7"/>
  <c r="D346" i="7"/>
  <c r="D322" i="7"/>
  <c r="C322" i="7"/>
  <c r="D298" i="7"/>
  <c r="C298" i="7"/>
  <c r="C274" i="7"/>
  <c r="D274" i="7"/>
  <c r="C250" i="7"/>
  <c r="D250" i="7"/>
  <c r="D226" i="7"/>
  <c r="C226" i="7"/>
  <c r="D202" i="7"/>
  <c r="C202" i="7"/>
  <c r="C178" i="7"/>
  <c r="D178" i="7"/>
  <c r="C154" i="7"/>
  <c r="D154" i="7"/>
  <c r="C125" i="7"/>
  <c r="D125" i="7"/>
  <c r="D101" i="7"/>
  <c r="C101" i="7"/>
  <c r="D77" i="7"/>
  <c r="C77" i="7"/>
  <c r="C53" i="7"/>
  <c r="D53" i="7"/>
  <c r="C29" i="7"/>
  <c r="D29" i="7"/>
  <c r="D5" i="7"/>
  <c r="C5" i="7"/>
  <c r="D1429" i="6"/>
  <c r="C1429" i="6"/>
  <c r="C1405" i="6"/>
  <c r="D1405" i="6"/>
  <c r="D1381" i="6"/>
  <c r="C1381" i="6"/>
  <c r="D1357" i="6"/>
  <c r="C1357" i="6"/>
  <c r="D1333" i="6"/>
  <c r="C1333" i="6"/>
  <c r="C1309" i="6"/>
  <c r="D1309" i="6"/>
  <c r="D1285" i="6"/>
  <c r="C1285" i="6"/>
  <c r="C1261" i="6"/>
  <c r="D1261" i="6"/>
  <c r="C1237" i="6"/>
  <c r="D1237" i="6"/>
  <c r="D1213" i="6"/>
  <c r="C1213" i="6"/>
  <c r="D1189" i="6"/>
  <c r="C1189" i="6"/>
  <c r="D1165" i="6"/>
  <c r="C1165" i="6"/>
  <c r="C1141" i="6"/>
  <c r="D1141" i="6"/>
  <c r="C1117" i="6"/>
  <c r="D1117" i="6"/>
  <c r="D1093" i="6"/>
  <c r="C1093" i="6"/>
  <c r="D1069" i="6"/>
  <c r="C1069" i="6"/>
  <c r="D1045" i="6"/>
  <c r="C1045" i="6"/>
  <c r="D1021" i="6"/>
  <c r="C1021" i="6"/>
  <c r="D997" i="6"/>
  <c r="C997" i="6"/>
  <c r="D973" i="6"/>
  <c r="C973" i="6"/>
  <c r="D939" i="6"/>
  <c r="C939" i="6"/>
  <c r="C915" i="6"/>
  <c r="D915" i="6"/>
  <c r="C891" i="6"/>
  <c r="D891" i="6"/>
  <c r="C867" i="6"/>
  <c r="D867" i="6"/>
  <c r="C843" i="6"/>
  <c r="D843" i="6"/>
  <c r="C819" i="6"/>
  <c r="D819" i="6"/>
  <c r="C795" i="6"/>
  <c r="D795" i="6"/>
  <c r="C771" i="6"/>
  <c r="D771" i="6"/>
  <c r="D747" i="6"/>
  <c r="C747" i="6"/>
  <c r="C723" i="6"/>
  <c r="D723" i="6"/>
  <c r="D699" i="6"/>
  <c r="C699" i="6"/>
  <c r="D675" i="6"/>
  <c r="C675" i="6"/>
  <c r="D651" i="6"/>
  <c r="C651" i="6"/>
  <c r="D627" i="6"/>
  <c r="C627" i="6"/>
  <c r="C603" i="6"/>
  <c r="D603" i="6"/>
  <c r="C579" i="6"/>
  <c r="D579" i="6"/>
  <c r="D555" i="6"/>
  <c r="C555" i="6"/>
  <c r="D531" i="6"/>
  <c r="C531" i="6"/>
  <c r="D507" i="6"/>
  <c r="C507" i="6"/>
  <c r="C483" i="6"/>
  <c r="D483" i="6"/>
  <c r="D459" i="6"/>
  <c r="C459" i="6"/>
  <c r="C435" i="6"/>
  <c r="D435" i="6"/>
  <c r="D411" i="6"/>
  <c r="C411" i="6"/>
  <c r="C387" i="6"/>
  <c r="D387" i="6"/>
  <c r="D363" i="6"/>
  <c r="C363" i="6"/>
  <c r="C339" i="6"/>
  <c r="D339" i="6"/>
  <c r="C315" i="6"/>
  <c r="D315" i="6"/>
  <c r="C291" i="6"/>
  <c r="D291" i="6"/>
  <c r="C267" i="6"/>
  <c r="D267" i="6"/>
  <c r="D243" i="6"/>
  <c r="C243" i="6"/>
  <c r="C219" i="6"/>
  <c r="D219" i="6"/>
  <c r="C195" i="6"/>
  <c r="D195" i="6"/>
  <c r="D171" i="6"/>
  <c r="C171" i="6"/>
  <c r="D147" i="6"/>
  <c r="C147" i="6"/>
  <c r="C123" i="6"/>
  <c r="D123" i="6"/>
  <c r="C99" i="6"/>
  <c r="D99" i="6"/>
  <c r="C75" i="6"/>
  <c r="D75" i="6"/>
  <c r="D51" i="6"/>
  <c r="C51" i="6"/>
  <c r="C27" i="6"/>
  <c r="D27" i="6"/>
  <c r="C3" i="6"/>
  <c r="D3" i="6"/>
  <c r="D417" i="7"/>
  <c r="C417" i="7"/>
  <c r="C393" i="7"/>
  <c r="D393" i="7"/>
  <c r="C369" i="7"/>
  <c r="D369" i="7"/>
  <c r="C345" i="7"/>
  <c r="D345" i="7"/>
  <c r="C321" i="7"/>
  <c r="D321" i="7"/>
  <c r="C297" i="7"/>
  <c r="D297" i="7"/>
  <c r="C273" i="7"/>
  <c r="D273" i="7"/>
  <c r="C249" i="7"/>
  <c r="D249" i="7"/>
  <c r="C225" i="7"/>
  <c r="D225" i="7"/>
  <c r="D201" i="7"/>
  <c r="C201" i="7"/>
  <c r="C177" i="7"/>
  <c r="D177" i="7"/>
  <c r="C153" i="7"/>
  <c r="D153" i="7"/>
  <c r="C124" i="7"/>
  <c r="D124" i="7"/>
  <c r="C100" i="7"/>
  <c r="D100" i="7"/>
  <c r="C76" i="7"/>
  <c r="D76" i="7"/>
  <c r="C52" i="7"/>
  <c r="D52" i="7"/>
  <c r="C28" i="7"/>
  <c r="D28" i="7"/>
  <c r="C4" i="7"/>
  <c r="D4" i="7"/>
  <c r="D1428" i="6"/>
  <c r="C1428" i="6"/>
  <c r="C1404" i="6"/>
  <c r="D1404" i="6"/>
  <c r="D1380" i="6"/>
  <c r="C1380" i="6"/>
  <c r="D1356" i="6"/>
  <c r="C1356" i="6"/>
  <c r="D1332" i="6"/>
  <c r="C1332" i="6"/>
  <c r="C1308" i="6"/>
  <c r="D1308" i="6"/>
  <c r="D1284" i="6"/>
  <c r="C1284" i="6"/>
  <c r="C1260" i="6"/>
  <c r="D1260" i="6"/>
  <c r="C1236" i="6"/>
  <c r="D1236" i="6"/>
  <c r="D1212" i="6"/>
  <c r="C1212" i="6"/>
  <c r="D1188" i="6"/>
  <c r="C1188" i="6"/>
  <c r="D1164" i="6"/>
  <c r="C1164" i="6"/>
  <c r="C1140" i="6"/>
  <c r="D1140" i="6"/>
  <c r="C1116" i="6"/>
  <c r="D1116" i="6"/>
  <c r="D1092" i="6"/>
  <c r="C1092" i="6"/>
  <c r="D1068" i="6"/>
  <c r="C1068" i="6"/>
  <c r="D1044" i="6"/>
  <c r="C1044" i="6"/>
  <c r="D1020" i="6"/>
  <c r="C1020" i="6"/>
  <c r="D996" i="6"/>
  <c r="C996" i="6"/>
  <c r="D972" i="6"/>
  <c r="C972" i="6"/>
  <c r="D938" i="6"/>
  <c r="C938" i="6"/>
  <c r="D914" i="6"/>
  <c r="C914" i="6"/>
  <c r="D890" i="6"/>
  <c r="C890" i="6"/>
  <c r="D866" i="6"/>
  <c r="C866" i="6"/>
  <c r="C842" i="6"/>
  <c r="D842" i="6"/>
  <c r="D818" i="6"/>
  <c r="C818" i="6"/>
  <c r="C794" i="6"/>
  <c r="D794" i="6"/>
  <c r="C770" i="6"/>
  <c r="D770" i="6"/>
  <c r="D746" i="6"/>
  <c r="C746" i="6"/>
  <c r="C722" i="6"/>
  <c r="D722" i="6"/>
  <c r="D698" i="6"/>
  <c r="C698" i="6"/>
  <c r="D674" i="6"/>
  <c r="C674" i="6"/>
  <c r="D650" i="6"/>
  <c r="C650" i="6"/>
  <c r="D626" i="6"/>
  <c r="C626" i="6"/>
  <c r="C602" i="6"/>
  <c r="D602" i="6"/>
  <c r="C578" i="6"/>
  <c r="D578" i="6"/>
  <c r="D554" i="6"/>
  <c r="C554" i="6"/>
  <c r="D530" i="6"/>
  <c r="C530" i="6"/>
  <c r="D506" i="6"/>
  <c r="C506" i="6"/>
  <c r="C482" i="6"/>
  <c r="D482" i="6"/>
  <c r="D458" i="6"/>
  <c r="C458" i="6"/>
  <c r="D434" i="6"/>
  <c r="C434" i="6"/>
  <c r="D410" i="6"/>
  <c r="C410" i="6"/>
  <c r="C386" i="6"/>
  <c r="D386" i="6"/>
  <c r="D362" i="6"/>
  <c r="C362" i="6"/>
  <c r="C338" i="6"/>
  <c r="D338" i="6"/>
  <c r="C314" i="6"/>
  <c r="D314" i="6"/>
  <c r="C290" i="6"/>
  <c r="D290" i="6"/>
  <c r="C266" i="6"/>
  <c r="D266" i="6"/>
  <c r="D242" i="6"/>
  <c r="C242" i="6"/>
  <c r="C416" i="7"/>
  <c r="D416" i="7"/>
  <c r="D392" i="7"/>
  <c r="C392" i="7"/>
  <c r="C368" i="7"/>
  <c r="D368" i="7"/>
  <c r="C344" i="7"/>
  <c r="D344" i="7"/>
  <c r="D320" i="7"/>
  <c r="C320" i="7"/>
  <c r="D296" i="7"/>
  <c r="C296" i="7"/>
  <c r="C272" i="7"/>
  <c r="D272" i="7"/>
  <c r="C248" i="7"/>
  <c r="D248" i="7"/>
  <c r="C224" i="7"/>
  <c r="D224" i="7"/>
  <c r="D200" i="7"/>
  <c r="C200" i="7"/>
  <c r="C176" i="7"/>
  <c r="D176" i="7"/>
  <c r="C152" i="7"/>
  <c r="D152" i="7"/>
  <c r="D123" i="7"/>
  <c r="C123" i="7"/>
  <c r="D99" i="7"/>
  <c r="C99" i="7"/>
  <c r="D75" i="7"/>
  <c r="C75" i="7"/>
  <c r="D51" i="7"/>
  <c r="C51" i="7"/>
  <c r="D27" i="7"/>
  <c r="C27" i="7"/>
  <c r="D3" i="7"/>
  <c r="C3" i="7"/>
  <c r="C1427" i="6"/>
  <c r="D1427" i="6"/>
  <c r="C1403" i="6"/>
  <c r="D1403" i="6"/>
  <c r="D1379" i="6"/>
  <c r="C1379" i="6"/>
  <c r="D1355" i="6"/>
  <c r="C1355" i="6"/>
  <c r="D1331" i="6"/>
  <c r="C1331" i="6"/>
  <c r="C1307" i="6"/>
  <c r="D1307" i="6"/>
  <c r="D1283" i="6"/>
  <c r="C1283" i="6"/>
  <c r="C1259" i="6"/>
  <c r="D1259" i="6"/>
  <c r="C1235" i="6"/>
  <c r="D1235" i="6"/>
  <c r="D1211" i="6"/>
  <c r="C1211" i="6"/>
  <c r="D1187" i="6"/>
  <c r="C1187" i="6"/>
  <c r="D1163" i="6"/>
  <c r="C1163" i="6"/>
  <c r="D1139" i="6"/>
  <c r="C1139" i="6"/>
  <c r="D1115" i="6"/>
  <c r="C1115" i="6"/>
  <c r="D1091" i="6"/>
  <c r="C1091" i="6"/>
  <c r="D1067" i="6"/>
  <c r="C1067" i="6"/>
  <c r="D1043" i="6"/>
  <c r="C1043" i="6"/>
  <c r="D1019" i="6"/>
  <c r="C1019" i="6"/>
  <c r="D995" i="6"/>
  <c r="C995" i="6"/>
  <c r="D971" i="6"/>
  <c r="C971" i="6"/>
  <c r="D937" i="6"/>
  <c r="C937" i="6"/>
  <c r="D913" i="6"/>
  <c r="C913" i="6"/>
  <c r="D889" i="6"/>
  <c r="C889" i="6"/>
  <c r="D865" i="6"/>
  <c r="C865" i="6"/>
  <c r="D841" i="6"/>
  <c r="C841" i="6"/>
  <c r="D817" i="6"/>
  <c r="C817" i="6"/>
  <c r="D793" i="6"/>
  <c r="C793" i="6"/>
  <c r="D769" i="6"/>
  <c r="C769" i="6"/>
  <c r="D745" i="6"/>
  <c r="C745" i="6"/>
  <c r="D721" i="6"/>
  <c r="C721" i="6"/>
  <c r="D697" i="6"/>
  <c r="C697" i="6"/>
  <c r="D673" i="6"/>
  <c r="C673" i="6"/>
  <c r="D649" i="6"/>
  <c r="C649" i="6"/>
  <c r="D625" i="6"/>
  <c r="C625" i="6"/>
  <c r="D601" i="6"/>
  <c r="C601" i="6"/>
  <c r="D577" i="6"/>
  <c r="C577" i="6"/>
  <c r="D553" i="6"/>
  <c r="C553" i="6"/>
  <c r="D529" i="6"/>
  <c r="C529" i="6"/>
  <c r="D415" i="7"/>
  <c r="C415" i="7"/>
  <c r="D391" i="7"/>
  <c r="C391" i="7"/>
  <c r="D367" i="7"/>
  <c r="C367" i="7"/>
  <c r="D343" i="7"/>
  <c r="C343" i="7"/>
  <c r="D319" i="7"/>
  <c r="C319" i="7"/>
  <c r="D295" i="7"/>
  <c r="C295" i="7"/>
  <c r="D271" i="7"/>
  <c r="C271" i="7"/>
  <c r="D247" i="7"/>
  <c r="C247" i="7"/>
  <c r="D223" i="7"/>
  <c r="C223" i="7"/>
  <c r="D199" i="7"/>
  <c r="C199" i="7"/>
  <c r="D175" i="7"/>
  <c r="C175" i="7"/>
  <c r="D151" i="7"/>
  <c r="C151" i="7"/>
  <c r="D122" i="7"/>
  <c r="C122" i="7"/>
  <c r="D98" i="7"/>
  <c r="C98" i="7"/>
  <c r="D74" i="7"/>
  <c r="C74" i="7"/>
  <c r="D50" i="7"/>
  <c r="C50" i="7"/>
  <c r="D26" i="7"/>
  <c r="C26" i="7"/>
  <c r="D2" i="7"/>
  <c r="C2" i="7"/>
  <c r="D1426" i="6"/>
  <c r="C1426" i="6"/>
  <c r="C1402" i="6"/>
  <c r="D1402" i="6"/>
  <c r="D1378" i="6"/>
  <c r="C1378" i="6"/>
  <c r="D1354" i="6"/>
  <c r="C1354" i="6"/>
  <c r="D1330" i="6"/>
  <c r="C1330" i="6"/>
  <c r="C1306" i="6"/>
  <c r="D1306" i="6"/>
  <c r="D1282" i="6"/>
  <c r="C1282" i="6"/>
  <c r="C1258" i="6"/>
  <c r="D1258" i="6"/>
  <c r="C1234" i="6"/>
  <c r="D1234" i="6"/>
  <c r="D1210" i="6"/>
  <c r="C1210" i="6"/>
  <c r="D1186" i="6"/>
  <c r="C1186" i="6"/>
  <c r="D1162" i="6"/>
  <c r="C1162" i="6"/>
  <c r="D1138" i="6"/>
  <c r="C1138" i="6"/>
  <c r="D1114" i="6"/>
  <c r="C1114" i="6"/>
  <c r="D1090" i="6"/>
  <c r="C1090" i="6"/>
  <c r="D1066" i="6"/>
  <c r="C1066" i="6"/>
  <c r="D1042" i="6"/>
  <c r="C1042" i="6"/>
  <c r="D1018" i="6"/>
  <c r="C1018" i="6"/>
  <c r="D994" i="6"/>
  <c r="C994" i="6"/>
  <c r="D970" i="6"/>
  <c r="C970" i="6"/>
  <c r="D936" i="6"/>
  <c r="C936" i="6"/>
  <c r="D912" i="6"/>
  <c r="C912" i="6"/>
  <c r="D888" i="6"/>
  <c r="C888" i="6"/>
  <c r="D864" i="6"/>
  <c r="C864" i="6"/>
  <c r="D840" i="6"/>
  <c r="C840" i="6"/>
  <c r="D816" i="6"/>
  <c r="C816" i="6"/>
  <c r="D792" i="6"/>
  <c r="C792" i="6"/>
  <c r="D768" i="6"/>
  <c r="C768" i="6"/>
  <c r="D744" i="6"/>
  <c r="C744" i="6"/>
  <c r="D720" i="6"/>
  <c r="C720" i="6"/>
  <c r="D696" i="6"/>
  <c r="C696" i="6"/>
  <c r="D672" i="6"/>
  <c r="C672" i="6"/>
  <c r="D648" i="6"/>
  <c r="C648" i="6"/>
  <c r="D624" i="6"/>
  <c r="C624" i="6"/>
  <c r="D600" i="6"/>
  <c r="C600" i="6"/>
  <c r="D414" i="7"/>
  <c r="C414" i="7"/>
  <c r="D390" i="7"/>
  <c r="C390" i="7"/>
  <c r="D366" i="7"/>
  <c r="C366" i="7"/>
  <c r="D342" i="7"/>
  <c r="C342" i="7"/>
  <c r="D318" i="7"/>
  <c r="C318" i="7"/>
  <c r="D294" i="7"/>
  <c r="C294" i="7"/>
  <c r="D270" i="7"/>
  <c r="C270" i="7"/>
  <c r="D246" i="7"/>
  <c r="C246" i="7"/>
  <c r="D222" i="7"/>
  <c r="C222" i="7"/>
  <c r="D198" i="7"/>
  <c r="C198" i="7"/>
  <c r="D174" i="7"/>
  <c r="C174" i="7"/>
  <c r="D150" i="7"/>
  <c r="C150" i="7"/>
  <c r="C121" i="7"/>
  <c r="D121" i="7"/>
  <c r="D97" i="7"/>
  <c r="C97" i="7"/>
  <c r="D73" i="7"/>
  <c r="C73" i="7"/>
  <c r="D49" i="7"/>
  <c r="C49" i="7"/>
  <c r="C25" i="7"/>
  <c r="D25" i="7"/>
  <c r="D1449" i="6"/>
  <c r="C1449" i="6"/>
  <c r="D1425" i="6"/>
  <c r="C1425" i="6"/>
  <c r="C1401" i="6"/>
  <c r="D1401" i="6"/>
  <c r="C1377" i="6"/>
  <c r="D1377" i="6"/>
  <c r="C1353" i="6"/>
  <c r="D1353" i="6"/>
  <c r="D1329" i="6"/>
  <c r="C1329" i="6"/>
  <c r="C1305" i="6"/>
  <c r="D1305" i="6"/>
  <c r="D1281" i="6"/>
  <c r="C1281" i="6"/>
  <c r="C1257" i="6"/>
  <c r="D1257" i="6"/>
  <c r="D1233" i="6"/>
  <c r="C1233" i="6"/>
  <c r="C1209" i="6"/>
  <c r="D1209" i="6"/>
  <c r="D1185" i="6"/>
  <c r="C1185" i="6"/>
  <c r="D1161" i="6"/>
  <c r="C1161" i="6"/>
  <c r="D1137" i="6"/>
  <c r="C1137" i="6"/>
  <c r="C1113" i="6"/>
  <c r="D1113" i="6"/>
  <c r="D1089" i="6"/>
  <c r="C1089" i="6"/>
  <c r="D1065" i="6"/>
  <c r="C1065" i="6"/>
  <c r="D1041" i="6"/>
  <c r="C1041" i="6"/>
  <c r="D1017" i="6"/>
  <c r="C1017" i="6"/>
  <c r="D993" i="6"/>
  <c r="C993" i="6"/>
  <c r="D961" i="6"/>
  <c r="C961" i="6"/>
  <c r="D935" i="6"/>
  <c r="C935" i="6"/>
  <c r="D911" i="6"/>
  <c r="C911" i="6"/>
  <c r="C887" i="6"/>
  <c r="D887" i="6"/>
  <c r="D863" i="6"/>
  <c r="C863" i="6"/>
  <c r="D839" i="6"/>
  <c r="C839" i="6"/>
  <c r="D815" i="6"/>
  <c r="C815" i="6"/>
  <c r="C791" i="6"/>
  <c r="D791" i="6"/>
  <c r="D767" i="6"/>
  <c r="C767" i="6"/>
  <c r="D743" i="6"/>
  <c r="C743" i="6"/>
  <c r="C719" i="6"/>
  <c r="D719" i="6"/>
  <c r="D695" i="6"/>
  <c r="C695" i="6"/>
  <c r="D671" i="6"/>
  <c r="C671" i="6"/>
  <c r="D647" i="6"/>
  <c r="C647" i="6"/>
  <c r="D623" i="6"/>
  <c r="C623" i="6"/>
  <c r="D599" i="6"/>
  <c r="C599" i="6"/>
  <c r="C575" i="6"/>
  <c r="D575" i="6"/>
  <c r="D551" i="6"/>
  <c r="C551" i="6"/>
  <c r="D527" i="6"/>
  <c r="C527" i="6"/>
  <c r="D503" i="6"/>
  <c r="C503" i="6"/>
  <c r="D479" i="6"/>
  <c r="C479" i="6"/>
  <c r="D455" i="6"/>
  <c r="C455" i="6"/>
  <c r="D431" i="6"/>
  <c r="C431" i="6"/>
  <c r="D407" i="6"/>
  <c r="C407" i="6"/>
  <c r="D383" i="6"/>
  <c r="C383" i="6"/>
  <c r="D359" i="6"/>
  <c r="C359" i="6"/>
  <c r="C335" i="6"/>
  <c r="D335" i="6"/>
  <c r="C413" i="7"/>
  <c r="D413" i="7"/>
  <c r="D389" i="7"/>
  <c r="C389" i="7"/>
  <c r="D365" i="7"/>
  <c r="C365" i="7"/>
  <c r="D341" i="7"/>
  <c r="C341" i="7"/>
  <c r="D317" i="7"/>
  <c r="C317" i="7"/>
  <c r="D293" i="7"/>
  <c r="C293" i="7"/>
  <c r="D269" i="7"/>
  <c r="C269" i="7"/>
  <c r="D245" i="7"/>
  <c r="C245" i="7"/>
  <c r="C221" i="7"/>
  <c r="D221" i="7"/>
  <c r="D197" i="7"/>
  <c r="C197" i="7"/>
  <c r="D173" i="7"/>
  <c r="C173" i="7"/>
  <c r="D149" i="7"/>
  <c r="C149" i="7"/>
  <c r="C120" i="7"/>
  <c r="D120" i="7"/>
  <c r="C96" i="7"/>
  <c r="D96" i="7"/>
  <c r="C72" i="7"/>
  <c r="D72" i="7"/>
  <c r="C48" i="7"/>
  <c r="D48" i="7"/>
  <c r="C24" i="7"/>
  <c r="D24" i="7"/>
  <c r="D1448" i="6"/>
  <c r="C1448" i="6"/>
  <c r="D1424" i="6"/>
  <c r="C1424" i="6"/>
  <c r="C1400" i="6"/>
  <c r="D1400" i="6"/>
  <c r="D1376" i="6"/>
  <c r="C1376" i="6"/>
  <c r="C1352" i="6"/>
  <c r="D1352" i="6"/>
  <c r="D1328" i="6"/>
  <c r="C1328" i="6"/>
  <c r="C1304" i="6"/>
  <c r="D1304" i="6"/>
  <c r="D1280" i="6"/>
  <c r="C1280" i="6"/>
  <c r="C1256" i="6"/>
  <c r="D1256" i="6"/>
  <c r="D1232" i="6"/>
  <c r="C1232" i="6"/>
  <c r="C1208" i="6"/>
  <c r="D1208" i="6"/>
  <c r="D1184" i="6"/>
  <c r="C1184" i="6"/>
  <c r="D1160" i="6"/>
  <c r="C1160" i="6"/>
  <c r="D1136" i="6"/>
  <c r="C1136" i="6"/>
  <c r="C1112" i="6"/>
  <c r="D1112" i="6"/>
  <c r="D1088" i="6"/>
  <c r="C1088" i="6"/>
  <c r="D1064" i="6"/>
  <c r="C1064" i="6"/>
  <c r="D1040" i="6"/>
  <c r="C1040" i="6"/>
  <c r="D1016" i="6"/>
  <c r="C1016" i="6"/>
  <c r="D992" i="6"/>
  <c r="C992" i="6"/>
  <c r="D960" i="6"/>
  <c r="C960" i="6"/>
  <c r="D934" i="6"/>
  <c r="C934" i="6"/>
  <c r="D910" i="6"/>
  <c r="C910" i="6"/>
  <c r="C886" i="6"/>
  <c r="D886" i="6"/>
  <c r="D862" i="6"/>
  <c r="C862" i="6"/>
  <c r="D838" i="6"/>
  <c r="C838" i="6"/>
  <c r="D814" i="6"/>
  <c r="C814" i="6"/>
  <c r="D790" i="6"/>
  <c r="C790" i="6"/>
  <c r="D766" i="6"/>
  <c r="C766" i="6"/>
  <c r="D742" i="6"/>
  <c r="C742" i="6"/>
  <c r="C718" i="6"/>
  <c r="D718" i="6"/>
  <c r="D694" i="6"/>
  <c r="C694" i="6"/>
  <c r="C670" i="6"/>
  <c r="D670" i="6"/>
  <c r="D646" i="6"/>
  <c r="C646" i="6"/>
  <c r="D622" i="6"/>
  <c r="C622" i="6"/>
  <c r="D598" i="6"/>
  <c r="C598" i="6"/>
  <c r="C574" i="6"/>
  <c r="D574" i="6"/>
  <c r="D550" i="6"/>
  <c r="C550" i="6"/>
  <c r="C526" i="6"/>
  <c r="D526" i="6"/>
  <c r="D502" i="6"/>
  <c r="C502" i="6"/>
  <c r="C478" i="6"/>
  <c r="D478" i="6"/>
  <c r="D454" i="6"/>
  <c r="C454" i="6"/>
  <c r="C430" i="6"/>
  <c r="D430" i="6"/>
  <c r="D406" i="6"/>
  <c r="C406" i="6"/>
  <c r="C382" i="6"/>
  <c r="D382" i="6"/>
  <c r="D358" i="6"/>
  <c r="C358" i="6"/>
  <c r="C334" i="6"/>
  <c r="D334" i="6"/>
  <c r="D310" i="6"/>
  <c r="C310" i="6"/>
  <c r="C286" i="6"/>
  <c r="D286" i="6"/>
  <c r="D141" i="7"/>
  <c r="C141" i="7"/>
  <c r="C1310" i="6"/>
  <c r="C1166" i="6"/>
  <c r="C1022" i="6"/>
  <c r="C902" i="6"/>
  <c r="C594" i="6"/>
  <c r="C556" i="6"/>
  <c r="C464" i="6"/>
  <c r="C375" i="6"/>
  <c r="C333" i="6"/>
  <c r="C282" i="6"/>
  <c r="C245" i="6"/>
  <c r="C200" i="6"/>
  <c r="C149" i="6"/>
  <c r="C56" i="6"/>
  <c r="D750" i="6"/>
  <c r="D376" i="6"/>
  <c r="D302" i="6"/>
  <c r="D220" i="6"/>
  <c r="D151" i="6"/>
  <c r="D481" i="6"/>
  <c r="C481" i="6"/>
  <c r="D385" i="6"/>
  <c r="C385" i="6"/>
  <c r="D313" i="6"/>
  <c r="C313" i="6"/>
  <c r="D289" i="6"/>
  <c r="C289" i="6"/>
  <c r="D265" i="6"/>
  <c r="C265" i="6"/>
  <c r="D193" i="6"/>
  <c r="C193" i="6"/>
  <c r="D145" i="6"/>
  <c r="C145" i="6"/>
  <c r="D97" i="6"/>
  <c r="C97" i="6"/>
  <c r="D73" i="6"/>
  <c r="C73" i="6"/>
  <c r="D49" i="6"/>
  <c r="C49" i="6"/>
  <c r="D42" i="5"/>
  <c r="C638" i="6"/>
  <c r="C463" i="6"/>
  <c r="C423" i="6"/>
  <c r="C374" i="6"/>
  <c r="C330" i="6"/>
  <c r="C281" i="6"/>
  <c r="C194" i="6"/>
  <c r="C148" i="6"/>
  <c r="C55" i="6"/>
  <c r="C8" i="6"/>
  <c r="D522" i="6"/>
  <c r="D150" i="6"/>
  <c r="D74" i="6"/>
  <c r="D576" i="6"/>
  <c r="C576" i="6"/>
  <c r="D552" i="6"/>
  <c r="C552" i="6"/>
  <c r="D528" i="6"/>
  <c r="C528" i="6"/>
  <c r="D480" i="6"/>
  <c r="C480" i="6"/>
  <c r="D432" i="6"/>
  <c r="C432" i="6"/>
  <c r="D384" i="6"/>
  <c r="C384" i="6"/>
  <c r="D336" i="6"/>
  <c r="C336" i="6"/>
  <c r="D288" i="6"/>
  <c r="C288" i="6"/>
  <c r="D264" i="6"/>
  <c r="C264" i="6"/>
  <c r="D168" i="6"/>
  <c r="C168" i="6"/>
  <c r="D96" i="6"/>
  <c r="C96" i="6"/>
  <c r="D72" i="6"/>
  <c r="C72" i="6"/>
  <c r="C144" i="7"/>
  <c r="D144" i="7"/>
  <c r="C1248" i="6"/>
  <c r="C1104" i="6"/>
  <c r="C505" i="6"/>
  <c r="C461" i="6"/>
  <c r="C413" i="6"/>
  <c r="C329" i="6"/>
  <c r="C280" i="6"/>
  <c r="C192" i="6"/>
  <c r="C54" i="6"/>
  <c r="C7" i="6"/>
  <c r="D728" i="6"/>
  <c r="D584" i="6"/>
  <c r="D366" i="6"/>
  <c r="D296" i="6"/>
  <c r="D218" i="6"/>
  <c r="D65" i="6"/>
  <c r="D263" i="6"/>
  <c r="C263" i="6"/>
  <c r="D167" i="6"/>
  <c r="C167" i="6"/>
  <c r="C95" i="6"/>
  <c r="D95" i="6"/>
  <c r="D71" i="6"/>
  <c r="C71" i="6"/>
  <c r="C957" i="6"/>
  <c r="C806" i="6"/>
  <c r="C776" i="6"/>
  <c r="C704" i="6"/>
  <c r="C631" i="6"/>
  <c r="C591" i="6"/>
  <c r="C504" i="6"/>
  <c r="C460" i="6"/>
  <c r="C328" i="6"/>
  <c r="C279" i="6"/>
  <c r="C241" i="6"/>
  <c r="C191" i="6"/>
  <c r="C146" i="6"/>
  <c r="C104" i="6"/>
  <c r="C53" i="6"/>
  <c r="C6" i="6"/>
  <c r="D1358" i="6"/>
  <c r="D950" i="6"/>
  <c r="D726" i="6"/>
  <c r="D440" i="6"/>
  <c r="D352" i="6"/>
  <c r="D215" i="6"/>
  <c r="D64" i="6"/>
  <c r="D262" i="6"/>
  <c r="C262" i="6"/>
  <c r="D166" i="6"/>
  <c r="C166" i="6"/>
  <c r="C1334" i="6"/>
  <c r="C1190" i="6"/>
  <c r="C1046" i="6"/>
  <c r="C956" i="6"/>
  <c r="C703" i="6"/>
  <c r="C628" i="6"/>
  <c r="C590" i="6"/>
  <c r="C546" i="6"/>
  <c r="C327" i="6"/>
  <c r="C278" i="6"/>
  <c r="C240" i="6"/>
  <c r="C190" i="6"/>
  <c r="C144" i="6"/>
  <c r="C94" i="6"/>
  <c r="C52" i="6"/>
  <c r="C5" i="6"/>
  <c r="D1152" i="6"/>
  <c r="D725" i="6"/>
  <c r="D656" i="6"/>
  <c r="D509" i="6"/>
  <c r="D351" i="6"/>
  <c r="D214" i="6"/>
  <c r="D63" i="6"/>
  <c r="D453" i="6"/>
  <c r="C453" i="6"/>
  <c r="D357" i="6"/>
  <c r="C357" i="6"/>
  <c r="D261" i="6"/>
  <c r="C261" i="6"/>
  <c r="D237" i="6"/>
  <c r="C237" i="6"/>
  <c r="D213" i="6"/>
  <c r="C213" i="6"/>
  <c r="D189" i="6"/>
  <c r="C189" i="6"/>
  <c r="D165" i="6"/>
  <c r="C165" i="6"/>
  <c r="D141" i="6"/>
  <c r="C141" i="6"/>
  <c r="D117" i="6"/>
  <c r="C117" i="6"/>
  <c r="D93" i="6"/>
  <c r="C93" i="6"/>
  <c r="D69" i="6"/>
  <c r="C69" i="6"/>
  <c r="D45" i="6"/>
  <c r="C45" i="6"/>
  <c r="D21" i="6"/>
  <c r="C21" i="6"/>
  <c r="D967" i="6"/>
  <c r="C967" i="6"/>
  <c r="C984" i="6"/>
  <c r="C926" i="6"/>
  <c r="C774" i="6"/>
  <c r="C702" i="6"/>
  <c r="C409" i="6"/>
  <c r="C239" i="6"/>
  <c r="C186" i="6"/>
  <c r="C143" i="6"/>
  <c r="C89" i="6"/>
  <c r="C4" i="6"/>
  <c r="D798" i="6"/>
  <c r="D724" i="6"/>
  <c r="D655" i="6"/>
  <c r="D498" i="6"/>
  <c r="D350" i="6"/>
  <c r="D287" i="6"/>
  <c r="D211" i="6"/>
  <c r="D125" i="6"/>
  <c r="C102" i="7"/>
  <c r="D812" i="6"/>
  <c r="C812" i="6"/>
  <c r="D788" i="6"/>
  <c r="C788" i="6"/>
  <c r="D764" i="6"/>
  <c r="C764" i="6"/>
  <c r="D740" i="6"/>
  <c r="C740" i="6"/>
  <c r="D716" i="6"/>
  <c r="C716" i="6"/>
  <c r="D692" i="6"/>
  <c r="C692" i="6"/>
  <c r="D668" i="6"/>
  <c r="C668" i="6"/>
  <c r="D644" i="6"/>
  <c r="C644" i="6"/>
  <c r="D620" i="6"/>
  <c r="C620" i="6"/>
  <c r="D596" i="6"/>
  <c r="C596" i="6"/>
  <c r="D572" i="6"/>
  <c r="C572" i="6"/>
  <c r="D548" i="6"/>
  <c r="C548" i="6"/>
  <c r="D524" i="6"/>
  <c r="C524" i="6"/>
  <c r="D500" i="6"/>
  <c r="C500" i="6"/>
  <c r="D476" i="6"/>
  <c r="C476" i="6"/>
  <c r="D452" i="6"/>
  <c r="C452" i="6"/>
  <c r="D428" i="6"/>
  <c r="C428" i="6"/>
  <c r="D404" i="6"/>
  <c r="C404" i="6"/>
  <c r="D380" i="6"/>
  <c r="C380" i="6"/>
  <c r="D356" i="6"/>
  <c r="C356" i="6"/>
  <c r="D332" i="6"/>
  <c r="C332" i="6"/>
  <c r="D308" i="6"/>
  <c r="C308" i="6"/>
  <c r="D284" i="6"/>
  <c r="C284" i="6"/>
  <c r="D260" i="6"/>
  <c r="C260" i="6"/>
  <c r="D236" i="6"/>
  <c r="C236" i="6"/>
  <c r="D212" i="6"/>
  <c r="C212" i="6"/>
  <c r="D188" i="6"/>
  <c r="C188" i="6"/>
  <c r="D164" i="6"/>
  <c r="C164" i="6"/>
  <c r="D140" i="6"/>
  <c r="C140" i="6"/>
  <c r="D116" i="6"/>
  <c r="C116" i="6"/>
  <c r="D92" i="6"/>
  <c r="C92" i="6"/>
  <c r="D68" i="6"/>
  <c r="C68" i="6"/>
  <c r="D44" i="6"/>
  <c r="C44" i="6"/>
  <c r="D20" i="6"/>
  <c r="C20" i="6"/>
  <c r="D966" i="6"/>
  <c r="C966" i="6"/>
  <c r="C1272" i="6"/>
  <c r="C1128" i="6"/>
  <c r="C734" i="6"/>
  <c r="C701" i="6"/>
  <c r="C457" i="6"/>
  <c r="C408" i="6"/>
  <c r="C364" i="6"/>
  <c r="C319" i="6"/>
  <c r="C232" i="6"/>
  <c r="C185" i="6"/>
  <c r="C142" i="6"/>
  <c r="C88" i="6"/>
  <c r="C50" i="6"/>
  <c r="D1296" i="6"/>
  <c r="D1200" i="6"/>
  <c r="D797" i="6"/>
  <c r="D654" i="6"/>
  <c r="D210" i="6"/>
  <c r="C355" i="6"/>
  <c r="D355" i="6"/>
  <c r="C283" i="6"/>
  <c r="D283" i="6"/>
  <c r="C259" i="6"/>
  <c r="D259" i="6"/>
  <c r="C163" i="6"/>
  <c r="D163" i="6"/>
  <c r="C139" i="6"/>
  <c r="D139" i="6"/>
  <c r="C91" i="6"/>
  <c r="D91" i="6"/>
  <c r="C67" i="6"/>
  <c r="D67" i="6"/>
  <c r="C43" i="6"/>
  <c r="D43" i="6"/>
  <c r="D965" i="6"/>
  <c r="C965" i="6"/>
  <c r="C700" i="6"/>
  <c r="C494" i="6"/>
  <c r="C456" i="6"/>
  <c r="C318" i="6"/>
  <c r="C231" i="6"/>
  <c r="C184" i="6"/>
  <c r="C138" i="6"/>
  <c r="C87" i="6"/>
  <c r="C48" i="6"/>
  <c r="D796" i="6"/>
  <c r="D653" i="6"/>
  <c r="D495" i="6"/>
  <c r="D426" i="6"/>
  <c r="D122" i="6"/>
  <c r="C570" i="6"/>
  <c r="D570" i="6"/>
  <c r="D450" i="6"/>
  <c r="C450" i="6"/>
  <c r="D354" i="6"/>
  <c r="C354" i="6"/>
  <c r="D258" i="6"/>
  <c r="C258" i="6"/>
  <c r="C234" i="6"/>
  <c r="D234" i="6"/>
  <c r="D162" i="6"/>
  <c r="C162" i="6"/>
  <c r="D90" i="6"/>
  <c r="C90" i="6"/>
  <c r="C42" i="6"/>
  <c r="D42" i="6"/>
  <c r="D964" i="6"/>
  <c r="C964" i="6"/>
  <c r="C1214" i="6"/>
  <c r="C1070" i="6"/>
  <c r="C536" i="6"/>
  <c r="C317" i="6"/>
  <c r="C183" i="6"/>
  <c r="C137" i="6"/>
  <c r="C86" i="6"/>
  <c r="C40" i="6"/>
  <c r="D270" i="6"/>
  <c r="D119" i="6"/>
  <c r="D275" i="7"/>
  <c r="C233" i="6"/>
  <c r="D233" i="6"/>
  <c r="D209" i="6"/>
  <c r="C209" i="6"/>
  <c r="C41" i="6"/>
  <c r="D41" i="6"/>
  <c r="D17" i="6"/>
  <c r="C17" i="6"/>
  <c r="C963" i="6"/>
  <c r="D963" i="6"/>
  <c r="C830" i="6"/>
  <c r="C800" i="6"/>
  <c r="C535" i="6"/>
  <c r="C447" i="6"/>
  <c r="C405" i="6"/>
  <c r="C361" i="6"/>
  <c r="C312" i="6"/>
  <c r="C272" i="6"/>
  <c r="C223" i="6"/>
  <c r="C136" i="6"/>
  <c r="C39" i="6"/>
  <c r="D567" i="6"/>
  <c r="D344" i="6"/>
  <c r="D268" i="6"/>
  <c r="D118" i="6"/>
  <c r="D47" i="6"/>
  <c r="D179" i="7"/>
  <c r="D208" i="6"/>
  <c r="C208" i="6"/>
  <c r="D16" i="6"/>
  <c r="C16" i="6"/>
  <c r="C1008" i="6"/>
  <c r="C583" i="6"/>
  <c r="C534" i="6"/>
  <c r="C402" i="6"/>
  <c r="C360" i="6"/>
  <c r="C311" i="6"/>
  <c r="C271" i="6"/>
  <c r="C222" i="6"/>
  <c r="C135" i="6"/>
  <c r="C38" i="6"/>
  <c r="D1238" i="6"/>
  <c r="D854" i="6"/>
  <c r="D566" i="6"/>
  <c r="D343" i="6"/>
  <c r="D115" i="6"/>
  <c r="D46" i="6"/>
  <c r="D543" i="6"/>
  <c r="C543" i="6"/>
  <c r="D207" i="6"/>
  <c r="C207" i="6"/>
  <c r="C111" i="6"/>
  <c r="D111" i="6"/>
  <c r="D15" i="6"/>
  <c r="C15" i="6"/>
  <c r="C582" i="6"/>
  <c r="C533" i="6"/>
  <c r="C221" i="6"/>
  <c r="C175" i="6"/>
  <c r="C37" i="6"/>
  <c r="D632" i="6"/>
  <c r="D340" i="6"/>
  <c r="D114" i="6"/>
  <c r="D31" i="6"/>
  <c r="C6" i="7"/>
  <c r="C662" i="6"/>
  <c r="D662" i="6"/>
  <c r="D422" i="6"/>
  <c r="C422" i="6"/>
  <c r="D326" i="6"/>
  <c r="C326" i="6"/>
  <c r="D230" i="6"/>
  <c r="C230" i="6"/>
  <c r="D206" i="6"/>
  <c r="C206" i="6"/>
  <c r="C182" i="6"/>
  <c r="D182" i="6"/>
  <c r="D134" i="6"/>
  <c r="C134" i="6"/>
  <c r="C62" i="6"/>
  <c r="D62" i="6"/>
  <c r="D14" i="6"/>
  <c r="C14" i="6"/>
  <c r="C1382" i="6"/>
  <c r="C1094" i="6"/>
  <c r="C727" i="6"/>
  <c r="C618" i="6"/>
  <c r="C581" i="6"/>
  <c r="C532" i="6"/>
  <c r="C488" i="6"/>
  <c r="C439" i="6"/>
  <c r="C399" i="6"/>
  <c r="C309" i="6"/>
  <c r="C269" i="6"/>
  <c r="C174" i="6"/>
  <c r="D257" i="6"/>
  <c r="D113" i="6"/>
  <c r="D29" i="6"/>
  <c r="C78" i="7"/>
  <c r="C758" i="6"/>
  <c r="C487" i="6"/>
  <c r="C438" i="6"/>
  <c r="C398" i="6"/>
  <c r="C306" i="6"/>
  <c r="C173" i="6"/>
  <c r="D403" i="6"/>
  <c r="D256" i="6"/>
  <c r="D187" i="6"/>
  <c r="D112" i="6"/>
  <c r="D28" i="6"/>
  <c r="C1320" i="6"/>
  <c r="C1176" i="6"/>
  <c r="C1032" i="6"/>
  <c r="C652" i="6"/>
  <c r="C486" i="6"/>
  <c r="C437" i="6"/>
  <c r="C305" i="6"/>
  <c r="C172" i="6"/>
  <c r="C121" i="6"/>
  <c r="C79" i="6"/>
  <c r="D1430" i="6"/>
  <c r="D916" i="6"/>
  <c r="D846" i="6"/>
  <c r="D542" i="6"/>
  <c r="D255" i="6"/>
  <c r="C974" i="6"/>
  <c r="C614" i="6"/>
  <c r="C485" i="6"/>
  <c r="C436" i="6"/>
  <c r="C303" i="6"/>
  <c r="C217" i="6"/>
  <c r="C120" i="6"/>
  <c r="C78" i="6"/>
  <c r="D1118" i="6"/>
  <c r="D845" i="6"/>
  <c r="D471" i="6"/>
  <c r="D254" i="6"/>
  <c r="D176" i="6"/>
  <c r="D26" i="6"/>
  <c r="C155" i="7"/>
  <c r="C1406" i="6"/>
  <c r="C1262" i="6"/>
  <c r="C216" i="6"/>
  <c r="C170" i="6"/>
  <c r="C77" i="6"/>
  <c r="D844" i="6"/>
  <c r="D470" i="6"/>
  <c r="D331" i="6"/>
  <c r="D23" i="6"/>
  <c r="C390" i="6"/>
  <c r="C169" i="6"/>
  <c r="C76" i="6"/>
  <c r="C25" i="6"/>
  <c r="D686" i="6"/>
  <c r="D248" i="6"/>
  <c r="D22" i="6"/>
  <c r="D512" i="6"/>
  <c r="C512" i="6"/>
  <c r="C416" i="6"/>
  <c r="D416" i="6"/>
  <c r="C368" i="6"/>
  <c r="D368" i="6"/>
  <c r="D320" i="6"/>
  <c r="C320" i="6"/>
  <c r="D224" i="6"/>
  <c r="C224" i="6"/>
  <c r="D128" i="6"/>
  <c r="C128" i="6"/>
  <c r="D32" i="6"/>
  <c r="C32" i="6"/>
  <c r="C1344" i="6"/>
  <c r="C1056" i="6"/>
  <c r="C519" i="6"/>
  <c r="C474" i="6"/>
  <c r="C433" i="6"/>
  <c r="C389" i="6"/>
  <c r="C160" i="6"/>
  <c r="C24" i="6"/>
  <c r="D392" i="6"/>
  <c r="D161" i="6"/>
  <c r="D19" i="6"/>
  <c r="D323" i="7"/>
  <c r="D148" i="7"/>
  <c r="D511" i="6"/>
  <c r="C511" i="6"/>
  <c r="C415" i="6"/>
  <c r="D415" i="6"/>
  <c r="D391" i="6"/>
  <c r="C391" i="6"/>
  <c r="C367" i="6"/>
  <c r="D367" i="6"/>
  <c r="D295" i="6"/>
  <c r="C295" i="6"/>
  <c r="D199" i="6"/>
  <c r="C199" i="6"/>
  <c r="D127" i="6"/>
  <c r="C127" i="6"/>
  <c r="D103" i="6"/>
  <c r="C103" i="6"/>
  <c r="C878" i="6"/>
  <c r="C752" i="6"/>
  <c r="C680" i="6"/>
  <c r="C518" i="6"/>
  <c r="C158" i="6"/>
  <c r="C70" i="6"/>
  <c r="D1368" i="6"/>
  <c r="D1224" i="6"/>
  <c r="D608" i="6"/>
  <c r="D307" i="6"/>
  <c r="D98" i="6"/>
  <c r="D13" i="6"/>
  <c r="D227" i="7"/>
  <c r="D870" i="6"/>
  <c r="C870" i="6"/>
  <c r="D822" i="6"/>
  <c r="C822" i="6"/>
  <c r="D630" i="6"/>
  <c r="C630" i="6"/>
  <c r="D558" i="6"/>
  <c r="C558" i="6"/>
  <c r="D510" i="6"/>
  <c r="C510" i="6"/>
  <c r="D462" i="6"/>
  <c r="C462" i="6"/>
  <c r="C414" i="6"/>
  <c r="D414" i="6"/>
  <c r="C342" i="6"/>
  <c r="D342" i="6"/>
  <c r="D294" i="6"/>
  <c r="C294" i="6"/>
  <c r="D198" i="6"/>
  <c r="C198" i="6"/>
  <c r="D126" i="6"/>
  <c r="C126" i="6"/>
  <c r="D102" i="6"/>
  <c r="C102" i="6"/>
  <c r="C30" i="6"/>
  <c r="D30" i="6"/>
  <c r="D136" i="7"/>
  <c r="C136" i="7"/>
  <c r="C1286" i="6"/>
  <c r="C1142" i="6"/>
  <c r="C998" i="6"/>
  <c r="C969" i="6"/>
  <c r="C751" i="6"/>
  <c r="C679" i="6"/>
  <c r="C381" i="6"/>
  <c r="C66" i="6"/>
  <c r="D607" i="6"/>
  <c r="D159" i="6"/>
  <c r="D80" i="6"/>
  <c r="D869" i="6"/>
  <c r="C869" i="6"/>
  <c r="D821" i="6"/>
  <c r="C821" i="6"/>
  <c r="D773" i="6"/>
  <c r="C773" i="6"/>
  <c r="D629" i="6"/>
  <c r="C629" i="6"/>
  <c r="C365" i="6"/>
  <c r="D365" i="6"/>
  <c r="C341" i="6"/>
  <c r="D341" i="6"/>
  <c r="D293" i="6"/>
  <c r="C293" i="6"/>
  <c r="D197" i="6"/>
  <c r="C197" i="6"/>
  <c r="D101" i="6"/>
  <c r="C101" i="6"/>
  <c r="C968" i="6"/>
  <c r="C782" i="6"/>
  <c r="C678" i="6"/>
  <c r="C642" i="6"/>
  <c r="C560" i="6"/>
  <c r="C429" i="6"/>
  <c r="C378" i="6"/>
  <c r="C337" i="6"/>
  <c r="C110" i="6"/>
  <c r="C18" i="6"/>
  <c r="D606" i="6"/>
  <c r="D379" i="6"/>
  <c r="D238" i="6"/>
  <c r="D299" i="7"/>
  <c r="C299" i="7"/>
  <c r="D251" i="7"/>
  <c r="C251" i="7"/>
  <c r="D203" i="7"/>
  <c r="C203" i="7"/>
  <c r="D54" i="7"/>
  <c r="C54" i="7"/>
  <c r="D30" i="7"/>
  <c r="C30" i="7"/>
  <c r="D940" i="6"/>
  <c r="C940" i="6"/>
  <c r="C892" i="6"/>
  <c r="D892" i="6"/>
  <c r="D868" i="6"/>
  <c r="C868" i="6"/>
  <c r="D820" i="6"/>
  <c r="C820" i="6"/>
  <c r="D772" i="6"/>
  <c r="C772" i="6"/>
  <c r="C604" i="6"/>
  <c r="D604" i="6"/>
  <c r="D580" i="6"/>
  <c r="C580" i="6"/>
  <c r="D508" i="6"/>
  <c r="C508" i="6"/>
  <c r="D484" i="6"/>
  <c r="C484" i="6"/>
  <c r="D412" i="6"/>
  <c r="C412" i="6"/>
  <c r="D388" i="6"/>
  <c r="C388" i="6"/>
  <c r="C316" i="6"/>
  <c r="D316" i="6"/>
  <c r="D292" i="6"/>
  <c r="C292" i="6"/>
  <c r="D244" i="6"/>
  <c r="C244" i="6"/>
  <c r="D196" i="6"/>
  <c r="C196" i="6"/>
  <c r="D124" i="6"/>
  <c r="C124" i="6"/>
  <c r="D100" i="6"/>
  <c r="C100" i="6"/>
  <c r="D138" i="7"/>
  <c r="C1080" i="6"/>
  <c r="C962" i="6"/>
  <c r="C749" i="6"/>
  <c r="C710" i="6"/>
  <c r="C677" i="6"/>
  <c r="C559" i="6"/>
  <c r="C247" i="6"/>
  <c r="D893" i="6"/>
  <c r="D605" i="6"/>
  <c r="D304" i="6"/>
  <c r="D235" i="6"/>
  <c r="D2" i="6"/>
  <c r="C126" i="7"/>
  <c r="C748" i="6"/>
  <c r="C676" i="6"/>
  <c r="C557" i="6"/>
  <c r="C285" i="6"/>
  <c r="C246" i="6"/>
  <c r="D446" i="6"/>
  <c r="D152" i="6"/>
  <c r="D570" i="5"/>
  <c r="C570" i="5"/>
  <c r="C354" i="5"/>
  <c r="D330" i="5"/>
  <c r="C306" i="5"/>
  <c r="C282" i="5"/>
  <c r="C258" i="5"/>
  <c r="C234" i="5"/>
  <c r="C210" i="5"/>
  <c r="D186" i="5"/>
  <c r="C665" i="5"/>
  <c r="C641" i="5"/>
  <c r="C617" i="5"/>
  <c r="C593" i="5"/>
  <c r="C569" i="5"/>
  <c r="D569" i="5"/>
  <c r="D545" i="5"/>
  <c r="C545" i="5"/>
  <c r="D521" i="5"/>
  <c r="C521" i="5"/>
  <c r="D497" i="5"/>
  <c r="C497" i="5"/>
  <c r="D473" i="5"/>
  <c r="C473" i="5"/>
  <c r="C449" i="5"/>
  <c r="C425" i="5"/>
  <c r="C401" i="5"/>
  <c r="C377" i="5"/>
  <c r="D353" i="5"/>
  <c r="C353" i="5"/>
  <c r="D329" i="5"/>
  <c r="C329" i="5"/>
  <c r="D305" i="5"/>
  <c r="C305" i="5"/>
  <c r="D281" i="5"/>
  <c r="C281" i="5"/>
  <c r="D257" i="5"/>
  <c r="C257" i="5"/>
  <c r="D233" i="5"/>
  <c r="C233" i="5"/>
  <c r="D209" i="5"/>
  <c r="C209" i="5"/>
  <c r="D185" i="5"/>
  <c r="C185" i="5"/>
  <c r="D161" i="5"/>
  <c r="C161" i="5"/>
  <c r="D137" i="5"/>
  <c r="C137" i="5"/>
  <c r="D113" i="5"/>
  <c r="C113" i="5"/>
  <c r="D89" i="5"/>
  <c r="C89" i="5"/>
  <c r="D65" i="5"/>
  <c r="C65" i="5"/>
  <c r="D41" i="5"/>
  <c r="C41" i="5"/>
  <c r="D17" i="5"/>
  <c r="C17" i="5"/>
  <c r="C568" i="5"/>
  <c r="D568" i="5"/>
  <c r="D544" i="5"/>
  <c r="C544" i="5"/>
  <c r="D520" i="5"/>
  <c r="C520" i="5"/>
  <c r="D496" i="5"/>
  <c r="C496" i="5"/>
  <c r="D472" i="5"/>
  <c r="C472" i="5"/>
  <c r="D352" i="5"/>
  <c r="C352" i="5"/>
  <c r="D328" i="5"/>
  <c r="C328" i="5"/>
  <c r="D304" i="5"/>
  <c r="C304" i="5"/>
  <c r="D280" i="5"/>
  <c r="C280" i="5"/>
  <c r="D256" i="5"/>
  <c r="C256" i="5"/>
  <c r="D232" i="5"/>
  <c r="C232" i="5"/>
  <c r="D208" i="5"/>
  <c r="C208" i="5"/>
  <c r="D184" i="5"/>
  <c r="C184" i="5"/>
  <c r="D160" i="5"/>
  <c r="C160" i="5"/>
  <c r="D136" i="5"/>
  <c r="C136" i="5"/>
  <c r="D112" i="5"/>
  <c r="C112" i="5"/>
  <c r="D88" i="5"/>
  <c r="C88" i="5"/>
  <c r="D64" i="5"/>
  <c r="C64" i="5"/>
  <c r="T40" i="5"/>
  <c r="D40" i="5"/>
  <c r="C40" i="5"/>
  <c r="D16" i="5"/>
  <c r="C16" i="5"/>
  <c r="C663" i="5"/>
  <c r="C639" i="5"/>
  <c r="C567" i="5"/>
  <c r="D567" i="5"/>
  <c r="D543" i="5"/>
  <c r="C543" i="5"/>
  <c r="D519" i="5"/>
  <c r="C519" i="5"/>
  <c r="D495" i="5"/>
  <c r="C495" i="5"/>
  <c r="D471" i="5"/>
  <c r="C471" i="5"/>
  <c r="D351" i="5"/>
  <c r="C351" i="5"/>
  <c r="D327" i="5"/>
  <c r="C327" i="5"/>
  <c r="C303" i="5"/>
  <c r="D303" i="5"/>
  <c r="D279" i="5"/>
  <c r="C279" i="5"/>
  <c r="D255" i="5"/>
  <c r="C255" i="5"/>
  <c r="D231" i="5"/>
  <c r="C231" i="5"/>
  <c r="D207" i="5"/>
  <c r="C207" i="5"/>
  <c r="D183" i="5"/>
  <c r="C183" i="5"/>
  <c r="C159" i="5"/>
  <c r="D159" i="5"/>
  <c r="D39" i="5"/>
  <c r="D15" i="5"/>
  <c r="C662" i="5"/>
  <c r="C638" i="5"/>
  <c r="C614" i="5"/>
  <c r="C590" i="5"/>
  <c r="C566" i="5"/>
  <c r="D566" i="5"/>
  <c r="D542" i="5"/>
  <c r="C542" i="5"/>
  <c r="D518" i="5"/>
  <c r="C518" i="5"/>
  <c r="D494" i="5"/>
  <c r="C494" i="5"/>
  <c r="D470" i="5"/>
  <c r="C470" i="5"/>
  <c r="C446" i="5"/>
  <c r="C422" i="5"/>
  <c r="C398" i="5"/>
  <c r="C374" i="5"/>
  <c r="D350" i="5"/>
  <c r="C350" i="5"/>
  <c r="D326" i="5"/>
  <c r="C326" i="5"/>
  <c r="C302" i="5"/>
  <c r="D302" i="5"/>
  <c r="D278" i="5"/>
  <c r="C278" i="5"/>
  <c r="D254" i="5"/>
  <c r="C254" i="5"/>
  <c r="D230" i="5"/>
  <c r="C230" i="5"/>
  <c r="D206" i="5"/>
  <c r="C206" i="5"/>
  <c r="D182" i="5"/>
  <c r="C182" i="5"/>
  <c r="D158" i="5"/>
  <c r="C158" i="5"/>
  <c r="D38" i="5"/>
  <c r="D14" i="5"/>
  <c r="C661" i="5"/>
  <c r="C637" i="5"/>
  <c r="C613" i="5"/>
  <c r="C589" i="5"/>
  <c r="C565" i="5"/>
  <c r="D565" i="5"/>
  <c r="C541" i="5"/>
  <c r="D541" i="5"/>
  <c r="D517" i="5"/>
  <c r="C517" i="5"/>
  <c r="D493" i="5"/>
  <c r="C493" i="5"/>
  <c r="D469" i="5"/>
  <c r="C469" i="5"/>
  <c r="C445" i="5"/>
  <c r="C421" i="5"/>
  <c r="C397" i="5"/>
  <c r="D373" i="5"/>
  <c r="C373" i="5"/>
  <c r="D349" i="5"/>
  <c r="C349" i="5"/>
  <c r="D325" i="5"/>
  <c r="C325" i="5"/>
  <c r="C301" i="5"/>
  <c r="D301" i="5"/>
  <c r="D277" i="5"/>
  <c r="C277" i="5"/>
  <c r="D253" i="5"/>
  <c r="C253" i="5"/>
  <c r="D229" i="5"/>
  <c r="C229" i="5"/>
  <c r="C205" i="5"/>
  <c r="D181" i="5"/>
  <c r="D157" i="5"/>
  <c r="D37" i="5"/>
  <c r="D13" i="5"/>
  <c r="C564" i="5"/>
  <c r="D564" i="5"/>
  <c r="C540" i="5"/>
  <c r="D540" i="5"/>
  <c r="D516" i="5"/>
  <c r="C516" i="5"/>
  <c r="D492" i="5"/>
  <c r="C492" i="5"/>
  <c r="D468" i="5"/>
  <c r="C468" i="5"/>
  <c r="D372" i="5"/>
  <c r="C372" i="5"/>
  <c r="D348" i="5"/>
  <c r="C348" i="5"/>
  <c r="D324" i="5"/>
  <c r="C324" i="5"/>
  <c r="C300" i="5"/>
  <c r="D300" i="5"/>
  <c r="D276" i="5"/>
  <c r="C276" i="5"/>
  <c r="D252" i="5"/>
  <c r="C252" i="5"/>
  <c r="D228" i="5"/>
  <c r="C228" i="5"/>
  <c r="D204" i="5"/>
  <c r="C204" i="5"/>
  <c r="D180" i="5"/>
  <c r="C180" i="5"/>
  <c r="D156" i="5"/>
  <c r="C156" i="5"/>
  <c r="D132" i="5"/>
  <c r="C132" i="5"/>
  <c r="D108" i="5"/>
  <c r="C108" i="5"/>
  <c r="D36" i="5"/>
  <c r="D12" i="5"/>
  <c r="C683" i="5"/>
  <c r="C659" i="5"/>
  <c r="C635" i="5"/>
  <c r="C611" i="5"/>
  <c r="C587" i="5"/>
  <c r="C563" i="5"/>
  <c r="D563" i="5"/>
  <c r="C539" i="5"/>
  <c r="D539" i="5"/>
  <c r="D515" i="5"/>
  <c r="C515" i="5"/>
  <c r="D491" i="5"/>
  <c r="C491" i="5"/>
  <c r="C467" i="5"/>
  <c r="C395" i="5"/>
  <c r="C371" i="5"/>
  <c r="C347" i="5"/>
  <c r="C299" i="5"/>
  <c r="C275" i="5"/>
  <c r="C251" i="5"/>
  <c r="C227" i="5"/>
  <c r="C203" i="5"/>
  <c r="D179" i="5"/>
  <c r="D155" i="5"/>
  <c r="D35" i="5"/>
  <c r="D11" i="5"/>
  <c r="C682" i="5"/>
  <c r="C658" i="5"/>
  <c r="C634" i="5"/>
  <c r="C610" i="5"/>
  <c r="C586" i="5"/>
  <c r="C562" i="5"/>
  <c r="D562" i="5"/>
  <c r="C538" i="5"/>
  <c r="D538" i="5"/>
  <c r="D514" i="5"/>
  <c r="C514" i="5"/>
  <c r="D490" i="5"/>
  <c r="C490" i="5"/>
  <c r="D370" i="5"/>
  <c r="C370" i="5"/>
  <c r="D346" i="5"/>
  <c r="C346" i="5"/>
  <c r="D322" i="5"/>
  <c r="C322" i="5"/>
  <c r="C298" i="5"/>
  <c r="D298" i="5"/>
  <c r="C274" i="5"/>
  <c r="D274" i="5"/>
  <c r="D250" i="5"/>
  <c r="C250" i="5"/>
  <c r="D226" i="5"/>
  <c r="C226" i="5"/>
  <c r="D202" i="5"/>
  <c r="C202" i="5"/>
  <c r="D178" i="5"/>
  <c r="C178" i="5"/>
  <c r="D154" i="5"/>
  <c r="C154" i="5"/>
  <c r="D130" i="5"/>
  <c r="C130" i="5"/>
  <c r="D106" i="5"/>
  <c r="C106" i="5"/>
  <c r="D82" i="5"/>
  <c r="C82" i="5"/>
  <c r="D58" i="5"/>
  <c r="C58" i="5"/>
  <c r="D34" i="5"/>
  <c r="C34" i="5"/>
  <c r="D10" i="5"/>
  <c r="C10" i="5"/>
  <c r="C561" i="5"/>
  <c r="D561" i="5"/>
  <c r="C537" i="5"/>
  <c r="D537" i="5"/>
  <c r="C513" i="5"/>
  <c r="D513" i="5"/>
  <c r="D489" i="5"/>
  <c r="C489" i="5"/>
  <c r="D369" i="5"/>
  <c r="C369" i="5"/>
  <c r="D345" i="5"/>
  <c r="C345" i="5"/>
  <c r="D321" i="5"/>
  <c r="C321" i="5"/>
  <c r="D297" i="5"/>
  <c r="C297" i="5"/>
  <c r="D273" i="5"/>
  <c r="C273" i="5"/>
  <c r="D249" i="5"/>
  <c r="C249" i="5"/>
  <c r="D225" i="5"/>
  <c r="C225" i="5"/>
  <c r="D201" i="5"/>
  <c r="C201" i="5"/>
  <c r="D177" i="5"/>
  <c r="C177" i="5"/>
  <c r="D153" i="5"/>
  <c r="C153" i="5"/>
  <c r="D129" i="5"/>
  <c r="C129" i="5"/>
  <c r="C33" i="5"/>
  <c r="C9" i="5"/>
  <c r="D385" i="5"/>
  <c r="C560" i="5"/>
  <c r="D560" i="5"/>
  <c r="C536" i="5"/>
  <c r="D536" i="5"/>
  <c r="C512" i="5"/>
  <c r="D512" i="5"/>
  <c r="D488" i="5"/>
  <c r="C488" i="5"/>
  <c r="D368" i="5"/>
  <c r="C368" i="5"/>
  <c r="D344" i="5"/>
  <c r="C344" i="5"/>
  <c r="D320" i="5"/>
  <c r="C320" i="5"/>
  <c r="D296" i="5"/>
  <c r="C296" i="5"/>
  <c r="D272" i="5"/>
  <c r="C272" i="5"/>
  <c r="D248" i="5"/>
  <c r="C248" i="5"/>
  <c r="D224" i="5"/>
  <c r="C224" i="5"/>
  <c r="D200" i="5"/>
  <c r="C200" i="5"/>
  <c r="D176" i="5"/>
  <c r="C176" i="5"/>
  <c r="D152" i="5"/>
  <c r="C152" i="5"/>
  <c r="D128" i="5"/>
  <c r="C128" i="5"/>
  <c r="D104" i="5"/>
  <c r="C104" i="5"/>
  <c r="D80" i="5"/>
  <c r="C80" i="5"/>
  <c r="D56" i="5"/>
  <c r="C56" i="5"/>
  <c r="D32" i="5"/>
  <c r="C32" i="5"/>
  <c r="T8" i="5"/>
  <c r="D8" i="5"/>
  <c r="C8" i="5"/>
  <c r="D559" i="5"/>
  <c r="C559" i="5"/>
  <c r="D535" i="5"/>
  <c r="C535" i="5"/>
  <c r="D511" i="5"/>
  <c r="C511" i="5"/>
  <c r="C367" i="5"/>
  <c r="C343" i="5"/>
  <c r="C295" i="5"/>
  <c r="C271" i="5"/>
  <c r="C247" i="5"/>
  <c r="C199" i="5"/>
  <c r="C175" i="5"/>
  <c r="C31" i="5"/>
  <c r="C7" i="5"/>
  <c r="D117" i="5"/>
  <c r="D145" i="5"/>
  <c r="D261" i="5"/>
  <c r="D289" i="5"/>
  <c r="D527" i="5"/>
  <c r="C669" i="5"/>
  <c r="C678" i="5"/>
  <c r="C654" i="5"/>
  <c r="C630" i="5"/>
  <c r="C606" i="5"/>
  <c r="D558" i="5"/>
  <c r="C558" i="5"/>
  <c r="D534" i="5"/>
  <c r="C534" i="5"/>
  <c r="D510" i="5"/>
  <c r="C510" i="5"/>
  <c r="D486" i="5"/>
  <c r="C486" i="5"/>
  <c r="D366" i="5"/>
  <c r="C366" i="5"/>
  <c r="D342" i="5"/>
  <c r="C342" i="5"/>
  <c r="D318" i="5"/>
  <c r="C318" i="5"/>
  <c r="D294" i="5"/>
  <c r="C294" i="5"/>
  <c r="D270" i="5"/>
  <c r="C270" i="5"/>
  <c r="D246" i="5"/>
  <c r="C246" i="5"/>
  <c r="D222" i="5"/>
  <c r="C222" i="5"/>
  <c r="D198" i="5"/>
  <c r="C198" i="5"/>
  <c r="D174" i="5"/>
  <c r="C174" i="5"/>
  <c r="D150" i="5"/>
  <c r="C150" i="5"/>
  <c r="D126" i="5"/>
  <c r="C126" i="5"/>
  <c r="D102" i="5"/>
  <c r="C102" i="5"/>
  <c r="D78" i="5"/>
  <c r="C78" i="5"/>
  <c r="D54" i="5"/>
  <c r="C54" i="5"/>
  <c r="D30" i="5"/>
  <c r="C30" i="5"/>
  <c r="D6" i="5"/>
  <c r="C6" i="5"/>
  <c r="D557" i="5"/>
  <c r="C557" i="5"/>
  <c r="D533" i="5"/>
  <c r="C533" i="5"/>
  <c r="D509" i="5"/>
  <c r="C509" i="5"/>
  <c r="D485" i="5"/>
  <c r="C485" i="5"/>
  <c r="D365" i="5"/>
  <c r="C365" i="5"/>
  <c r="D341" i="5"/>
  <c r="C341" i="5"/>
  <c r="C317" i="5"/>
  <c r="C269" i="5"/>
  <c r="C245" i="5"/>
  <c r="C221" i="5"/>
  <c r="D197" i="5"/>
  <c r="C173" i="5"/>
  <c r="C149" i="5"/>
  <c r="C101" i="5"/>
  <c r="D53" i="5"/>
  <c r="C29" i="5"/>
  <c r="C5" i="5"/>
  <c r="D556" i="5"/>
  <c r="C556" i="5"/>
  <c r="D532" i="5"/>
  <c r="C532" i="5"/>
  <c r="D508" i="5"/>
  <c r="C508" i="5"/>
  <c r="D484" i="5"/>
  <c r="C484" i="5"/>
  <c r="D364" i="5"/>
  <c r="C364" i="5"/>
  <c r="D340" i="5"/>
  <c r="C340" i="5"/>
  <c r="C316" i="5"/>
  <c r="D316" i="5"/>
  <c r="C292" i="5"/>
  <c r="D292" i="5"/>
  <c r="C268" i="5"/>
  <c r="D268" i="5"/>
  <c r="D244" i="5"/>
  <c r="C244" i="5"/>
  <c r="D220" i="5"/>
  <c r="C220" i="5"/>
  <c r="D196" i="5"/>
  <c r="C196" i="5"/>
  <c r="C172" i="5"/>
  <c r="D172" i="5"/>
  <c r="C148" i="5"/>
  <c r="D148" i="5"/>
  <c r="C124" i="5"/>
  <c r="D124" i="5"/>
  <c r="D100" i="5"/>
  <c r="C100" i="5"/>
  <c r="C76" i="5"/>
  <c r="D76" i="5"/>
  <c r="C52" i="5"/>
  <c r="D52" i="5"/>
  <c r="C28" i="5"/>
  <c r="D28" i="5"/>
  <c r="C4" i="5"/>
  <c r="D4" i="5"/>
  <c r="D675" i="5"/>
  <c r="C675" i="5"/>
  <c r="D651" i="5"/>
  <c r="C651" i="5"/>
  <c r="D627" i="5"/>
  <c r="C627" i="5"/>
  <c r="C555" i="5"/>
  <c r="D555" i="5"/>
  <c r="C531" i="5"/>
  <c r="D531" i="5"/>
  <c r="C507" i="5"/>
  <c r="D507" i="5"/>
  <c r="D483" i="5"/>
  <c r="C483" i="5"/>
  <c r="C363" i="5"/>
  <c r="D339" i="5"/>
  <c r="C315" i="5"/>
  <c r="C291" i="5"/>
  <c r="C267" i="5"/>
  <c r="C243" i="5"/>
  <c r="C219" i="5"/>
  <c r="D195" i="5"/>
  <c r="C171" i="5"/>
  <c r="C147" i="5"/>
  <c r="C99" i="5"/>
  <c r="D51" i="5"/>
  <c r="C27" i="5"/>
  <c r="C3" i="5"/>
  <c r="C554" i="5"/>
  <c r="D554" i="5"/>
  <c r="C530" i="5"/>
  <c r="D530" i="5"/>
  <c r="C506" i="5"/>
  <c r="D506" i="5"/>
  <c r="D482" i="5"/>
  <c r="C482" i="5"/>
  <c r="D362" i="5"/>
  <c r="C362" i="5"/>
  <c r="D338" i="5"/>
  <c r="C338" i="5"/>
  <c r="C314" i="5"/>
  <c r="D314" i="5"/>
  <c r="C290" i="5"/>
  <c r="D290" i="5"/>
  <c r="C266" i="5"/>
  <c r="D266" i="5"/>
  <c r="C242" i="5"/>
  <c r="D242" i="5"/>
  <c r="D218" i="5"/>
  <c r="C218" i="5"/>
  <c r="D194" i="5"/>
  <c r="C194" i="5"/>
  <c r="C170" i="5"/>
  <c r="D170" i="5"/>
  <c r="C146" i="5"/>
  <c r="D146" i="5"/>
  <c r="C122" i="5"/>
  <c r="D122" i="5"/>
  <c r="C98" i="5"/>
  <c r="D98" i="5"/>
  <c r="D74" i="5"/>
  <c r="C74" i="5"/>
  <c r="C50" i="5"/>
  <c r="D50" i="5"/>
  <c r="C26" i="5"/>
  <c r="D26" i="5"/>
  <c r="T2" i="5"/>
  <c r="C2" i="5"/>
  <c r="D2" i="5"/>
  <c r="D577" i="5"/>
  <c r="D529" i="5"/>
  <c r="D505" i="5"/>
  <c r="D481" i="5"/>
  <c r="C361" i="5"/>
  <c r="D337" i="5"/>
  <c r="C313" i="5"/>
  <c r="C289" i="5"/>
  <c r="C265" i="5"/>
  <c r="C241" i="5"/>
  <c r="C217" i="5"/>
  <c r="D193" i="5"/>
  <c r="C169" i="5"/>
  <c r="C145" i="5"/>
  <c r="C121" i="5"/>
  <c r="C97" i="5"/>
  <c r="D49" i="5"/>
  <c r="C25" i="5"/>
  <c r="C576" i="5"/>
  <c r="D576" i="5"/>
  <c r="C552" i="5"/>
  <c r="D552" i="5"/>
  <c r="C528" i="5"/>
  <c r="D528" i="5"/>
  <c r="C504" i="5"/>
  <c r="D504" i="5"/>
  <c r="C480" i="5"/>
  <c r="D480" i="5"/>
  <c r="D360" i="5"/>
  <c r="C360" i="5"/>
  <c r="C312" i="5"/>
  <c r="C288" i="5"/>
  <c r="C264" i="5"/>
  <c r="C216" i="5"/>
  <c r="D192" i="5"/>
  <c r="D168" i="5"/>
  <c r="D120" i="5"/>
  <c r="D24" i="5"/>
  <c r="D575" i="5"/>
  <c r="D503" i="5"/>
  <c r="C311" i="5"/>
  <c r="C287" i="5"/>
  <c r="C263" i="5"/>
  <c r="C215" i="5"/>
  <c r="D191" i="5"/>
  <c r="C167" i="5"/>
  <c r="D119" i="5"/>
  <c r="D23" i="5"/>
  <c r="C670" i="5"/>
  <c r="C646" i="5"/>
  <c r="C622" i="5"/>
  <c r="D574" i="5"/>
  <c r="D526" i="5"/>
  <c r="D502" i="5"/>
  <c r="C310" i="5"/>
  <c r="C286" i="5"/>
  <c r="C262" i="5"/>
  <c r="C214" i="5"/>
  <c r="D190" i="5"/>
  <c r="D166" i="5"/>
  <c r="D118" i="5"/>
  <c r="D22" i="5"/>
  <c r="C645" i="5"/>
  <c r="D621" i="5"/>
  <c r="D597" i="5"/>
  <c r="D573" i="5"/>
  <c r="D525" i="5"/>
  <c r="D501" i="5"/>
  <c r="D477" i="5"/>
  <c r="C453" i="5"/>
  <c r="C405" i="5"/>
  <c r="C309" i="5"/>
  <c r="C285" i="5"/>
  <c r="C261" i="5"/>
  <c r="C213" i="5"/>
  <c r="D189" i="5"/>
  <c r="D165" i="5"/>
  <c r="D21" i="5"/>
  <c r="D572" i="5"/>
  <c r="C572" i="5"/>
  <c r="D548" i="5"/>
  <c r="C548" i="5"/>
  <c r="D524" i="5"/>
  <c r="C524" i="5"/>
  <c r="D500" i="5"/>
  <c r="C500" i="5"/>
  <c r="D476" i="5"/>
  <c r="C476" i="5"/>
  <c r="C356" i="5"/>
  <c r="D356" i="5"/>
  <c r="D332" i="5"/>
  <c r="C332" i="5"/>
  <c r="C308" i="5"/>
  <c r="D308" i="5"/>
  <c r="C284" i="5"/>
  <c r="D284" i="5"/>
  <c r="C260" i="5"/>
  <c r="D260" i="5"/>
  <c r="C236" i="5"/>
  <c r="D236" i="5"/>
  <c r="C212" i="5"/>
  <c r="D212" i="5"/>
  <c r="D188" i="5"/>
  <c r="C188" i="5"/>
  <c r="D164" i="5"/>
  <c r="C164" i="5"/>
  <c r="D140" i="5"/>
  <c r="C140" i="5"/>
  <c r="D116" i="5"/>
  <c r="C116" i="5"/>
  <c r="D92" i="5"/>
  <c r="C92" i="5"/>
  <c r="D68" i="5"/>
  <c r="C68" i="5"/>
  <c r="D44" i="5"/>
  <c r="C44" i="5"/>
  <c r="D20" i="5"/>
  <c r="C20" i="5"/>
  <c r="D331" i="5"/>
  <c r="D187" i="5"/>
  <c r="D43" i="5"/>
  <c r="C573" i="5"/>
  <c r="C549" i="5"/>
  <c r="C525" i="5"/>
  <c r="C501" i="5"/>
  <c r="C477" i="5"/>
  <c r="C330" i="5"/>
  <c r="C42" i="5"/>
  <c r="C14" i="5"/>
  <c r="D359" i="5"/>
  <c r="D275" i="5"/>
  <c r="D243" i="5"/>
  <c r="D215" i="5"/>
  <c r="D131" i="5"/>
  <c r="D99" i="5"/>
  <c r="D71" i="5"/>
  <c r="C157" i="5"/>
  <c r="C73" i="5"/>
  <c r="C13" i="5"/>
  <c r="D358" i="5"/>
  <c r="D214" i="5"/>
  <c r="D70" i="5"/>
  <c r="C571" i="5"/>
  <c r="C547" i="5"/>
  <c r="C523" i="5"/>
  <c r="C499" i="5"/>
  <c r="C475" i="5"/>
  <c r="C381" i="5"/>
  <c r="C12" i="5"/>
  <c r="D479" i="5"/>
  <c r="D357" i="5"/>
  <c r="D269" i="5"/>
  <c r="D241" i="5"/>
  <c r="D213" i="5"/>
  <c r="D125" i="5"/>
  <c r="D97" i="5"/>
  <c r="D69" i="5"/>
  <c r="C546" i="5"/>
  <c r="C522" i="5"/>
  <c r="C498" i="5"/>
  <c r="C474" i="5"/>
  <c r="C155" i="5"/>
  <c r="C127" i="5"/>
  <c r="C67" i="5"/>
  <c r="C39" i="5"/>
  <c r="C11" i="5"/>
  <c r="D478" i="5"/>
  <c r="D240" i="5"/>
  <c r="D96" i="5"/>
  <c r="C181" i="5"/>
  <c r="C66" i="5"/>
  <c r="C38" i="5"/>
  <c r="D355" i="5"/>
  <c r="D299" i="5"/>
  <c r="D267" i="5"/>
  <c r="D239" i="5"/>
  <c r="D211" i="5"/>
  <c r="D123" i="5"/>
  <c r="D95" i="5"/>
  <c r="D67" i="5"/>
  <c r="C125" i="5"/>
  <c r="C37" i="5"/>
  <c r="D354" i="5"/>
  <c r="D238" i="5"/>
  <c r="D210" i="5"/>
  <c r="D94" i="5"/>
  <c r="D66" i="5"/>
  <c r="C621" i="5"/>
  <c r="C179" i="5"/>
  <c r="C36" i="5"/>
  <c r="D475" i="5"/>
  <c r="D293" i="5"/>
  <c r="D265" i="5"/>
  <c r="D237" i="5"/>
  <c r="D149" i="5"/>
  <c r="D121" i="5"/>
  <c r="D93" i="5"/>
  <c r="D5" i="5"/>
  <c r="C323" i="5"/>
  <c r="C151" i="5"/>
  <c r="C123" i="5"/>
  <c r="C91" i="5"/>
  <c r="C63" i="5"/>
  <c r="C35" i="5"/>
  <c r="D474" i="5"/>
  <c r="D264" i="5"/>
  <c r="C90" i="5"/>
  <c r="C62" i="5"/>
  <c r="D323" i="5"/>
  <c r="D291" i="5"/>
  <c r="D263" i="5"/>
  <c r="D235" i="5"/>
  <c r="D147" i="5"/>
  <c r="D91" i="5"/>
  <c r="D63" i="5"/>
  <c r="D3" i="5"/>
  <c r="C61" i="5"/>
  <c r="D262" i="5"/>
  <c r="D234" i="5"/>
  <c r="D90" i="5"/>
  <c r="D62" i="5"/>
  <c r="C60" i="5"/>
  <c r="D499" i="5"/>
  <c r="D317" i="5"/>
  <c r="D205" i="5"/>
  <c r="D173" i="5"/>
  <c r="D61" i="5"/>
  <c r="D29" i="5"/>
  <c r="D105" i="5"/>
  <c r="D81" i="5"/>
  <c r="D57" i="5"/>
  <c r="D33" i="5"/>
  <c r="D9" i="5"/>
  <c r="C319" i="5"/>
  <c r="C223" i="5"/>
  <c r="C115" i="5"/>
  <c r="C87" i="5"/>
  <c r="C59" i="5"/>
  <c r="D498" i="5"/>
  <c r="D288" i="5"/>
  <c r="D144" i="5"/>
  <c r="D60" i="5"/>
  <c r="C114" i="5"/>
  <c r="C86" i="5"/>
  <c r="D553" i="5"/>
  <c r="D347" i="5"/>
  <c r="D315" i="5"/>
  <c r="D287" i="5"/>
  <c r="D259" i="5"/>
  <c r="D203" i="5"/>
  <c r="D171" i="5"/>
  <c r="D143" i="5"/>
  <c r="D115" i="5"/>
  <c r="D87" i="5"/>
  <c r="D59" i="5"/>
  <c r="D27" i="5"/>
  <c r="D487" i="5"/>
  <c r="D367" i="5"/>
  <c r="D343" i="5"/>
  <c r="D319" i="5"/>
  <c r="D295" i="5"/>
  <c r="D271" i="5"/>
  <c r="D247" i="5"/>
  <c r="D223" i="5"/>
  <c r="D199" i="5"/>
  <c r="D175" i="5"/>
  <c r="D151" i="5"/>
  <c r="D127" i="5"/>
  <c r="D103" i="5"/>
  <c r="D79" i="5"/>
  <c r="D55" i="5"/>
  <c r="D31" i="5"/>
  <c r="T7" i="5"/>
  <c r="D7" i="5"/>
  <c r="C598" i="5"/>
  <c r="C293" i="5"/>
  <c r="C197" i="5"/>
  <c r="C85" i="5"/>
  <c r="C57" i="5"/>
  <c r="D286" i="5"/>
  <c r="D258" i="5"/>
  <c r="D142" i="5"/>
  <c r="D114" i="5"/>
  <c r="D86" i="5"/>
  <c r="C597" i="5"/>
  <c r="C487" i="5"/>
  <c r="C84" i="5"/>
  <c r="D551" i="5"/>
  <c r="D523" i="5"/>
  <c r="D313" i="5"/>
  <c r="D285" i="5"/>
  <c r="D169" i="5"/>
  <c r="D141" i="5"/>
  <c r="D85" i="5"/>
  <c r="D25" i="5"/>
  <c r="T5" i="5"/>
  <c r="C443" i="5"/>
  <c r="C339" i="5"/>
  <c r="C195" i="5"/>
  <c r="C139" i="5"/>
  <c r="C111" i="5"/>
  <c r="C83" i="5"/>
  <c r="C55" i="5"/>
  <c r="D550" i="5"/>
  <c r="D522" i="5"/>
  <c r="D312" i="5"/>
  <c r="D84" i="5"/>
  <c r="C429" i="5"/>
  <c r="C138" i="5"/>
  <c r="C110" i="5"/>
  <c r="D549" i="5"/>
  <c r="D371" i="5"/>
  <c r="D311" i="5"/>
  <c r="D283" i="5"/>
  <c r="D227" i="5"/>
  <c r="D167" i="5"/>
  <c r="D139" i="5"/>
  <c r="D111" i="5"/>
  <c r="D83" i="5"/>
  <c r="T3" i="5"/>
  <c r="C337" i="5"/>
  <c r="C193" i="5"/>
  <c r="C109" i="5"/>
  <c r="C81" i="5"/>
  <c r="C53" i="5"/>
  <c r="D310" i="5"/>
  <c r="D282" i="5"/>
  <c r="D138" i="5"/>
  <c r="D110" i="5"/>
  <c r="C336" i="5"/>
  <c r="C240" i="5"/>
  <c r="C192" i="5"/>
  <c r="D547" i="5"/>
  <c r="D309" i="5"/>
  <c r="D221" i="5"/>
  <c r="D109" i="5"/>
  <c r="D77" i="5"/>
  <c r="C359" i="5"/>
  <c r="C335" i="5"/>
  <c r="C239" i="5"/>
  <c r="C191" i="5"/>
  <c r="C163" i="5"/>
  <c r="C135" i="5"/>
  <c r="C107" i="5"/>
  <c r="C79" i="5"/>
  <c r="C51" i="5"/>
  <c r="C19" i="5"/>
  <c r="D546" i="5"/>
  <c r="D336" i="5"/>
  <c r="D48" i="5"/>
  <c r="C168" i="5"/>
  <c r="C144" i="5"/>
  <c r="C120" i="5"/>
  <c r="C96" i="5"/>
  <c r="C72" i="5"/>
  <c r="C48" i="5"/>
  <c r="C24" i="5"/>
  <c r="C577" i="5"/>
  <c r="C553" i="5"/>
  <c r="C529" i="5"/>
  <c r="C505" i="5"/>
  <c r="C481" i="5"/>
  <c r="C419" i="5"/>
  <c r="C358" i="5"/>
  <c r="C334" i="5"/>
  <c r="C238" i="5"/>
  <c r="C190" i="5"/>
  <c r="C162" i="5"/>
  <c r="C134" i="5"/>
  <c r="C18" i="5"/>
  <c r="D363" i="5"/>
  <c r="D335" i="5"/>
  <c r="D307" i="5"/>
  <c r="D251" i="5"/>
  <c r="D219" i="5"/>
  <c r="D163" i="5"/>
  <c r="D135" i="5"/>
  <c r="D107" i="5"/>
  <c r="D75" i="5"/>
  <c r="D47" i="5"/>
  <c r="D19" i="5"/>
  <c r="C143" i="5"/>
  <c r="C119" i="5"/>
  <c r="C95" i="5"/>
  <c r="C71" i="5"/>
  <c r="C47" i="5"/>
  <c r="C23" i="5"/>
  <c r="C357" i="5"/>
  <c r="C333" i="5"/>
  <c r="C237" i="5"/>
  <c r="C133" i="5"/>
  <c r="C105" i="5"/>
  <c r="C77" i="5"/>
  <c r="C49" i="5"/>
  <c r="D334" i="5"/>
  <c r="D306" i="5"/>
  <c r="D162" i="5"/>
  <c r="D134" i="5"/>
  <c r="D46" i="5"/>
  <c r="D18" i="5"/>
  <c r="C166" i="5"/>
  <c r="C142" i="5"/>
  <c r="C118" i="5"/>
  <c r="C94" i="5"/>
  <c r="C70" i="5"/>
  <c r="C46" i="5"/>
  <c r="C22" i="5"/>
  <c r="C575" i="5"/>
  <c r="C551" i="5"/>
  <c r="C527" i="5"/>
  <c r="C503" i="5"/>
  <c r="C479" i="5"/>
  <c r="C187" i="5"/>
  <c r="D571" i="5"/>
  <c r="D361" i="5"/>
  <c r="D333" i="5"/>
  <c r="D245" i="5"/>
  <c r="D217" i="5"/>
  <c r="D133" i="5"/>
  <c r="D101" i="5"/>
  <c r="D73" i="5"/>
  <c r="D45" i="5"/>
  <c r="D669" i="5"/>
  <c r="D645" i="5"/>
  <c r="C189" i="5"/>
  <c r="C165" i="5"/>
  <c r="C141" i="5"/>
  <c r="C117" i="5"/>
  <c r="C93" i="5"/>
  <c r="C69" i="5"/>
  <c r="C45" i="5"/>
  <c r="C21" i="5"/>
  <c r="C574" i="5"/>
  <c r="C550" i="5"/>
  <c r="C526" i="5"/>
  <c r="C502" i="5"/>
  <c r="C478" i="5"/>
  <c r="C355" i="5"/>
  <c r="C331" i="5"/>
  <c r="C307" i="5"/>
  <c r="C283" i="5"/>
  <c r="C259" i="5"/>
  <c r="C235" i="5"/>
  <c r="C211" i="5"/>
  <c r="C186" i="5"/>
  <c r="C131" i="5"/>
  <c r="C103" i="5"/>
  <c r="C75" i="5"/>
  <c r="C43" i="5"/>
  <c r="C15" i="5"/>
  <c r="D216" i="5"/>
  <c r="D72" i="5"/>
  <c r="D672" i="5"/>
  <c r="D648" i="5"/>
  <c r="D624" i="5"/>
  <c r="D600" i="5"/>
  <c r="D456" i="5"/>
  <c r="D432" i="5"/>
  <c r="D408" i="5"/>
  <c r="D384" i="5"/>
  <c r="D671" i="5"/>
  <c r="D647" i="5"/>
  <c r="D623" i="5"/>
  <c r="D599" i="5"/>
  <c r="D455" i="5"/>
  <c r="D431" i="5"/>
  <c r="D407" i="5"/>
  <c r="D383" i="5"/>
  <c r="C660" i="5"/>
  <c r="C636" i="5"/>
  <c r="C612" i="5"/>
  <c r="C588" i="5"/>
  <c r="C444" i="5"/>
  <c r="C420" i="5"/>
  <c r="C396" i="5"/>
  <c r="D670" i="5"/>
  <c r="D646" i="5"/>
  <c r="D622" i="5"/>
  <c r="D598" i="5"/>
  <c r="D454" i="5"/>
  <c r="D430" i="5"/>
  <c r="D406" i="5"/>
  <c r="D382" i="5"/>
  <c r="D453" i="5"/>
  <c r="D429" i="5"/>
  <c r="D405" i="5"/>
  <c r="D381" i="5"/>
  <c r="C466" i="5"/>
  <c r="C442" i="5"/>
  <c r="C418" i="5"/>
  <c r="C394" i="5"/>
  <c r="D668" i="5"/>
  <c r="D644" i="5"/>
  <c r="D620" i="5"/>
  <c r="D596" i="5"/>
  <c r="D452" i="5"/>
  <c r="D428" i="5"/>
  <c r="D404" i="5"/>
  <c r="D380" i="5"/>
  <c r="C681" i="5"/>
  <c r="C657" i="5"/>
  <c r="C633" i="5"/>
  <c r="C609" i="5"/>
  <c r="C585" i="5"/>
  <c r="C465" i="5"/>
  <c r="C441" i="5"/>
  <c r="C417" i="5"/>
  <c r="C393" i="5"/>
  <c r="D667" i="5"/>
  <c r="D643" i="5"/>
  <c r="D619" i="5"/>
  <c r="D595" i="5"/>
  <c r="D451" i="5"/>
  <c r="D427" i="5"/>
  <c r="D403" i="5"/>
  <c r="D379" i="5"/>
  <c r="C680" i="5"/>
  <c r="C656" i="5"/>
  <c r="C632" i="5"/>
  <c r="C608" i="5"/>
  <c r="C584" i="5"/>
  <c r="C464" i="5"/>
  <c r="C440" i="5"/>
  <c r="C416" i="5"/>
  <c r="C392" i="5"/>
  <c r="D666" i="5"/>
  <c r="D642" i="5"/>
  <c r="D618" i="5"/>
  <c r="D594" i="5"/>
  <c r="D450" i="5"/>
  <c r="D426" i="5"/>
  <c r="D402" i="5"/>
  <c r="D378" i="5"/>
  <c r="C679" i="5"/>
  <c r="C655" i="5"/>
  <c r="C631" i="5"/>
  <c r="C607" i="5"/>
  <c r="C583" i="5"/>
  <c r="C463" i="5"/>
  <c r="C439" i="5"/>
  <c r="C415" i="5"/>
  <c r="C391" i="5"/>
  <c r="D665" i="5"/>
  <c r="D641" i="5"/>
  <c r="D617" i="5"/>
  <c r="D593" i="5"/>
  <c r="D449" i="5"/>
  <c r="D425" i="5"/>
  <c r="D401" i="5"/>
  <c r="D377" i="5"/>
  <c r="C582" i="5"/>
  <c r="C462" i="5"/>
  <c r="C438" i="5"/>
  <c r="C414" i="5"/>
  <c r="C390" i="5"/>
  <c r="D664" i="5"/>
  <c r="D640" i="5"/>
  <c r="D616" i="5"/>
  <c r="D592" i="5"/>
  <c r="D448" i="5"/>
  <c r="D424" i="5"/>
  <c r="D400" i="5"/>
  <c r="D376" i="5"/>
  <c r="C677" i="5"/>
  <c r="C653" i="5"/>
  <c r="C629" i="5"/>
  <c r="C605" i="5"/>
  <c r="C581" i="5"/>
  <c r="C461" i="5"/>
  <c r="C437" i="5"/>
  <c r="C413" i="5"/>
  <c r="C389" i="5"/>
  <c r="D663" i="5"/>
  <c r="D639" i="5"/>
  <c r="D615" i="5"/>
  <c r="D591" i="5"/>
  <c r="D447" i="5"/>
  <c r="D423" i="5"/>
  <c r="D399" i="5"/>
  <c r="D375" i="5"/>
  <c r="C676" i="5"/>
  <c r="C652" i="5"/>
  <c r="C628" i="5"/>
  <c r="C604" i="5"/>
  <c r="C580" i="5"/>
  <c r="C460" i="5"/>
  <c r="C436" i="5"/>
  <c r="C412" i="5"/>
  <c r="C388" i="5"/>
  <c r="D662" i="5"/>
  <c r="D638" i="5"/>
  <c r="D614" i="5"/>
  <c r="D590" i="5"/>
  <c r="D446" i="5"/>
  <c r="D422" i="5"/>
  <c r="D398" i="5"/>
  <c r="D374" i="5"/>
  <c r="C603" i="5"/>
  <c r="C579" i="5"/>
  <c r="C459" i="5"/>
  <c r="C435" i="5"/>
  <c r="C411" i="5"/>
  <c r="C387" i="5"/>
  <c r="D661" i="5"/>
  <c r="D637" i="5"/>
  <c r="D613" i="5"/>
  <c r="D589" i="5"/>
  <c r="D445" i="5"/>
  <c r="D421" i="5"/>
  <c r="D397" i="5"/>
  <c r="C674" i="5"/>
  <c r="C650" i="5"/>
  <c r="C626" i="5"/>
  <c r="C602" i="5"/>
  <c r="C578" i="5"/>
  <c r="C458" i="5"/>
  <c r="C434" i="5"/>
  <c r="C410" i="5"/>
  <c r="C386" i="5"/>
  <c r="D660" i="5"/>
  <c r="D636" i="5"/>
  <c r="D612" i="5"/>
  <c r="D588" i="5"/>
  <c r="D444" i="5"/>
  <c r="D420" i="5"/>
  <c r="D396" i="5"/>
  <c r="C673" i="5"/>
  <c r="C649" i="5"/>
  <c r="C625" i="5"/>
  <c r="C601" i="5"/>
  <c r="C457" i="5"/>
  <c r="C433" i="5"/>
  <c r="C409" i="5"/>
  <c r="C385" i="5"/>
  <c r="D683" i="5"/>
  <c r="D659" i="5"/>
  <c r="D635" i="5"/>
  <c r="D611" i="5"/>
  <c r="D587" i="5"/>
  <c r="D467" i="5"/>
  <c r="D443" i="5"/>
  <c r="D419" i="5"/>
  <c r="D395" i="5"/>
  <c r="C672" i="5"/>
  <c r="C648" i="5"/>
  <c r="C624" i="5"/>
  <c r="C600" i="5"/>
  <c r="C456" i="5"/>
  <c r="C432" i="5"/>
  <c r="C408" i="5"/>
  <c r="C384" i="5"/>
  <c r="D682" i="5"/>
  <c r="D658" i="5"/>
  <c r="D634" i="5"/>
  <c r="D610" i="5"/>
  <c r="D586" i="5"/>
  <c r="D466" i="5"/>
  <c r="D442" i="5"/>
  <c r="D418" i="5"/>
  <c r="D394" i="5"/>
  <c r="C671" i="5"/>
  <c r="C647" i="5"/>
  <c r="C623" i="5"/>
  <c r="C599" i="5"/>
  <c r="C455" i="5"/>
  <c r="C431" i="5"/>
  <c r="C407" i="5"/>
  <c r="C383" i="5"/>
  <c r="D681" i="5"/>
  <c r="D657" i="5"/>
  <c r="D633" i="5"/>
  <c r="D609" i="5"/>
  <c r="D585" i="5"/>
  <c r="D465" i="5"/>
  <c r="D441" i="5"/>
  <c r="D417" i="5"/>
  <c r="D393" i="5"/>
  <c r="C454" i="5"/>
  <c r="C430" i="5"/>
  <c r="C406" i="5"/>
  <c r="C382" i="5"/>
  <c r="D680" i="5"/>
  <c r="D656" i="5"/>
  <c r="D632" i="5"/>
  <c r="D608" i="5"/>
  <c r="D584" i="5"/>
  <c r="D464" i="5"/>
  <c r="D440" i="5"/>
  <c r="D416" i="5"/>
  <c r="D392" i="5"/>
  <c r="D679" i="5"/>
  <c r="D655" i="5"/>
  <c r="D631" i="5"/>
  <c r="D607" i="5"/>
  <c r="D583" i="5"/>
  <c r="D463" i="5"/>
  <c r="D439" i="5"/>
  <c r="D415" i="5"/>
  <c r="D391" i="5"/>
  <c r="C668" i="5"/>
  <c r="C644" i="5"/>
  <c r="C620" i="5"/>
  <c r="C596" i="5"/>
  <c r="C452" i="5"/>
  <c r="C428" i="5"/>
  <c r="C404" i="5"/>
  <c r="C380" i="5"/>
  <c r="D678" i="5"/>
  <c r="D654" i="5"/>
  <c r="D630" i="5"/>
  <c r="D606" i="5"/>
  <c r="D582" i="5"/>
  <c r="D462" i="5"/>
  <c r="D438" i="5"/>
  <c r="D414" i="5"/>
  <c r="D390" i="5"/>
  <c r="C667" i="5"/>
  <c r="C643" i="5"/>
  <c r="C619" i="5"/>
  <c r="C595" i="5"/>
  <c r="C451" i="5"/>
  <c r="C427" i="5"/>
  <c r="C403" i="5"/>
  <c r="C379" i="5"/>
  <c r="D677" i="5"/>
  <c r="D653" i="5"/>
  <c r="D629" i="5"/>
  <c r="D605" i="5"/>
  <c r="D581" i="5"/>
  <c r="D461" i="5"/>
  <c r="D437" i="5"/>
  <c r="D413" i="5"/>
  <c r="D389" i="5"/>
  <c r="C666" i="5"/>
  <c r="C642" i="5"/>
  <c r="C618" i="5"/>
  <c r="C594" i="5"/>
  <c r="C450" i="5"/>
  <c r="C426" i="5"/>
  <c r="C402" i="5"/>
  <c r="C378" i="5"/>
  <c r="D676" i="5"/>
  <c r="D652" i="5"/>
  <c r="D628" i="5"/>
  <c r="D604" i="5"/>
  <c r="D580" i="5"/>
  <c r="D460" i="5"/>
  <c r="D436" i="5"/>
  <c r="D412" i="5"/>
  <c r="D388" i="5"/>
  <c r="D603" i="5"/>
  <c r="D579" i="5"/>
  <c r="D459" i="5"/>
  <c r="D435" i="5"/>
  <c r="D411" i="5"/>
  <c r="D387" i="5"/>
  <c r="T644" i="5"/>
  <c r="C664" i="5"/>
  <c r="C640" i="5"/>
  <c r="C616" i="5"/>
  <c r="C592" i="5"/>
  <c r="C448" i="5"/>
  <c r="C424" i="5"/>
  <c r="C400" i="5"/>
  <c r="C376" i="5"/>
  <c r="D674" i="5"/>
  <c r="D650" i="5"/>
  <c r="D626" i="5"/>
  <c r="D602" i="5"/>
  <c r="D578" i="5"/>
  <c r="D458" i="5"/>
  <c r="D434" i="5"/>
  <c r="D410" i="5"/>
  <c r="D386" i="5"/>
  <c r="C615" i="5"/>
  <c r="C591" i="5"/>
  <c r="C447" i="5"/>
  <c r="C423" i="5"/>
  <c r="C399" i="5"/>
  <c r="C375" i="5"/>
  <c r="D673" i="5"/>
  <c r="D649" i="5"/>
  <c r="D625" i="5"/>
  <c r="D601" i="5"/>
  <c r="D457" i="5"/>
  <c r="D433" i="5"/>
  <c r="D409" i="5"/>
  <c r="T107" i="5"/>
  <c r="T48" i="5"/>
  <c r="T530" i="5"/>
  <c r="U530" i="5" s="1"/>
  <c r="K530" i="5" s="1"/>
  <c r="T522" i="5"/>
  <c r="T647" i="5"/>
  <c r="T471" i="5"/>
  <c r="T368" i="5"/>
  <c r="T309" i="5"/>
  <c r="T58" i="5"/>
  <c r="T305" i="5"/>
  <c r="T245" i="5"/>
  <c r="T243" i="5"/>
  <c r="T174" i="5"/>
  <c r="T171" i="5"/>
  <c r="T115" i="5"/>
  <c r="T374" i="5"/>
  <c r="T594" i="5"/>
  <c r="T653" i="5"/>
  <c r="T418" i="5"/>
  <c r="T543" i="5"/>
  <c r="T482" i="5"/>
  <c r="T314" i="5"/>
  <c r="T260" i="5"/>
  <c r="T186" i="5"/>
  <c r="T119" i="5"/>
  <c r="T56" i="5"/>
  <c r="T652" i="5"/>
  <c r="T410" i="5"/>
  <c r="T536" i="5"/>
  <c r="T479" i="5"/>
  <c r="T312" i="5"/>
  <c r="T255" i="5"/>
  <c r="T184" i="5"/>
  <c r="T118" i="5"/>
  <c r="T54" i="5"/>
  <c r="T651" i="5"/>
  <c r="T407" i="5"/>
  <c r="T535" i="5"/>
  <c r="T475" i="5"/>
  <c r="T311" i="5"/>
  <c r="T251" i="5"/>
  <c r="T183" i="5"/>
  <c r="T117" i="5"/>
  <c r="T50" i="5"/>
  <c r="T388" i="5"/>
  <c r="T650" i="5"/>
  <c r="T405" i="5"/>
  <c r="T533" i="5"/>
  <c r="T474" i="5"/>
  <c r="T310" i="5"/>
  <c r="T246" i="5"/>
  <c r="T176" i="5"/>
  <c r="T116" i="5"/>
  <c r="T49" i="5"/>
  <c r="T645" i="5"/>
  <c r="T599" i="5"/>
  <c r="T524" i="5"/>
  <c r="T371" i="5"/>
  <c r="T308" i="5"/>
  <c r="T244" i="5"/>
  <c r="T173" i="5"/>
  <c r="T114" i="5"/>
  <c r="T47" i="5"/>
  <c r="T642" i="5"/>
  <c r="T593" i="5"/>
  <c r="T520" i="5"/>
  <c r="T366" i="5"/>
  <c r="T304" i="5"/>
  <c r="T242" i="5"/>
  <c r="T170" i="5"/>
  <c r="T106" i="5"/>
  <c r="T39" i="5"/>
  <c r="T461" i="5"/>
  <c r="T683" i="5"/>
  <c r="T641" i="5"/>
  <c r="T586" i="5"/>
  <c r="T519" i="5"/>
  <c r="T365" i="5"/>
  <c r="T303" i="5"/>
  <c r="T236" i="5"/>
  <c r="T164" i="5"/>
  <c r="T104" i="5"/>
  <c r="T35" i="5"/>
  <c r="T682" i="5"/>
  <c r="T635" i="5"/>
  <c r="T582" i="5"/>
  <c r="T518" i="5"/>
  <c r="T360" i="5"/>
  <c r="T302" i="5"/>
  <c r="T235" i="5"/>
  <c r="T162" i="5"/>
  <c r="T98" i="5"/>
  <c r="T29" i="5"/>
  <c r="T606" i="5"/>
  <c r="T680" i="5"/>
  <c r="T416" i="5"/>
  <c r="T581" i="5"/>
  <c r="T512" i="5"/>
  <c r="T359" i="5"/>
  <c r="T296" i="5"/>
  <c r="T234" i="5"/>
  <c r="T159" i="5"/>
  <c r="T95" i="5"/>
  <c r="T28" i="5"/>
  <c r="T678" i="5"/>
  <c r="T413" i="5"/>
  <c r="T580" i="5"/>
  <c r="T510" i="5"/>
  <c r="T356" i="5"/>
  <c r="T294" i="5"/>
  <c r="T227" i="5"/>
  <c r="T152" i="5"/>
  <c r="T90" i="5"/>
  <c r="T27" i="5"/>
  <c r="T676" i="5"/>
  <c r="T412" i="5"/>
  <c r="T579" i="5"/>
  <c r="T508" i="5"/>
  <c r="T355" i="5"/>
  <c r="T293" i="5"/>
  <c r="T224" i="5"/>
  <c r="T150" i="5"/>
  <c r="T87" i="5"/>
  <c r="T26" i="5"/>
  <c r="T675" i="5"/>
  <c r="T411" i="5"/>
  <c r="T578" i="5"/>
  <c r="T507" i="5"/>
  <c r="T354" i="5"/>
  <c r="T291" i="5"/>
  <c r="T222" i="5"/>
  <c r="T149" i="5"/>
  <c r="T80" i="5"/>
  <c r="T24" i="5"/>
  <c r="T672" i="5"/>
  <c r="T440" i="5"/>
  <c r="T572" i="5"/>
  <c r="T506" i="5"/>
  <c r="T347" i="5"/>
  <c r="T287" i="5"/>
  <c r="T221" i="5"/>
  <c r="T147" i="5"/>
  <c r="T79" i="5"/>
  <c r="T23" i="5"/>
  <c r="T629" i="5"/>
  <c r="U629" i="5" s="1"/>
  <c r="K629" i="5" s="1"/>
  <c r="T671" i="5"/>
  <c r="T439" i="5"/>
  <c r="T566" i="5"/>
  <c r="T500" i="5"/>
  <c r="T344" i="5"/>
  <c r="T284" i="5"/>
  <c r="T214" i="5"/>
  <c r="T146" i="5"/>
  <c r="T78" i="5"/>
  <c r="T18" i="5"/>
  <c r="T603" i="5"/>
  <c r="U603" i="5" s="1"/>
  <c r="K603" i="5" s="1"/>
  <c r="T669" i="5"/>
  <c r="T438" i="5"/>
  <c r="T562" i="5"/>
  <c r="T498" i="5"/>
  <c r="T342" i="5"/>
  <c r="T283" i="5"/>
  <c r="T213" i="5"/>
  <c r="T140" i="5"/>
  <c r="T77" i="5"/>
  <c r="T16" i="5"/>
  <c r="T527" i="5"/>
  <c r="T668" i="5"/>
  <c r="T434" i="5"/>
  <c r="T560" i="5"/>
  <c r="T497" i="5"/>
  <c r="T341" i="5"/>
  <c r="T282" i="5"/>
  <c r="T210" i="5"/>
  <c r="T138" i="5"/>
  <c r="T71" i="5"/>
  <c r="T15" i="5"/>
  <c r="T666" i="5"/>
  <c r="T431" i="5"/>
  <c r="T555" i="5"/>
  <c r="T495" i="5"/>
  <c r="T336" i="5"/>
  <c r="T275" i="5"/>
  <c r="T203" i="5"/>
  <c r="T135" i="5"/>
  <c r="T69" i="5"/>
  <c r="T276" i="5"/>
  <c r="T665" i="5"/>
  <c r="T430" i="5"/>
  <c r="T554" i="5"/>
  <c r="T491" i="5"/>
  <c r="T335" i="5"/>
  <c r="T273" i="5"/>
  <c r="T201" i="5"/>
  <c r="T130" i="5"/>
  <c r="T68" i="5"/>
  <c r="T380" i="5"/>
  <c r="T663" i="5"/>
  <c r="T429" i="5"/>
  <c r="T552" i="5"/>
  <c r="T490" i="5"/>
  <c r="T334" i="5"/>
  <c r="T270" i="5"/>
  <c r="T200" i="5"/>
  <c r="T128" i="5"/>
  <c r="T67" i="5"/>
  <c r="T656" i="5"/>
  <c r="T425" i="5"/>
  <c r="T551" i="5"/>
  <c r="T489" i="5"/>
  <c r="T330" i="5"/>
  <c r="T269" i="5"/>
  <c r="T195" i="5"/>
  <c r="T125" i="5"/>
  <c r="T66" i="5"/>
  <c r="T655" i="5"/>
  <c r="T423" i="5"/>
  <c r="T550" i="5"/>
  <c r="T488" i="5"/>
  <c r="T323" i="5"/>
  <c r="T264" i="5"/>
  <c r="T194" i="5"/>
  <c r="T124" i="5"/>
  <c r="T59" i="5"/>
  <c r="T654" i="5"/>
  <c r="T419" i="5"/>
  <c r="T548" i="5"/>
  <c r="T487" i="5"/>
  <c r="T315" i="5"/>
  <c r="T263" i="5"/>
  <c r="T191" i="5"/>
  <c r="T123" i="5"/>
  <c r="T614" i="5"/>
  <c r="T626" i="5"/>
  <c r="T662" i="5"/>
  <c r="T638" i="5"/>
  <c r="T542" i="5"/>
  <c r="T470" i="5"/>
  <c r="T422" i="5"/>
  <c r="T326" i="5"/>
  <c r="T254" i="5"/>
  <c r="T206" i="5"/>
  <c r="T182" i="5"/>
  <c r="T158" i="5"/>
  <c r="T134" i="5"/>
  <c r="T110" i="5"/>
  <c r="T86" i="5"/>
  <c r="T14" i="5"/>
  <c r="T661" i="5"/>
  <c r="T637" i="5"/>
  <c r="T613" i="5"/>
  <c r="U613" i="5" s="1"/>
  <c r="K613" i="5" s="1"/>
  <c r="T589" i="5"/>
  <c r="T541" i="5"/>
  <c r="T517" i="5"/>
  <c r="T469" i="5"/>
  <c r="T445" i="5"/>
  <c r="T421" i="5"/>
  <c r="T349" i="5"/>
  <c r="T325" i="5"/>
  <c r="T277" i="5"/>
  <c r="T253" i="5"/>
  <c r="T205" i="5"/>
  <c r="T181" i="5"/>
  <c r="T157" i="5"/>
  <c r="T109" i="5"/>
  <c r="T85" i="5"/>
  <c r="T37" i="5"/>
  <c r="T13" i="5"/>
  <c r="T660" i="5"/>
  <c r="T636" i="5"/>
  <c r="T588" i="5"/>
  <c r="T468" i="5"/>
  <c r="T420" i="5"/>
  <c r="T372" i="5"/>
  <c r="T348" i="5"/>
  <c r="T324" i="5"/>
  <c r="T252" i="5"/>
  <c r="T228" i="5"/>
  <c r="T204" i="5"/>
  <c r="T180" i="5"/>
  <c r="T156" i="5"/>
  <c r="T108" i="5"/>
  <c r="T60" i="5"/>
  <c r="T36" i="5"/>
  <c r="T659" i="5"/>
  <c r="T433" i="5"/>
  <c r="T567" i="5"/>
  <c r="T509" i="5"/>
  <c r="T364" i="5"/>
  <c r="T306" i="5"/>
  <c r="T248" i="5"/>
  <c r="T188" i="5"/>
  <c r="T126" i="5"/>
  <c r="T70" i="5"/>
  <c r="T19" i="5"/>
  <c r="T608" i="5"/>
  <c r="U608" i="5" s="1"/>
  <c r="K608" i="5" s="1"/>
  <c r="T658" i="5"/>
  <c r="T634" i="5"/>
  <c r="T370" i="5"/>
  <c r="T346" i="5"/>
  <c r="T322" i="5"/>
  <c r="T298" i="5"/>
  <c r="T274" i="5"/>
  <c r="T250" i="5"/>
  <c r="T226" i="5"/>
  <c r="T202" i="5"/>
  <c r="T34" i="5"/>
  <c r="T611" i="5"/>
  <c r="U611" i="5" s="1"/>
  <c r="K611" i="5" s="1"/>
  <c r="T681" i="5"/>
  <c r="T657" i="5"/>
  <c r="T561" i="5"/>
  <c r="T537" i="5"/>
  <c r="T513" i="5"/>
  <c r="T465" i="5"/>
  <c r="T441" i="5"/>
  <c r="T417" i="5"/>
  <c r="T369" i="5"/>
  <c r="T345" i="5"/>
  <c r="T321" i="5"/>
  <c r="T297" i="5"/>
  <c r="T249" i="5"/>
  <c r="T225" i="5"/>
  <c r="T129" i="5"/>
  <c r="T105" i="5"/>
  <c r="T81" i="5"/>
  <c r="T57" i="5"/>
  <c r="T33" i="5"/>
  <c r="T9" i="5"/>
  <c r="T511" i="5"/>
  <c r="T367" i="5"/>
  <c r="T343" i="5"/>
  <c r="T319" i="5"/>
  <c r="T295" i="5"/>
  <c r="T271" i="5"/>
  <c r="T247" i="5"/>
  <c r="T223" i="5"/>
  <c r="T199" i="5"/>
  <c r="T175" i="5"/>
  <c r="T127" i="5"/>
  <c r="T55" i="5"/>
  <c r="T556" i="5"/>
  <c r="T292" i="5"/>
  <c r="T172" i="5"/>
  <c r="T100" i="5"/>
  <c r="T76" i="5"/>
  <c r="T4" i="5"/>
  <c r="T673" i="5"/>
  <c r="T649" i="5"/>
  <c r="T553" i="5"/>
  <c r="T529" i="5"/>
  <c r="T505" i="5"/>
  <c r="T481" i="5"/>
  <c r="T337" i="5"/>
  <c r="T313" i="5"/>
  <c r="T265" i="5"/>
  <c r="T241" i="5"/>
  <c r="T217" i="5"/>
  <c r="T193" i="5"/>
  <c r="T169" i="5"/>
  <c r="T145" i="5"/>
  <c r="T97" i="5"/>
  <c r="T25" i="5"/>
  <c r="T528" i="5"/>
  <c r="T480" i="5"/>
  <c r="T216" i="5"/>
  <c r="T192" i="5"/>
  <c r="T168" i="5"/>
  <c r="T96" i="5"/>
  <c r="T72" i="5"/>
  <c r="T677" i="5"/>
  <c r="T639" i="5"/>
  <c r="T596" i="5"/>
  <c r="T534" i="5"/>
  <c r="T486" i="5"/>
  <c r="T332" i="5"/>
  <c r="T215" i="5"/>
  <c r="T151" i="5"/>
  <c r="T99" i="5"/>
  <c r="T44" i="5"/>
  <c r="T574" i="5"/>
  <c r="T526" i="5"/>
  <c r="T478" i="5"/>
  <c r="T358" i="5"/>
  <c r="T286" i="5"/>
  <c r="T262" i="5"/>
  <c r="T190" i="5"/>
  <c r="T46" i="5"/>
  <c r="T392" i="5"/>
  <c r="T597" i="5"/>
  <c r="T573" i="5"/>
  <c r="T549" i="5"/>
  <c r="T525" i="5"/>
  <c r="T501" i="5"/>
  <c r="T477" i="5"/>
  <c r="T453" i="5"/>
  <c r="T357" i="5"/>
  <c r="T333" i="5"/>
  <c r="T285" i="5"/>
  <c r="T261" i="5"/>
  <c r="T237" i="5"/>
  <c r="T189" i="5"/>
  <c r="T141" i="5"/>
  <c r="T45" i="5"/>
  <c r="T674" i="5"/>
  <c r="T414" i="5"/>
  <c r="T587" i="5"/>
  <c r="T476" i="5"/>
  <c r="T320" i="5"/>
  <c r="T272" i="5"/>
  <c r="T212" i="5"/>
  <c r="T148" i="5"/>
  <c r="T91" i="5"/>
  <c r="T38" i="5"/>
  <c r="T523" i="5"/>
  <c r="T499" i="5"/>
  <c r="T331" i="5"/>
  <c r="T307" i="5"/>
  <c r="T211" i="5"/>
  <c r="T187" i="5"/>
  <c r="T163" i="5"/>
  <c r="T139" i="5"/>
  <c r="T375" i="5"/>
  <c r="T521" i="5"/>
  <c r="T473" i="5"/>
  <c r="T353" i="5"/>
  <c r="T281" i="5"/>
  <c r="T233" i="5"/>
  <c r="T185" i="5"/>
  <c r="T161" i="5"/>
  <c r="T137" i="5"/>
  <c r="T89" i="5"/>
  <c r="T65" i="5"/>
  <c r="T17" i="5"/>
  <c r="T568" i="5"/>
  <c r="T544" i="5"/>
  <c r="T496" i="5"/>
  <c r="T472" i="5"/>
  <c r="T256" i="5"/>
  <c r="T232" i="5"/>
  <c r="T160" i="5"/>
  <c r="T136" i="5"/>
  <c r="T88" i="5"/>
  <c r="T64" i="5"/>
  <c r="T679" i="5"/>
  <c r="T415" i="5"/>
  <c r="T457" i="5"/>
  <c r="T409" i="5"/>
  <c r="T648" i="5"/>
  <c r="T600" i="5"/>
  <c r="T432" i="5"/>
  <c r="T408" i="5"/>
  <c r="T384" i="5"/>
  <c r="T602" i="5"/>
  <c r="T670" i="5"/>
  <c r="T646" i="5"/>
  <c r="T622" i="5"/>
  <c r="T598" i="5"/>
  <c r="T406" i="5"/>
  <c r="T459" i="5"/>
  <c r="U459" i="5" s="1"/>
  <c r="K459" i="5" s="1"/>
  <c r="T610" i="5"/>
  <c r="T667" i="5"/>
  <c r="T643" i="5"/>
  <c r="T595" i="5"/>
  <c r="T621" i="5"/>
  <c r="U621" i="5" s="1"/>
  <c r="K621" i="5" s="1"/>
  <c r="T618" i="5"/>
  <c r="T623" i="5"/>
  <c r="U623" i="5" s="1"/>
  <c r="K623" i="5" s="1"/>
  <c r="T630" i="5"/>
  <c r="T449" i="5"/>
  <c r="T615" i="5"/>
  <c r="U615" i="5" s="1"/>
  <c r="K615" i="5" s="1"/>
  <c r="T664" i="5"/>
  <c r="T640" i="5"/>
  <c r="T616" i="5"/>
  <c r="U616" i="5" s="1"/>
  <c r="K616" i="5" s="1"/>
  <c r="T424" i="5"/>
  <c r="T376" i="5"/>
  <c r="T569" i="5"/>
  <c r="U569" i="5" s="1"/>
  <c r="K569" i="5" s="1"/>
  <c r="T545" i="5"/>
  <c r="U545" i="5" s="1"/>
  <c r="K545" i="5" s="1"/>
  <c r="N1284" i="6" s="1"/>
  <c r="T259" i="5"/>
  <c r="U259" i="5" s="1"/>
  <c r="K259" i="5" s="1"/>
  <c r="T43" i="5"/>
  <c r="U43" i="5" s="1"/>
  <c r="K43" i="5" s="1"/>
  <c r="N103" i="6" s="1"/>
  <c r="T448" i="5"/>
  <c r="T454" i="5"/>
  <c r="U454" i="5" s="1"/>
  <c r="K454" i="5" s="1"/>
  <c r="T592" i="5"/>
  <c r="U592" i="5" s="1"/>
  <c r="K592" i="5" s="1"/>
  <c r="N1447" i="6" s="1"/>
  <c r="T258" i="5"/>
  <c r="U258" i="5" s="1"/>
  <c r="K258" i="5" s="1"/>
  <c r="T42" i="5"/>
  <c r="U42" i="5" s="1"/>
  <c r="K42" i="5" s="1"/>
  <c r="T467" i="5"/>
  <c r="U467" i="5" s="1"/>
  <c r="K467" i="5" s="1"/>
  <c r="T394" i="5"/>
  <c r="T444" i="5"/>
  <c r="U444" i="5" s="1"/>
  <c r="K444" i="5" s="1"/>
  <c r="T450" i="5"/>
  <c r="U450" i="5" s="1"/>
  <c r="K450" i="5" s="1"/>
  <c r="T591" i="5"/>
  <c r="U591" i="5" s="1"/>
  <c r="K591" i="5" s="1"/>
  <c r="T329" i="5"/>
  <c r="U329" i="5" s="1"/>
  <c r="K329" i="5" s="1"/>
  <c r="N795" i="6" s="1"/>
  <c r="T257" i="5"/>
  <c r="U257" i="5" s="1"/>
  <c r="K257" i="5" s="1"/>
  <c r="T209" i="5"/>
  <c r="U209" i="5" s="1"/>
  <c r="K209" i="5" s="1"/>
  <c r="T113" i="5"/>
  <c r="T41" i="5"/>
  <c r="U41" i="5" s="1"/>
  <c r="K41" i="5" s="1"/>
  <c r="T437" i="5"/>
  <c r="U437" i="5" s="1"/>
  <c r="K437" i="5" s="1"/>
  <c r="T446" i="5"/>
  <c r="U446" i="5" s="1"/>
  <c r="K446" i="5" s="1"/>
  <c r="T590" i="5"/>
  <c r="U590" i="5" s="1"/>
  <c r="K590" i="5" s="1"/>
  <c r="N1445" i="6" s="1"/>
  <c r="T352" i="5"/>
  <c r="U352" i="5" s="1"/>
  <c r="K352" i="5" s="1"/>
  <c r="N852" i="6" s="1"/>
  <c r="T328" i="5"/>
  <c r="U328" i="5" s="1"/>
  <c r="K328" i="5" s="1"/>
  <c r="T280" i="5"/>
  <c r="U280" i="5" s="1"/>
  <c r="K280" i="5" s="1"/>
  <c r="T208" i="5"/>
  <c r="U208" i="5" s="1"/>
  <c r="K208" i="5" s="1"/>
  <c r="N496" i="6" s="1"/>
  <c r="T112" i="5"/>
  <c r="U112" i="5" s="1"/>
  <c r="K112" i="5" s="1"/>
  <c r="T463" i="5"/>
  <c r="U463" i="5" s="1"/>
  <c r="K463" i="5" s="1"/>
  <c r="T390" i="5"/>
  <c r="U390" i="5" s="1"/>
  <c r="K390" i="5" s="1"/>
  <c r="T428" i="5"/>
  <c r="U428" i="5" s="1"/>
  <c r="K428" i="5" s="1"/>
  <c r="T442" i="5"/>
  <c r="U442" i="5" s="1"/>
  <c r="K442" i="5" s="1"/>
  <c r="T565" i="5"/>
  <c r="U565" i="5" s="1"/>
  <c r="K565" i="5" s="1"/>
  <c r="T351" i="5"/>
  <c r="U351" i="5" s="1"/>
  <c r="K351" i="5" s="1"/>
  <c r="T327" i="5"/>
  <c r="U327" i="5" s="1"/>
  <c r="K327" i="5" s="1"/>
  <c r="T279" i="5"/>
  <c r="U279" i="5" s="1"/>
  <c r="K279" i="5" s="1"/>
  <c r="T231" i="5"/>
  <c r="U231" i="5" s="1"/>
  <c r="K231" i="5" s="1"/>
  <c r="T207" i="5"/>
  <c r="T111" i="5"/>
  <c r="T63" i="5"/>
  <c r="T404" i="5"/>
  <c r="U404" i="5" s="1"/>
  <c r="K404" i="5" s="1"/>
  <c r="T435" i="5"/>
  <c r="U435" i="5" s="1"/>
  <c r="K435" i="5" s="1"/>
  <c r="T564" i="5"/>
  <c r="U564" i="5" s="1"/>
  <c r="K564" i="5" s="1"/>
  <c r="N1355" i="6" s="1"/>
  <c r="T540" i="5"/>
  <c r="U540" i="5" s="1"/>
  <c r="K540" i="5" s="1"/>
  <c r="T516" i="5"/>
  <c r="U516" i="5" s="1"/>
  <c r="K516" i="5" s="1"/>
  <c r="N1166" i="6" s="1"/>
  <c r="T492" i="5"/>
  <c r="T350" i="5"/>
  <c r="U350" i="5" s="1"/>
  <c r="K350" i="5" s="1"/>
  <c r="T278" i="5"/>
  <c r="U278" i="5" s="1"/>
  <c r="K278" i="5" s="1"/>
  <c r="N670" i="6" s="1"/>
  <c r="T230" i="5"/>
  <c r="U230" i="5" s="1"/>
  <c r="K230" i="5" s="1"/>
  <c r="T62" i="5"/>
  <c r="U62" i="5" s="1"/>
  <c r="K62" i="5" s="1"/>
  <c r="T386" i="5"/>
  <c r="U386" i="5" s="1"/>
  <c r="K386" i="5" s="1"/>
  <c r="T401" i="5"/>
  <c r="U401" i="5" s="1"/>
  <c r="K401" i="5" s="1"/>
  <c r="T426" i="5"/>
  <c r="U426" i="5" s="1"/>
  <c r="K426" i="5" s="1"/>
  <c r="T563" i="5"/>
  <c r="U563" i="5" s="1"/>
  <c r="K563" i="5" s="1"/>
  <c r="T539" i="5"/>
  <c r="U539" i="5" s="1"/>
  <c r="K539" i="5" s="1"/>
  <c r="T515" i="5"/>
  <c r="T373" i="5"/>
  <c r="U373" i="5" s="1"/>
  <c r="K373" i="5" s="1"/>
  <c r="T301" i="5"/>
  <c r="U301" i="5" s="1"/>
  <c r="K301" i="5" s="1"/>
  <c r="T229" i="5"/>
  <c r="U229" i="5" s="1"/>
  <c r="K229" i="5" s="1"/>
  <c r="T133" i="5"/>
  <c r="U133" i="5" s="1"/>
  <c r="K133" i="5" s="1"/>
  <c r="T61" i="5"/>
  <c r="U61" i="5" s="1"/>
  <c r="K61" i="5" s="1"/>
  <c r="T398" i="5"/>
  <c r="U398" i="5" s="1"/>
  <c r="K398" i="5" s="1"/>
  <c r="T402" i="5"/>
  <c r="U402" i="5" s="1"/>
  <c r="K402" i="5" s="1"/>
  <c r="T514" i="5"/>
  <c r="U514" i="5" s="1"/>
  <c r="K514" i="5" s="1"/>
  <c r="N1164" i="6" s="1"/>
  <c r="T300" i="5"/>
  <c r="U300" i="5" s="1"/>
  <c r="K300" i="5" s="1"/>
  <c r="T132" i="5"/>
  <c r="U132" i="5" s="1"/>
  <c r="K132" i="5" s="1"/>
  <c r="T84" i="5"/>
  <c r="U84" i="5" s="1"/>
  <c r="K84" i="5" s="1"/>
  <c r="T12" i="5"/>
  <c r="U12" i="5" s="1"/>
  <c r="K12" i="5" s="1"/>
  <c r="T455" i="5"/>
  <c r="U455" i="5" s="1"/>
  <c r="K455" i="5" s="1"/>
  <c r="T382" i="5"/>
  <c r="T395" i="5"/>
  <c r="U395" i="5" s="1"/>
  <c r="K395" i="5" s="1"/>
  <c r="T399" i="5"/>
  <c r="U399" i="5" s="1"/>
  <c r="K399" i="5" s="1"/>
  <c r="T585" i="5"/>
  <c r="U585" i="5" s="1"/>
  <c r="K585" i="5" s="1"/>
  <c r="N1423" i="6" s="1"/>
  <c r="T299" i="5"/>
  <c r="T179" i="5"/>
  <c r="U179" i="5" s="1"/>
  <c r="K179" i="5" s="1"/>
  <c r="T155" i="5"/>
  <c r="U155" i="5" s="1"/>
  <c r="K155" i="5" s="1"/>
  <c r="T131" i="5"/>
  <c r="U131" i="5" s="1"/>
  <c r="K131" i="5" s="1"/>
  <c r="T83" i="5"/>
  <c r="U83" i="5" s="1"/>
  <c r="K83" i="5" s="1"/>
  <c r="T11" i="5"/>
  <c r="U11" i="5" s="1"/>
  <c r="K11" i="5" s="1"/>
  <c r="T391" i="5"/>
  <c r="U391" i="5" s="1"/>
  <c r="K391" i="5" s="1"/>
  <c r="T396" i="5"/>
  <c r="U396" i="5" s="1"/>
  <c r="K396" i="5" s="1"/>
  <c r="T584" i="5"/>
  <c r="U584" i="5" s="1"/>
  <c r="K584" i="5" s="1"/>
  <c r="T178" i="5"/>
  <c r="T154" i="5"/>
  <c r="T82" i="5"/>
  <c r="T10" i="5"/>
  <c r="U10" i="5" s="1"/>
  <c r="K10" i="5" s="1"/>
  <c r="T632" i="5"/>
  <c r="U632" i="5" s="1"/>
  <c r="K632" i="5" s="1"/>
  <c r="T451" i="5"/>
  <c r="U451" i="5" s="1"/>
  <c r="K451" i="5" s="1"/>
  <c r="T378" i="5"/>
  <c r="U378" i="5" s="1"/>
  <c r="K378" i="5" s="1"/>
  <c r="T387" i="5"/>
  <c r="U387" i="5" s="1"/>
  <c r="K387" i="5" s="1"/>
  <c r="T393" i="5"/>
  <c r="U393" i="5" s="1"/>
  <c r="K393" i="5" s="1"/>
  <c r="T583" i="5"/>
  <c r="U583" i="5" s="1"/>
  <c r="K583" i="5" s="1"/>
  <c r="T559" i="5"/>
  <c r="U559" i="5" s="1"/>
  <c r="K559" i="5" s="1"/>
  <c r="T177" i="5"/>
  <c r="U177" i="5" s="1"/>
  <c r="K177" i="5" s="1"/>
  <c r="T153" i="5"/>
  <c r="U153" i="5" s="1"/>
  <c r="K153" i="5" s="1"/>
  <c r="T383" i="5"/>
  <c r="U383" i="5" s="1"/>
  <c r="K383" i="5" s="1"/>
  <c r="T389" i="5"/>
  <c r="U389" i="5" s="1"/>
  <c r="K389" i="5" s="1"/>
  <c r="T558" i="5"/>
  <c r="U558" i="5" s="1"/>
  <c r="K558" i="5" s="1"/>
  <c r="T32" i="5"/>
  <c r="U32" i="5" s="1"/>
  <c r="K32" i="5" s="1"/>
  <c r="T628" i="5"/>
  <c r="U628" i="5" s="1"/>
  <c r="K628" i="5" s="1"/>
  <c r="T447" i="5"/>
  <c r="U447" i="5" s="1"/>
  <c r="K447" i="5" s="1"/>
  <c r="T379" i="5"/>
  <c r="U379" i="5" s="1"/>
  <c r="K379" i="5" s="1"/>
  <c r="T385" i="5"/>
  <c r="U385" i="5" s="1"/>
  <c r="K385" i="5" s="1"/>
  <c r="T633" i="5"/>
  <c r="U633" i="5" s="1"/>
  <c r="K633" i="5" s="1"/>
  <c r="T557" i="5"/>
  <c r="T485" i="5"/>
  <c r="U485" i="5" s="1"/>
  <c r="K485" i="5" s="1"/>
  <c r="T103" i="5"/>
  <c r="U103" i="5" s="1"/>
  <c r="K103" i="5" s="1"/>
  <c r="T31" i="5"/>
  <c r="U31" i="5" s="1"/>
  <c r="K31" i="5" s="1"/>
  <c r="T381" i="5"/>
  <c r="U381" i="5" s="1"/>
  <c r="K381" i="5" s="1"/>
  <c r="T532" i="5"/>
  <c r="U532" i="5" s="1"/>
  <c r="K532" i="5" s="1"/>
  <c r="T484" i="5"/>
  <c r="U484" i="5" s="1"/>
  <c r="K484" i="5" s="1"/>
  <c r="T318" i="5"/>
  <c r="U318" i="5" s="1"/>
  <c r="K318" i="5" s="1"/>
  <c r="N768" i="6" s="1"/>
  <c r="T198" i="5"/>
  <c r="U198" i="5" s="1"/>
  <c r="K198" i="5" s="1"/>
  <c r="T102" i="5"/>
  <c r="U102" i="5" s="1"/>
  <c r="K102" i="5" s="1"/>
  <c r="T30" i="5"/>
  <c r="U30" i="5" s="1"/>
  <c r="K30" i="5" s="1"/>
  <c r="N74" i="6" s="1"/>
  <c r="T624" i="5"/>
  <c r="U624" i="5" s="1"/>
  <c r="K624" i="5" s="1"/>
  <c r="T443" i="5"/>
  <c r="U443" i="5" s="1"/>
  <c r="K443" i="5" s="1"/>
  <c r="T625" i="5"/>
  <c r="T631" i="5"/>
  <c r="U631" i="5" s="1"/>
  <c r="K631" i="5" s="1"/>
  <c r="T377" i="5"/>
  <c r="U377" i="5" s="1"/>
  <c r="K377" i="5" s="1"/>
  <c r="T531" i="5"/>
  <c r="U531" i="5" s="1"/>
  <c r="K531" i="5" s="1"/>
  <c r="T483" i="5"/>
  <c r="U483" i="5" s="1"/>
  <c r="K483" i="5" s="1"/>
  <c r="T317" i="5"/>
  <c r="U317" i="5" s="1"/>
  <c r="K317" i="5" s="1"/>
  <c r="T197" i="5"/>
  <c r="U197" i="5" s="1"/>
  <c r="K197" i="5" s="1"/>
  <c r="T101" i="5"/>
  <c r="U101" i="5" s="1"/>
  <c r="K101" i="5" s="1"/>
  <c r="T53" i="5"/>
  <c r="T627" i="5"/>
  <c r="U627" i="5" s="1"/>
  <c r="K627" i="5" s="1"/>
  <c r="T340" i="5"/>
  <c r="U340" i="5" s="1"/>
  <c r="K340" i="5" s="1"/>
  <c r="T316" i="5"/>
  <c r="U316" i="5" s="1"/>
  <c r="K316" i="5" s="1"/>
  <c r="N766" i="6" s="1"/>
  <c r="T268" i="5"/>
  <c r="U268" i="5" s="1"/>
  <c r="K268" i="5" s="1"/>
  <c r="N642" i="6" s="1"/>
  <c r="T220" i="5"/>
  <c r="T196" i="5"/>
  <c r="U196" i="5" s="1"/>
  <c r="K196" i="5" s="1"/>
  <c r="T52" i="5"/>
  <c r="U52" i="5" s="1"/>
  <c r="K52" i="5" s="1"/>
  <c r="T620" i="5"/>
  <c r="U620" i="5" s="1"/>
  <c r="K620" i="5" s="1"/>
  <c r="T436" i="5"/>
  <c r="U436" i="5" s="1"/>
  <c r="K436" i="5" s="1"/>
  <c r="T577" i="5"/>
  <c r="U577" i="5" s="1"/>
  <c r="K577" i="5" s="1"/>
  <c r="T363" i="5"/>
  <c r="U363" i="5" s="1"/>
  <c r="K363" i="5" s="1"/>
  <c r="N879" i="6" s="1"/>
  <c r="T339" i="5"/>
  <c r="U339" i="5" s="1"/>
  <c r="K339" i="5" s="1"/>
  <c r="T267" i="5"/>
  <c r="U267" i="5" s="1"/>
  <c r="K267" i="5" s="1"/>
  <c r="N641" i="6" s="1"/>
  <c r="T219" i="5"/>
  <c r="U219" i="5" s="1"/>
  <c r="K219" i="5" s="1"/>
  <c r="T75" i="5"/>
  <c r="U75" i="5" s="1"/>
  <c r="K75" i="5" s="1"/>
  <c r="N181" i="6" s="1"/>
  <c r="T51" i="5"/>
  <c r="U51" i="5" s="1"/>
  <c r="K51" i="5" s="1"/>
  <c r="N125" i="6" s="1"/>
  <c r="T494" i="5"/>
  <c r="U494" i="5" s="1"/>
  <c r="K494" i="5" s="1"/>
  <c r="N1079" i="6" s="1"/>
  <c r="T576" i="5"/>
  <c r="U576" i="5" s="1"/>
  <c r="K576" i="5" s="1"/>
  <c r="T504" i="5"/>
  <c r="U504" i="5" s="1"/>
  <c r="K504" i="5" s="1"/>
  <c r="T362" i="5"/>
  <c r="U362" i="5" s="1"/>
  <c r="K362" i="5" s="1"/>
  <c r="T338" i="5"/>
  <c r="T290" i="5"/>
  <c r="U290" i="5" s="1"/>
  <c r="K290" i="5" s="1"/>
  <c r="T266" i="5"/>
  <c r="U266" i="5" s="1"/>
  <c r="K266" i="5" s="1"/>
  <c r="N640" i="6" s="1"/>
  <c r="T218" i="5"/>
  <c r="U218" i="5" s="1"/>
  <c r="K218" i="5" s="1"/>
  <c r="N522" i="6" s="1"/>
  <c r="T122" i="5"/>
  <c r="U122" i="5" s="1"/>
  <c r="K122" i="5" s="1"/>
  <c r="T74" i="5"/>
  <c r="U74" i="5" s="1"/>
  <c r="K74" i="5" s="1"/>
  <c r="T575" i="5"/>
  <c r="U575" i="5" s="1"/>
  <c r="K575" i="5" s="1"/>
  <c r="N1393" i="6" s="1"/>
  <c r="T503" i="5"/>
  <c r="U503" i="5" s="1"/>
  <c r="K503" i="5" s="1"/>
  <c r="T361" i="5"/>
  <c r="U361" i="5" s="1"/>
  <c r="K361" i="5" s="1"/>
  <c r="T289" i="5"/>
  <c r="U289" i="5" s="1"/>
  <c r="K289" i="5" s="1"/>
  <c r="T121" i="5"/>
  <c r="U121" i="5" s="1"/>
  <c r="K121" i="5" s="1"/>
  <c r="N291" i="6" s="1"/>
  <c r="T73" i="5"/>
  <c r="U73" i="5" s="1"/>
  <c r="K73" i="5" s="1"/>
  <c r="T502" i="5"/>
  <c r="U502" i="5" s="1"/>
  <c r="K502" i="5" s="1"/>
  <c r="T288" i="5"/>
  <c r="U288" i="5" s="1"/>
  <c r="K288" i="5" s="1"/>
  <c r="N694" i="6" s="1"/>
  <c r="T240" i="5"/>
  <c r="U240" i="5" s="1"/>
  <c r="K240" i="5" s="1"/>
  <c r="N572" i="6" s="1"/>
  <c r="T144" i="5"/>
  <c r="U144" i="5" s="1"/>
  <c r="K144" i="5" s="1"/>
  <c r="T120" i="5"/>
  <c r="U120" i="5" s="1"/>
  <c r="K120" i="5" s="1"/>
  <c r="T617" i="5"/>
  <c r="U617" i="5" s="1"/>
  <c r="K617" i="5" s="1"/>
  <c r="T239" i="5"/>
  <c r="U239" i="5" s="1"/>
  <c r="K239" i="5" s="1"/>
  <c r="T167" i="5"/>
  <c r="U167" i="5" s="1"/>
  <c r="K167" i="5" s="1"/>
  <c r="N403" i="6" s="1"/>
  <c r="T143" i="5"/>
  <c r="U143" i="5" s="1"/>
  <c r="K143" i="5" s="1"/>
  <c r="T538" i="5"/>
  <c r="U538" i="5" s="1"/>
  <c r="K538" i="5" s="1"/>
  <c r="T493" i="5"/>
  <c r="U493" i="5" s="1"/>
  <c r="K493" i="5" s="1"/>
  <c r="T238" i="5"/>
  <c r="U238" i="5" s="1"/>
  <c r="K238" i="5" s="1"/>
  <c r="N570" i="6" s="1"/>
  <c r="T166" i="5"/>
  <c r="U166" i="5" s="1"/>
  <c r="K166" i="5" s="1"/>
  <c r="T142" i="5"/>
  <c r="U142" i="5" s="1"/>
  <c r="K142" i="5" s="1"/>
  <c r="N344" i="6" s="1"/>
  <c r="T94" i="5"/>
  <c r="U94" i="5" s="1"/>
  <c r="K94" i="5" s="1"/>
  <c r="N226" i="6" s="1"/>
  <c r="T22" i="5"/>
  <c r="U22" i="5" s="1"/>
  <c r="K22" i="5" s="1"/>
  <c r="T571" i="5"/>
  <c r="U571" i="5" s="1"/>
  <c r="K571" i="5" s="1"/>
  <c r="N1376" i="6" s="1"/>
  <c r="T547" i="5"/>
  <c r="U547" i="5" s="1"/>
  <c r="K547" i="5" s="1"/>
  <c r="N1286" i="6" s="1"/>
  <c r="T165" i="5"/>
  <c r="U165" i="5" s="1"/>
  <c r="K165" i="5" s="1"/>
  <c r="T93" i="5"/>
  <c r="U93" i="5" s="1"/>
  <c r="K93" i="5" s="1"/>
  <c r="T21" i="5"/>
  <c r="U21" i="5" s="1"/>
  <c r="K21" i="5" s="1"/>
  <c r="T456" i="5"/>
  <c r="U456" i="5" s="1"/>
  <c r="K456" i="5" s="1"/>
  <c r="T462" i="5"/>
  <c r="U462" i="5" s="1"/>
  <c r="K462" i="5" s="1"/>
  <c r="T570" i="5"/>
  <c r="U570" i="5" s="1"/>
  <c r="K570" i="5" s="1"/>
  <c r="T546" i="5"/>
  <c r="U546" i="5" s="1"/>
  <c r="K546" i="5" s="1"/>
  <c r="N1285" i="6" s="1"/>
  <c r="T92" i="5"/>
  <c r="U92" i="5" s="1"/>
  <c r="K92" i="5" s="1"/>
  <c r="T20" i="5"/>
  <c r="U20" i="5" s="1"/>
  <c r="K20" i="5" s="1"/>
  <c r="T604" i="5"/>
  <c r="T397" i="5"/>
  <c r="U397" i="5" s="1"/>
  <c r="K397" i="5" s="1"/>
  <c r="T452" i="5"/>
  <c r="U452" i="5" s="1"/>
  <c r="K452" i="5" s="1"/>
  <c r="T458" i="5"/>
  <c r="U458" i="5" s="1"/>
  <c r="K458" i="5" s="1"/>
  <c r="T619" i="5"/>
  <c r="U619" i="5" s="1"/>
  <c r="K619" i="5" s="1"/>
  <c r="T427" i="5"/>
  <c r="U427" i="5" s="1"/>
  <c r="K427" i="5" s="1"/>
  <c r="T605" i="5"/>
  <c r="U605" i="5" s="1"/>
  <c r="K605" i="5" s="1"/>
  <c r="T612" i="5"/>
  <c r="U612" i="5" s="1"/>
  <c r="K612" i="5" s="1"/>
  <c r="T403" i="5"/>
  <c r="U403" i="5" s="1"/>
  <c r="K403" i="5" s="1"/>
  <c r="T601" i="5"/>
  <c r="U601" i="5" s="1"/>
  <c r="K601" i="5" s="1"/>
  <c r="T607" i="5"/>
  <c r="U607" i="5" s="1"/>
  <c r="K607" i="5" s="1"/>
  <c r="T609" i="5"/>
  <c r="T464" i="5"/>
  <c r="U464" i="5" s="1"/>
  <c r="K464" i="5" s="1"/>
  <c r="T400" i="5"/>
  <c r="U400" i="5" s="1"/>
  <c r="K400" i="5" s="1"/>
  <c r="T460" i="5"/>
  <c r="U460" i="5" s="1"/>
  <c r="K460" i="5" s="1"/>
  <c r="T466" i="5"/>
  <c r="U466" i="5" s="1"/>
  <c r="K466" i="5" s="1"/>
  <c r="K44" i="4" a="1"/>
  <c r="K44" i="4" s="1"/>
  <c r="K45" i="4" a="1"/>
  <c r="K45" i="4" s="1"/>
  <c r="K70" i="4" a="1"/>
  <c r="K70" i="4" s="1"/>
  <c r="K47" i="4" a="1"/>
  <c r="K47" i="4" s="1"/>
  <c r="K50" i="4" a="1"/>
  <c r="K50" i="4" s="1"/>
  <c r="K38" i="4" a="1"/>
  <c r="K38" i="4" s="1"/>
  <c r="K75" i="4" a="1"/>
  <c r="K75" i="4" s="1"/>
  <c r="K62" i="4" a="1"/>
  <c r="K62" i="4" s="1"/>
  <c r="K26" i="4" a="1"/>
  <c r="K26" i="4" s="1"/>
  <c r="K60" i="4" a="1"/>
  <c r="K60" i="4" s="1"/>
  <c r="K73" i="4" a="1"/>
  <c r="K73" i="4" s="1"/>
  <c r="K25" i="4" a="1"/>
  <c r="K25" i="4" s="1"/>
  <c r="K54" i="4" a="1"/>
  <c r="K54" i="4" s="1"/>
  <c r="K72" i="4" a="1"/>
  <c r="K72" i="4" s="1"/>
  <c r="K49" i="4" a="1"/>
  <c r="K49" i="4" s="1"/>
  <c r="K24" i="4" a="1"/>
  <c r="K24" i="4" s="1"/>
  <c r="K53" i="4" a="1"/>
  <c r="K53" i="4" s="1"/>
  <c r="K71" i="4" a="1"/>
  <c r="K71" i="4" s="1"/>
  <c r="K48" i="4" a="1"/>
  <c r="K48" i="4" s="1"/>
  <c r="K23" i="4" a="1"/>
  <c r="K23" i="4" s="1"/>
  <c r="K51" i="4" a="1"/>
  <c r="K51" i="4" s="1"/>
  <c r="K69" i="4" a="1"/>
  <c r="K69" i="4" s="1"/>
  <c r="K46" i="4" a="1"/>
  <c r="K46" i="4" s="1"/>
  <c r="K21" i="4" a="1"/>
  <c r="K21" i="4" s="1"/>
  <c r="K40" i="4" a="1"/>
  <c r="K40" i="4" s="1"/>
  <c r="K68" i="4" a="1"/>
  <c r="K68" i="4" s="1"/>
  <c r="K20" i="4" a="1"/>
  <c r="K20" i="4" s="1"/>
  <c r="K67" i="4" a="1"/>
  <c r="K67" i="4" s="1"/>
  <c r="K43" i="4" a="1"/>
  <c r="K43" i="4" s="1"/>
  <c r="K19" i="4" a="1"/>
  <c r="K19" i="4" s="1"/>
  <c r="K32" i="4" a="1"/>
  <c r="K32" i="4" s="1"/>
  <c r="K66" i="4" a="1"/>
  <c r="K66" i="4" s="1"/>
  <c r="K42" i="4" a="1"/>
  <c r="K42" i="4" s="1"/>
  <c r="K18" i="4" a="1"/>
  <c r="K18" i="4" s="1"/>
  <c r="K29" i="4" a="1"/>
  <c r="K29" i="4" s="1"/>
  <c r="K41" i="4" a="1"/>
  <c r="K41" i="4" s="1"/>
  <c r="K17" i="4" a="1"/>
  <c r="K17" i="4" s="1"/>
  <c r="K28" i="4" a="1"/>
  <c r="K28" i="4" s="1"/>
  <c r="K16" i="4" a="1"/>
  <c r="K16" i="4" s="1"/>
  <c r="K22" i="4" a="1"/>
  <c r="K22" i="4" s="1"/>
  <c r="K63" i="4" a="1"/>
  <c r="K63" i="4" s="1"/>
  <c r="K39" i="4" a="1"/>
  <c r="K39" i="4" s="1"/>
  <c r="K15" i="4" a="1"/>
  <c r="K15" i="4" s="1"/>
  <c r="K2" i="4" a="1"/>
  <c r="K2" i="4" s="1"/>
  <c r="K12" i="4" a="1"/>
  <c r="K12" i="4" s="1"/>
  <c r="K14" i="4" a="1"/>
  <c r="K14" i="4" s="1"/>
  <c r="K9" i="4" a="1"/>
  <c r="K9" i="4" s="1"/>
  <c r="K61" i="4" a="1"/>
  <c r="K61" i="4" s="1"/>
  <c r="K37" i="4" a="1"/>
  <c r="K37" i="4" s="1"/>
  <c r="K13" i="4" a="1"/>
  <c r="K13" i="4" s="1"/>
  <c r="K36" i="4" a="1"/>
  <c r="K36" i="4" s="1"/>
  <c r="K59" i="4" a="1"/>
  <c r="K59" i="4" s="1"/>
  <c r="K35" i="4" a="1"/>
  <c r="K35" i="4" s="1"/>
  <c r="K11" i="4" a="1"/>
  <c r="K11" i="4" s="1"/>
  <c r="K58" i="4" a="1"/>
  <c r="K58" i="4" s="1"/>
  <c r="K34" i="4" a="1"/>
  <c r="K34" i="4" s="1"/>
  <c r="K10" i="4" a="1"/>
  <c r="K10" i="4" s="1"/>
  <c r="K81" i="4" a="1"/>
  <c r="K81" i="4" s="1"/>
  <c r="K57" i="4" a="1"/>
  <c r="K57" i="4" s="1"/>
  <c r="K33" i="4" a="1"/>
  <c r="K33" i="4" s="1"/>
  <c r="K80" i="4" a="1"/>
  <c r="K80" i="4" s="1"/>
  <c r="K56" i="4" a="1"/>
  <c r="K56" i="4" s="1"/>
  <c r="K8" i="4" a="1"/>
  <c r="K8" i="4" s="1"/>
  <c r="K82" i="4" a="1"/>
  <c r="K82" i="4" s="1"/>
  <c r="K79" i="4" a="1"/>
  <c r="K79" i="4" s="1"/>
  <c r="K55" i="4" a="1"/>
  <c r="K55" i="4" s="1"/>
  <c r="K31" i="4" a="1"/>
  <c r="K31" i="4" s="1"/>
  <c r="K7" i="4" a="1"/>
  <c r="K7" i="4" s="1"/>
  <c r="K78" i="4" a="1"/>
  <c r="K78" i="4" s="1"/>
  <c r="K30" i="4" a="1"/>
  <c r="K30" i="4" s="1"/>
  <c r="K6" i="4" a="1"/>
  <c r="K6" i="4" s="1"/>
  <c r="K74" i="4" a="1"/>
  <c r="K74" i="4" s="1"/>
  <c r="K77" i="4" a="1"/>
  <c r="K77" i="4" s="1"/>
  <c r="K5" i="4" a="1"/>
  <c r="K5" i="4" s="1"/>
  <c r="K65" i="4" a="1"/>
  <c r="K65" i="4" s="1"/>
  <c r="K76" i="4" a="1"/>
  <c r="K76" i="4" s="1"/>
  <c r="K4" i="4" a="1"/>
  <c r="K4" i="4" s="1"/>
  <c r="K64" i="4" a="1"/>
  <c r="K64" i="4" s="1"/>
  <c r="K52" i="4" a="1"/>
  <c r="K52" i="4" s="1"/>
  <c r="K27" i="4" a="1"/>
  <c r="K27" i="4" s="1"/>
  <c r="K3" i="4" a="1"/>
  <c r="K3" i="4" s="1"/>
  <c r="M962" i="6"/>
  <c r="N969" i="6"/>
  <c r="N968" i="6"/>
  <c r="N967" i="6"/>
  <c r="N957" i="6"/>
  <c r="N966" i="6"/>
  <c r="N956" i="6"/>
  <c r="N965" i="6"/>
  <c r="N964" i="6"/>
  <c r="N963" i="6"/>
  <c r="N962" i="6"/>
  <c r="B969" i="6"/>
  <c r="B968" i="6"/>
  <c r="A967" i="6"/>
  <c r="M965" i="6"/>
  <c r="M967" i="6"/>
  <c r="M966" i="6"/>
  <c r="B956" i="6"/>
  <c r="B967" i="6"/>
  <c r="B962" i="6"/>
  <c r="A963" i="6"/>
  <c r="A962" i="6"/>
  <c r="B966" i="6"/>
  <c r="B965" i="6"/>
  <c r="B964" i="6"/>
  <c r="B963" i="6"/>
  <c r="A969" i="6"/>
  <c r="A968" i="6"/>
  <c r="M969" i="6"/>
  <c r="A966" i="6"/>
  <c r="M968" i="6"/>
  <c r="A965" i="6"/>
  <c r="A964" i="6"/>
  <c r="M964" i="6"/>
  <c r="M963" i="6"/>
  <c r="M957" i="6"/>
  <c r="M956" i="6"/>
  <c r="B957" i="6"/>
  <c r="A957" i="6"/>
  <c r="A956" i="6"/>
  <c r="A630" i="5"/>
  <c r="N622" i="5"/>
  <c r="N630" i="5"/>
  <c r="B630" i="5"/>
  <c r="N618" i="5"/>
  <c r="N626" i="5"/>
  <c r="B626" i="5"/>
  <c r="A626" i="5"/>
  <c r="N614" i="5"/>
  <c r="A610" i="5"/>
  <c r="B622" i="5"/>
  <c r="A622" i="5"/>
  <c r="B618" i="5"/>
  <c r="A618" i="5"/>
  <c r="N610" i="5"/>
  <c r="B614" i="5"/>
  <c r="A614" i="5"/>
  <c r="A606" i="5"/>
  <c r="B602" i="5"/>
  <c r="A602" i="5"/>
  <c r="B610" i="5"/>
  <c r="N465" i="5"/>
  <c r="B465" i="5"/>
  <c r="N602" i="5"/>
  <c r="N606" i="5"/>
  <c r="B606" i="5"/>
  <c r="A465" i="5"/>
  <c r="N461" i="5"/>
  <c r="B461" i="5"/>
  <c r="A461" i="5"/>
  <c r="N453" i="5"/>
  <c r="N457" i="5"/>
  <c r="B457" i="5"/>
  <c r="A457" i="5"/>
  <c r="B453" i="5"/>
  <c r="A453" i="5"/>
  <c r="N445" i="5"/>
  <c r="N449" i="5"/>
  <c r="B449" i="5"/>
  <c r="A449" i="5"/>
  <c r="B445" i="5"/>
  <c r="A445" i="5"/>
  <c r="B380" i="5"/>
  <c r="B388" i="5"/>
  <c r="A388" i="5"/>
  <c r="B384" i="5"/>
  <c r="B376" i="5"/>
  <c r="B375" i="5"/>
  <c r="A392" i="5"/>
  <c r="N384" i="5"/>
  <c r="A384" i="5"/>
  <c r="A380" i="5"/>
  <c r="A376" i="5"/>
  <c r="A375" i="5"/>
  <c r="N392" i="5"/>
  <c r="B392" i="5"/>
  <c r="N388" i="5"/>
  <c r="N380" i="5"/>
  <c r="N376" i="5"/>
  <c r="N375" i="5"/>
  <c r="M148" i="7"/>
  <c r="N144" i="7"/>
  <c r="N136" i="7"/>
  <c r="N138" i="7"/>
  <c r="N141" i="7"/>
  <c r="M144" i="7"/>
  <c r="N148" i="7"/>
  <c r="B148" i="7"/>
  <c r="A148" i="7"/>
  <c r="B144" i="7"/>
  <c r="A144" i="7"/>
  <c r="M141" i="7"/>
  <c r="A141" i="7"/>
  <c r="M138" i="7"/>
  <c r="B141" i="7"/>
  <c r="B138" i="7"/>
  <c r="A138" i="7"/>
  <c r="M136" i="7"/>
  <c r="B136" i="7"/>
  <c r="A136" i="7"/>
  <c r="N632" i="5"/>
  <c r="A608" i="5"/>
  <c r="N459" i="5"/>
  <c r="N427" i="5"/>
  <c r="A613" i="5"/>
  <c r="B386" i="5"/>
  <c r="N403" i="5"/>
  <c r="A399" i="5"/>
  <c r="N379" i="5"/>
  <c r="A624" i="5"/>
  <c r="N378" i="5"/>
  <c r="N628" i="5"/>
  <c r="N467" i="5"/>
  <c r="N627" i="5"/>
  <c r="N462" i="5"/>
  <c r="N402" i="5"/>
  <c r="N633" i="5"/>
  <c r="N601" i="5"/>
  <c r="N428" i="5"/>
  <c r="N604" i="5"/>
  <c r="N436" i="5"/>
  <c r="N382" i="5"/>
  <c r="A604" i="5"/>
  <c r="A455" i="5"/>
  <c r="A436" i="5"/>
  <c r="A629" i="5"/>
  <c r="A464" i="5"/>
  <c r="A404" i="5"/>
  <c r="N623" i="5"/>
  <c r="N458" i="5"/>
  <c r="N399" i="5"/>
  <c r="N629" i="5"/>
  <c r="N464" i="5"/>
  <c r="N404" i="5"/>
  <c r="B625" i="5"/>
  <c r="B460" i="5"/>
  <c r="B401" i="5"/>
  <c r="N619" i="5"/>
  <c r="N454" i="5"/>
  <c r="N396" i="5"/>
  <c r="N625" i="5"/>
  <c r="N460" i="5"/>
  <c r="N401" i="5"/>
  <c r="N463" i="5"/>
  <c r="A632" i="5"/>
  <c r="A467" i="5"/>
  <c r="A451" i="5"/>
  <c r="A427" i="5"/>
  <c r="A378" i="5"/>
  <c r="A621" i="5"/>
  <c r="A456" i="5"/>
  <c r="A398" i="5"/>
  <c r="N615" i="5"/>
  <c r="N450" i="5"/>
  <c r="N393" i="5"/>
  <c r="N621" i="5"/>
  <c r="N456" i="5"/>
  <c r="N398" i="5"/>
  <c r="N624" i="5"/>
  <c r="N400" i="5"/>
  <c r="B617" i="5"/>
  <c r="B452" i="5"/>
  <c r="B395" i="5"/>
  <c r="N611" i="5"/>
  <c r="N446" i="5"/>
  <c r="N389" i="5"/>
  <c r="N617" i="5"/>
  <c r="N452" i="5"/>
  <c r="N395" i="5"/>
  <c r="N620" i="5"/>
  <c r="N455" i="5"/>
  <c r="N397" i="5"/>
  <c r="N607" i="5"/>
  <c r="N442" i="5"/>
  <c r="N385" i="5"/>
  <c r="N613" i="5"/>
  <c r="N448" i="5"/>
  <c r="N391" i="5"/>
  <c r="N616" i="5"/>
  <c r="N451" i="5"/>
  <c r="N394" i="5"/>
  <c r="A627" i="5"/>
  <c r="A462" i="5"/>
  <c r="A402" i="5"/>
  <c r="N603" i="5"/>
  <c r="N435" i="5"/>
  <c r="N381" i="5"/>
  <c r="N609" i="5"/>
  <c r="N444" i="5"/>
  <c r="N387" i="5"/>
  <c r="N612" i="5"/>
  <c r="N447" i="5"/>
  <c r="N390" i="5"/>
  <c r="B608" i="5"/>
  <c r="B623" i="5"/>
  <c r="B458" i="5"/>
  <c r="B399" i="5"/>
  <c r="N631" i="5"/>
  <c r="N466" i="5"/>
  <c r="N426" i="5"/>
  <c r="N377" i="5"/>
  <c r="N605" i="5"/>
  <c r="N437" i="5"/>
  <c r="N383" i="5"/>
  <c r="N608" i="5"/>
  <c r="N443" i="5"/>
  <c r="N386" i="5"/>
  <c r="B398" i="5"/>
  <c r="B619" i="5"/>
  <c r="A396" i="5"/>
  <c r="A617" i="5"/>
  <c r="B454" i="5"/>
  <c r="B396" i="5"/>
  <c r="A623" i="5"/>
  <c r="A619" i="5"/>
  <c r="A458" i="5"/>
  <c r="A454" i="5"/>
  <c r="B613" i="5"/>
  <c r="B448" i="5"/>
  <c r="A448" i="5"/>
  <c r="A391" i="5"/>
  <c r="A615" i="5"/>
  <c r="B615" i="5"/>
  <c r="A450" i="5"/>
  <c r="B450" i="5"/>
  <c r="A393" i="5"/>
  <c r="B393" i="5"/>
  <c r="A620" i="5"/>
  <c r="A382" i="5"/>
  <c r="B391" i="5"/>
  <c r="A616" i="5"/>
  <c r="A394" i="5"/>
  <c r="B611" i="5"/>
  <c r="B446" i="5"/>
  <c r="B389" i="5"/>
  <c r="B621" i="5"/>
  <c r="A452" i="5"/>
  <c r="B607" i="5"/>
  <c r="B442" i="5"/>
  <c r="B385" i="5"/>
  <c r="A611" i="5"/>
  <c r="A446" i="5"/>
  <c r="A389" i="5"/>
  <c r="B603" i="5"/>
  <c r="B435" i="5"/>
  <c r="B381" i="5"/>
  <c r="A607" i="5"/>
  <c r="A442" i="5"/>
  <c r="A385" i="5"/>
  <c r="B456" i="5"/>
  <c r="A395" i="5"/>
  <c r="B631" i="5"/>
  <c r="B466" i="5"/>
  <c r="B426" i="5"/>
  <c r="B377" i="5"/>
  <c r="A603" i="5"/>
  <c r="A435" i="5"/>
  <c r="A381" i="5"/>
  <c r="B627" i="5"/>
  <c r="B462" i="5"/>
  <c r="B402" i="5"/>
  <c r="A631" i="5"/>
  <c r="A466" i="5"/>
  <c r="A426" i="5"/>
  <c r="A377" i="5"/>
  <c r="A609" i="5"/>
  <c r="A444" i="5"/>
  <c r="A387" i="5"/>
  <c r="B444" i="5"/>
  <c r="A386" i="5"/>
  <c r="A605" i="5"/>
  <c r="B605" i="5"/>
  <c r="A437" i="5"/>
  <c r="B437" i="5"/>
  <c r="A383" i="5"/>
  <c r="B383" i="5"/>
  <c r="B387" i="5"/>
  <c r="B609" i="5"/>
  <c r="B624" i="5"/>
  <c r="A459" i="5"/>
  <c r="B443" i="5"/>
  <c r="A443" i="5"/>
  <c r="B400" i="5"/>
  <c r="B459" i="5"/>
  <c r="A400" i="5"/>
  <c r="A625" i="5"/>
  <c r="A460" i="5"/>
  <c r="A401" i="5"/>
  <c r="B633" i="5"/>
  <c r="B601" i="5"/>
  <c r="B428" i="5"/>
  <c r="B379" i="5"/>
  <c r="B629" i="5"/>
  <c r="B464" i="5"/>
  <c r="B404" i="5"/>
  <c r="A633" i="5"/>
  <c r="A601" i="5"/>
  <c r="A428" i="5"/>
  <c r="A379" i="5"/>
  <c r="B628" i="5"/>
  <c r="B612" i="5"/>
  <c r="B463" i="5"/>
  <c r="B447" i="5"/>
  <c r="B403" i="5"/>
  <c r="B390" i="5"/>
  <c r="A628" i="5"/>
  <c r="A612" i="5"/>
  <c r="A463" i="5"/>
  <c r="A447" i="5"/>
  <c r="A403" i="5"/>
  <c r="A390" i="5"/>
  <c r="B620" i="5"/>
  <c r="B604" i="5"/>
  <c r="B455" i="5"/>
  <c r="B436" i="5"/>
  <c r="B397" i="5"/>
  <c r="B382" i="5"/>
  <c r="A397" i="5"/>
  <c r="B632" i="5"/>
  <c r="B616" i="5"/>
  <c r="B467" i="5"/>
  <c r="B451" i="5"/>
  <c r="B427" i="5"/>
  <c r="B394" i="5"/>
  <c r="B378" i="5"/>
  <c r="B906" i="6"/>
  <c r="A906" i="6"/>
  <c r="A433" i="5"/>
  <c r="A419" i="5"/>
  <c r="A432" i="5"/>
  <c r="A441" i="5"/>
  <c r="A418" i="5"/>
  <c r="A430" i="5"/>
  <c r="A440" i="5"/>
  <c r="A417" i="5"/>
  <c r="A429" i="5"/>
  <c r="A439" i="5"/>
  <c r="A425" i="5"/>
  <c r="A434" i="5"/>
  <c r="A423" i="5"/>
  <c r="A421" i="5"/>
  <c r="A422" i="5"/>
  <c r="A438" i="5"/>
  <c r="A431" i="5"/>
  <c r="A424" i="5"/>
  <c r="A420" i="5"/>
  <c r="A5" i="5"/>
  <c r="A7" i="5"/>
  <c r="N148" i="5"/>
  <c r="B7" i="5"/>
  <c r="N434" i="5"/>
  <c r="N31" i="5"/>
  <c r="N634" i="5"/>
  <c r="N499" i="5"/>
  <c r="N278" i="5"/>
  <c r="N230" i="5"/>
  <c r="N121" i="5"/>
  <c r="N35" i="5"/>
  <c r="N107" i="5"/>
  <c r="N421" i="5"/>
  <c r="N211" i="5"/>
  <c r="N67" i="5"/>
  <c r="N549" i="5"/>
  <c r="N408" i="5"/>
  <c r="N217" i="5"/>
  <c r="N192" i="5"/>
  <c r="N98" i="5"/>
  <c r="N582" i="5"/>
  <c r="N368" i="5"/>
  <c r="N173" i="5"/>
  <c r="N432" i="5"/>
  <c r="N77" i="5"/>
  <c r="N45" i="5"/>
  <c r="N32" i="5"/>
  <c r="N2" i="5"/>
  <c r="N311" i="5"/>
  <c r="N242" i="5"/>
  <c r="N175" i="5"/>
  <c r="N648" i="5"/>
  <c r="N29" i="5"/>
  <c r="N247" i="5"/>
  <c r="N657" i="5"/>
  <c r="N57" i="5"/>
  <c r="N158" i="5"/>
  <c r="N24" i="5"/>
  <c r="N9" i="5"/>
  <c r="N342" i="5"/>
  <c r="N220" i="5"/>
  <c r="N3" i="5"/>
  <c r="N371" i="5"/>
  <c r="N114" i="5"/>
  <c r="N285" i="5"/>
  <c r="N326" i="5"/>
  <c r="N422" i="5"/>
  <c r="N201" i="5"/>
  <c r="N337" i="5"/>
  <c r="N72" i="5"/>
  <c r="N100" i="5"/>
  <c r="N38" i="5"/>
  <c r="N119" i="5"/>
  <c r="N52" i="5"/>
  <c r="N212" i="5"/>
  <c r="N238" i="5"/>
  <c r="N374" i="5"/>
  <c r="N6" i="5"/>
  <c r="N157" i="5"/>
  <c r="N116" i="5"/>
  <c r="N180" i="5"/>
  <c r="N205" i="5"/>
  <c r="N137" i="5"/>
  <c r="N14" i="5"/>
  <c r="N181" i="5"/>
  <c r="N58" i="5"/>
  <c r="N43" i="5"/>
  <c r="N274" i="5"/>
  <c r="N331" i="5"/>
  <c r="N279" i="5"/>
  <c r="N418" i="5"/>
  <c r="N184" i="5"/>
  <c r="N310" i="5"/>
  <c r="N324" i="5"/>
  <c r="B8" i="5"/>
  <c r="N559" i="5"/>
  <c r="N82" i="5"/>
  <c r="N151" i="5"/>
  <c r="N204" i="5"/>
  <c r="N303" i="5"/>
  <c r="A13" i="5"/>
  <c r="N414" i="5"/>
  <c r="N176" i="5"/>
  <c r="N341" i="5"/>
  <c r="N344" i="5"/>
  <c r="N639" i="5"/>
  <c r="N134" i="5"/>
  <c r="N370" i="5"/>
  <c r="N115" i="5"/>
  <c r="N202" i="5"/>
  <c r="N145" i="5"/>
  <c r="N643" i="5"/>
  <c r="N528" i="5"/>
  <c r="N557" i="5"/>
  <c r="N424" i="5"/>
  <c r="N518" i="5"/>
  <c r="N295" i="5"/>
  <c r="N500" i="5"/>
  <c r="N569" i="5"/>
  <c r="N524" i="5"/>
  <c r="N229" i="5"/>
  <c r="N478" i="5"/>
  <c r="N431" i="5"/>
  <c r="N537" i="5"/>
  <c r="N513" i="5"/>
  <c r="N419" i="5"/>
  <c r="N425" i="5"/>
  <c r="N511" i="5"/>
  <c r="N599" i="5"/>
  <c r="N213" i="5"/>
  <c r="N68" i="5"/>
  <c r="N156" i="5"/>
  <c r="A18" i="5"/>
  <c r="N125" i="5"/>
  <c r="N131" i="5"/>
  <c r="B18" i="5"/>
  <c r="N27" i="5"/>
  <c r="N44" i="5"/>
  <c r="N199" i="5"/>
  <c r="N299" i="5"/>
  <c r="A16" i="5"/>
  <c r="N84" i="5"/>
  <c r="N281" i="5"/>
  <c r="B12" i="5"/>
  <c r="N141" i="5"/>
  <c r="B25" i="5"/>
  <c r="N81" i="5"/>
  <c r="N97" i="5"/>
  <c r="A6" i="5"/>
  <c r="B6" i="5"/>
  <c r="N48" i="5"/>
  <c r="N55" i="5"/>
  <c r="N87" i="5"/>
  <c r="N23" i="5"/>
  <c r="N59" i="5"/>
  <c r="N128" i="5"/>
  <c r="N132" i="5"/>
  <c r="N200" i="5"/>
  <c r="N4" i="5"/>
  <c r="N21" i="5"/>
  <c r="N118" i="5"/>
  <c r="N40" i="5"/>
  <c r="N89" i="5"/>
  <c r="A11" i="5"/>
  <c r="B15" i="5"/>
  <c r="A17" i="5"/>
  <c r="B19" i="5"/>
  <c r="A19" i="5"/>
  <c r="A14" i="5"/>
  <c r="B14" i="5"/>
  <c r="N53" i="5"/>
  <c r="N28" i="5"/>
  <c r="N11" i="5"/>
  <c r="N216" i="5"/>
  <c r="N65" i="5"/>
  <c r="N105" i="5"/>
  <c r="N248" i="5"/>
  <c r="B5" i="5"/>
  <c r="B9" i="5"/>
  <c r="N56" i="5"/>
  <c r="N96" i="5"/>
  <c r="N154" i="5"/>
  <c r="N190" i="5"/>
  <c r="A8" i="5"/>
  <c r="N49" i="5"/>
  <c r="N289" i="5"/>
  <c r="N237" i="5"/>
  <c r="N263" i="5"/>
  <c r="N133" i="5"/>
  <c r="N142" i="5"/>
  <c r="N270" i="5"/>
  <c r="N277" i="5"/>
  <c r="N361" i="5"/>
  <c r="N75" i="5"/>
  <c r="N160" i="5"/>
  <c r="N233" i="5"/>
  <c r="N252" i="5"/>
  <c r="N290" i="5"/>
  <c r="N187" i="5"/>
  <c r="N272" i="5"/>
  <c r="B22" i="5"/>
  <c r="B46" i="5"/>
  <c r="N85" i="5"/>
  <c r="N101" i="5"/>
  <c r="N166" i="5"/>
  <c r="N231" i="5"/>
  <c r="N301" i="5"/>
  <c r="A2" i="5"/>
  <c r="N54" i="5"/>
  <c r="N159" i="5"/>
  <c r="N315" i="5"/>
  <c r="N92" i="5"/>
  <c r="N275" i="5"/>
  <c r="N164" i="5"/>
  <c r="N168" i="5"/>
  <c r="N250" i="5"/>
  <c r="N297" i="5"/>
  <c r="N365" i="5"/>
  <c r="N355" i="5"/>
  <c r="N475" i="5"/>
  <c r="N319" i="5"/>
  <c r="N321" i="5"/>
  <c r="N335" i="5"/>
  <c r="N349" i="5"/>
  <c r="N373" i="5"/>
  <c r="N407" i="5"/>
  <c r="N292" i="5"/>
  <c r="N348" i="5"/>
  <c r="N186" i="5"/>
  <c r="N288" i="5"/>
  <c r="N327" i="5"/>
  <c r="N358" i="5"/>
  <c r="N651" i="5"/>
  <c r="N488" i="5"/>
  <c r="N440" i="5"/>
  <c r="N367" i="5"/>
  <c r="N654" i="5"/>
  <c r="N415" i="5"/>
  <c r="N636" i="5"/>
  <c r="N474" i="5"/>
  <c r="N644" i="5"/>
  <c r="N482" i="5"/>
  <c r="N334" i="5"/>
  <c r="N286" i="5"/>
  <c r="N363" i="5"/>
  <c r="N656" i="5"/>
  <c r="N468" i="5"/>
  <c r="N318" i="5"/>
  <c r="N650" i="5"/>
  <c r="N417" i="5"/>
  <c r="N495" i="5"/>
  <c r="N471" i="5"/>
  <c r="N480" i="5"/>
  <c r="N515" i="5"/>
  <c r="N531" i="5"/>
  <c r="N489" i="5"/>
  <c r="N494" i="5"/>
  <c r="N485" i="5"/>
  <c r="N479" i="5"/>
  <c r="N526" i="5"/>
  <c r="N502" i="5"/>
  <c r="N530" i="5"/>
  <c r="N412" i="5"/>
  <c r="N438" i="5"/>
  <c r="N491" i="5"/>
  <c r="N539" i="5"/>
  <c r="N545" i="5"/>
  <c r="N587" i="5"/>
  <c r="N593" i="5"/>
  <c r="N570" i="5"/>
  <c r="N583" i="5"/>
  <c r="N562" i="5"/>
  <c r="N542" i="5"/>
  <c r="N554" i="5"/>
  <c r="N563" i="5"/>
  <c r="N572" i="5"/>
  <c r="N540" i="5"/>
  <c r="N558" i="5"/>
  <c r="N508" i="5"/>
  <c r="N551" i="5"/>
  <c r="N566" i="5"/>
  <c r="N585" i="5"/>
  <c r="N577" i="5"/>
  <c r="N584" i="5"/>
  <c r="N522" i="5"/>
  <c r="N552" i="5"/>
  <c r="N600" i="5"/>
  <c r="N598" i="5"/>
  <c r="N517" i="5"/>
  <c r="N37" i="5"/>
  <c r="A43" i="5"/>
  <c r="B4" i="5"/>
  <c r="A4" i="5"/>
  <c r="B103" i="5"/>
  <c r="A184" i="5"/>
  <c r="B178" i="5"/>
  <c r="B171" i="5"/>
  <c r="A224" i="5"/>
  <c r="A64" i="5"/>
  <c r="A131" i="5"/>
  <c r="B90" i="5"/>
  <c r="B50" i="5"/>
  <c r="B135" i="5"/>
  <c r="A133" i="5"/>
  <c r="A93" i="5"/>
  <c r="A90" i="5"/>
  <c r="B86" i="5"/>
  <c r="A69" i="5"/>
  <c r="B63" i="5"/>
  <c r="A50" i="5"/>
  <c r="B164" i="5"/>
  <c r="A126" i="5"/>
  <c r="B104" i="5"/>
  <c r="A172" i="5"/>
  <c r="B127" i="5"/>
  <c r="B156" i="5"/>
  <c r="B96" i="5"/>
  <c r="A134" i="5"/>
  <c r="B99" i="5"/>
  <c r="B80" i="5"/>
  <c r="B115" i="5"/>
  <c r="B108" i="5"/>
  <c r="A80" i="5"/>
  <c r="A74" i="5"/>
  <c r="B218" i="5"/>
  <c r="A116" i="5"/>
  <c r="A108" i="5"/>
  <c r="B88" i="5"/>
  <c r="A94" i="5"/>
  <c r="A140" i="5"/>
  <c r="A167" i="5"/>
  <c r="A158" i="5"/>
  <c r="A150" i="5"/>
  <c r="B61" i="5"/>
  <c r="B91" i="5"/>
  <c r="B77" i="5"/>
  <c r="B73" i="5"/>
  <c r="B67" i="5"/>
  <c r="A73" i="5"/>
  <c r="B47" i="5"/>
  <c r="B44" i="5"/>
  <c r="A136" i="5"/>
  <c r="A109" i="5"/>
  <c r="A44" i="5"/>
  <c r="A159" i="5"/>
  <c r="B130" i="5"/>
  <c r="A101" i="5"/>
  <c r="A75" i="5"/>
  <c r="B38" i="5"/>
  <c r="B34" i="5"/>
  <c r="B188" i="5"/>
  <c r="A102" i="5"/>
  <c r="A38" i="5"/>
  <c r="A34" i="5"/>
  <c r="A139" i="5"/>
  <c r="B111" i="5"/>
  <c r="A111" i="5"/>
  <c r="B95" i="5"/>
  <c r="B48" i="5"/>
  <c r="B65" i="5"/>
  <c r="B29" i="5"/>
  <c r="A26" i="5"/>
  <c r="A95" i="5"/>
  <c r="A29" i="5"/>
  <c r="B30" i="5"/>
  <c r="A30" i="5"/>
  <c r="B32" i="5"/>
  <c r="B41" i="5"/>
  <c r="B27" i="5"/>
  <c r="A41" i="5"/>
  <c r="B37" i="5"/>
  <c r="B13" i="5"/>
  <c r="B20" i="5"/>
  <c r="A20" i="5"/>
  <c r="B43" i="5"/>
  <c r="N13" i="5"/>
  <c r="N20" i="5"/>
  <c r="A25" i="5"/>
  <c r="B244" i="5"/>
  <c r="N17" i="5"/>
  <c r="N25" i="5"/>
  <c r="A33" i="5"/>
  <c r="B33" i="5"/>
  <c r="B28" i="5"/>
  <c r="A28" i="5"/>
  <c r="A31" i="5"/>
  <c r="B31" i="5"/>
  <c r="N50" i="5"/>
  <c r="B102" i="5"/>
  <c r="B39" i="5"/>
  <c r="B24" i="5"/>
  <c r="A24" i="5"/>
  <c r="A32" i="5"/>
  <c r="B36" i="5"/>
  <c r="A36" i="5"/>
  <c r="N36" i="5"/>
  <c r="N61" i="5"/>
  <c r="B113" i="5"/>
  <c r="N16" i="5"/>
  <c r="B64" i="5"/>
  <c r="B82" i="5"/>
  <c r="A46" i="5"/>
  <c r="N64" i="5"/>
  <c r="N90" i="5"/>
  <c r="N7" i="5"/>
  <c r="N22" i="5"/>
  <c r="B26" i="5"/>
  <c r="N26" i="5"/>
  <c r="N5" i="5"/>
  <c r="N46" i="5"/>
  <c r="B76" i="5"/>
  <c r="A76" i="5"/>
  <c r="A120" i="5"/>
  <c r="N18" i="5"/>
  <c r="A37" i="5"/>
  <c r="N76" i="5"/>
  <c r="B110" i="5"/>
  <c r="N42" i="5"/>
  <c r="B66" i="5"/>
  <c r="B78" i="5"/>
  <c r="N15" i="5"/>
  <c r="B168" i="5"/>
  <c r="N146" i="5"/>
  <c r="B149" i="5"/>
  <c r="A149" i="5"/>
  <c r="B215" i="5"/>
  <c r="A215" i="5"/>
  <c r="B49" i="5"/>
  <c r="N104" i="5"/>
  <c r="B182" i="5"/>
  <c r="N198" i="5"/>
  <c r="N215" i="5"/>
  <c r="A168" i="5"/>
  <c r="A297" i="5"/>
  <c r="N86" i="5"/>
  <c r="N95" i="5"/>
  <c r="B112" i="5"/>
  <c r="B196" i="5"/>
  <c r="N112" i="5"/>
  <c r="N111" i="5"/>
  <c r="B128" i="5"/>
  <c r="A128" i="5"/>
  <c r="B147" i="5"/>
  <c r="B75" i="5"/>
  <c r="B125" i="5"/>
  <c r="N34" i="5"/>
  <c r="N102" i="5"/>
  <c r="N149" i="5"/>
  <c r="B209" i="5"/>
  <c r="B81" i="5"/>
  <c r="N209" i="5"/>
  <c r="A39" i="5"/>
  <c r="A78" i="5"/>
  <c r="B136" i="5"/>
  <c r="N39" i="5"/>
  <c r="N78" i="5"/>
  <c r="N109" i="5"/>
  <c r="N136" i="5"/>
  <c r="N236" i="5"/>
  <c r="N47" i="5"/>
  <c r="B87" i="5"/>
  <c r="A163" i="5"/>
  <c r="B163" i="5"/>
  <c r="N33" i="5"/>
  <c r="B52" i="5"/>
  <c r="A52" i="5"/>
  <c r="N91" i="5"/>
  <c r="B167" i="5"/>
  <c r="N258" i="5"/>
  <c r="N143" i="5"/>
  <c r="N140" i="5"/>
  <c r="A88" i="5"/>
  <c r="B116" i="5"/>
  <c r="A138" i="5"/>
  <c r="B174" i="5"/>
  <c r="A174" i="5"/>
  <c r="B189" i="5"/>
  <c r="B120" i="5"/>
  <c r="B129" i="5"/>
  <c r="N170" i="5"/>
  <c r="B220" i="5"/>
  <c r="A220" i="5"/>
  <c r="B71" i="5"/>
  <c r="A71" i="5"/>
  <c r="A99" i="5"/>
  <c r="N120" i="5"/>
  <c r="N129" i="5"/>
  <c r="N71" i="5"/>
  <c r="N80" i="5"/>
  <c r="N99" i="5"/>
  <c r="A110" i="5"/>
  <c r="A113" i="5"/>
  <c r="B206" i="5"/>
  <c r="N255" i="5"/>
  <c r="A55" i="5"/>
  <c r="N110" i="5"/>
  <c r="A127" i="5"/>
  <c r="B172" i="5"/>
  <c r="B16" i="5"/>
  <c r="N41" i="5"/>
  <c r="A104" i="5"/>
  <c r="B106" i="5"/>
  <c r="B126" i="5"/>
  <c r="N127" i="5"/>
  <c r="N88" i="5"/>
  <c r="B245" i="5"/>
  <c r="A63" i="5"/>
  <c r="A86" i="5"/>
  <c r="B123" i="5"/>
  <c r="A123" i="5"/>
  <c r="A135" i="5"/>
  <c r="B175" i="5"/>
  <c r="N12" i="5"/>
  <c r="N93" i="5"/>
  <c r="N123" i="5"/>
  <c r="N135" i="5"/>
  <c r="A171" i="5"/>
  <c r="N185" i="5"/>
  <c r="B140" i="5"/>
  <c r="N182" i="5"/>
  <c r="N188" i="5"/>
  <c r="B191" i="5"/>
  <c r="A191" i="5"/>
  <c r="A218" i="5"/>
  <c r="A238" i="5"/>
  <c r="B177" i="5"/>
  <c r="B205" i="5"/>
  <c r="A206" i="5"/>
  <c r="N218" i="5"/>
  <c r="B238" i="5"/>
  <c r="B249" i="5"/>
  <c r="B264" i="5"/>
  <c r="B269" i="5"/>
  <c r="B321" i="5"/>
  <c r="B328" i="5"/>
  <c r="A185" i="5"/>
  <c r="B240" i="5"/>
  <c r="A243" i="5"/>
  <c r="N249" i="5"/>
  <c r="N264" i="5"/>
  <c r="N269" i="5"/>
  <c r="B169" i="5"/>
  <c r="A169" i="5"/>
  <c r="A176" i="5"/>
  <c r="B185" i="5"/>
  <c r="B233" i="5"/>
  <c r="A240" i="5"/>
  <c r="N259" i="5"/>
  <c r="B325" i="5"/>
  <c r="B322" i="5"/>
  <c r="A156" i="5"/>
  <c r="N169" i="5"/>
  <c r="A363" i="5"/>
  <c r="A196" i="5"/>
  <c r="B221" i="5"/>
  <c r="A225" i="5"/>
  <c r="B225" i="5"/>
  <c r="A237" i="5"/>
  <c r="A261" i="5"/>
  <c r="B415" i="5"/>
  <c r="B146" i="5"/>
  <c r="N174" i="5"/>
  <c r="N191" i="5"/>
  <c r="A216" i="5"/>
  <c r="N221" i="5"/>
  <c r="N225" i="5"/>
  <c r="B261" i="5"/>
  <c r="B373" i="5"/>
  <c r="B214" i="5"/>
  <c r="A214" i="5"/>
  <c r="B359" i="5"/>
  <c r="B637" i="5"/>
  <c r="B109" i="5"/>
  <c r="B133" i="5"/>
  <c r="B139" i="5"/>
  <c r="N177" i="5"/>
  <c r="B184" i="5"/>
  <c r="A197" i="5"/>
  <c r="N214" i="5"/>
  <c r="N261" i="5"/>
  <c r="A279" i="5"/>
  <c r="B279" i="5"/>
  <c r="A189" i="5"/>
  <c r="A192" i="5"/>
  <c r="B197" i="5"/>
  <c r="A223" i="5"/>
  <c r="B223" i="5"/>
  <c r="B256" i="5"/>
  <c r="B154" i="5"/>
  <c r="N163" i="5"/>
  <c r="B192" i="5"/>
  <c r="N207" i="5"/>
  <c r="N223" i="5"/>
  <c r="A229" i="5"/>
  <c r="B229" i="5"/>
  <c r="B282" i="5"/>
  <c r="B219" i="5"/>
  <c r="A219" i="5"/>
  <c r="B246" i="5"/>
  <c r="B150" i="5"/>
  <c r="N165" i="5"/>
  <c r="B180" i="5"/>
  <c r="A183" i="5"/>
  <c r="N189" i="5"/>
  <c r="A202" i="5"/>
  <c r="B212" i="5"/>
  <c r="A244" i="5"/>
  <c r="N282" i="5"/>
  <c r="B292" i="5"/>
  <c r="A316" i="5"/>
  <c r="B60" i="5"/>
  <c r="B69" i="5"/>
  <c r="A70" i="5"/>
  <c r="B74" i="5"/>
  <c r="B94" i="5"/>
  <c r="A98" i="5"/>
  <c r="B101" i="5"/>
  <c r="A106" i="5"/>
  <c r="N108" i="5"/>
  <c r="N113" i="5"/>
  <c r="B121" i="5"/>
  <c r="A125" i="5"/>
  <c r="A130" i="5"/>
  <c r="B141" i="5"/>
  <c r="A180" i="5"/>
  <c r="B183" i="5"/>
  <c r="B201" i="5"/>
  <c r="A208" i="5"/>
  <c r="B248" i="5"/>
  <c r="M414" i="7"/>
  <c r="B402" i="7"/>
  <c r="A399" i="7"/>
  <c r="M342" i="7"/>
  <c r="M339" i="7"/>
  <c r="M336" i="7"/>
  <c r="M333" i="7"/>
  <c r="M330" i="7"/>
  <c r="M327" i="7"/>
  <c r="M324" i="7"/>
  <c r="M321" i="7"/>
  <c r="M318" i="7"/>
  <c r="M315" i="7"/>
  <c r="M312" i="7"/>
  <c r="M309" i="7"/>
  <c r="M306" i="7"/>
  <c r="M303" i="7"/>
  <c r="M300" i="7"/>
  <c r="M297" i="7"/>
  <c r="M294" i="7"/>
  <c r="M291" i="7"/>
  <c r="M417" i="7"/>
  <c r="B405" i="7"/>
  <c r="A402" i="7"/>
  <c r="M345" i="7"/>
  <c r="M432" i="7"/>
  <c r="B420" i="7"/>
  <c r="A417" i="7"/>
  <c r="M360" i="7"/>
  <c r="B348" i="7"/>
  <c r="A345" i="7"/>
  <c r="B423" i="7"/>
  <c r="M399" i="7"/>
  <c r="B396" i="7"/>
  <c r="B312" i="7"/>
  <c r="B433" i="7"/>
  <c r="A423" i="7"/>
  <c r="A396" i="7"/>
  <c r="M375" i="7"/>
  <c r="B372" i="7"/>
  <c r="M358" i="7"/>
  <c r="A312" i="7"/>
  <c r="A433" i="7"/>
  <c r="M429" i="7"/>
  <c r="A372" i="7"/>
  <c r="M351" i="7"/>
  <c r="B315" i="7"/>
  <c r="B171" i="7"/>
  <c r="B130" i="7"/>
  <c r="B101" i="7"/>
  <c r="B436" i="7"/>
  <c r="B426" i="7"/>
  <c r="B419" i="7"/>
  <c r="A409" i="7"/>
  <c r="M402" i="7"/>
  <c r="A392" i="7"/>
  <c r="B382" i="7"/>
  <c r="M361" i="7"/>
  <c r="A348" i="7"/>
  <c r="B341" i="7"/>
  <c r="B328" i="7"/>
  <c r="A315" i="7"/>
  <c r="B305" i="7"/>
  <c r="B292" i="7"/>
  <c r="A279" i="7"/>
  <c r="A382" i="7"/>
  <c r="B378" i="7"/>
  <c r="M366" i="7"/>
  <c r="A363" i="7"/>
  <c r="M355" i="7"/>
  <c r="B333" i="7"/>
  <c r="A76" i="7"/>
  <c r="B415" i="7"/>
  <c r="M411" i="7"/>
  <c r="B408" i="7"/>
  <c r="B393" i="7"/>
  <c r="A378" i="7"/>
  <c r="B370" i="7"/>
  <c r="A333" i="7"/>
  <c r="B311" i="7"/>
  <c r="B293" i="7"/>
  <c r="B286" i="7"/>
  <c r="B268" i="7"/>
  <c r="B215" i="7"/>
  <c r="B208" i="7"/>
  <c r="B176" i="7"/>
  <c r="B162" i="7"/>
  <c r="B147" i="7"/>
  <c r="B122" i="7"/>
  <c r="M430" i="7"/>
  <c r="A419" i="7"/>
  <c r="A408" i="7"/>
  <c r="A393" i="7"/>
  <c r="M289" i="7"/>
  <c r="B282" i="7"/>
  <c r="M158" i="7"/>
  <c r="A147" i="7"/>
  <c r="B434" i="7"/>
  <c r="M426" i="7"/>
  <c r="B404" i="7"/>
  <c r="M396" i="7"/>
  <c r="A385" i="7"/>
  <c r="M381" i="7"/>
  <c r="A374" i="7"/>
  <c r="B351" i="7"/>
  <c r="B329" i="7"/>
  <c r="B322" i="7"/>
  <c r="A304" i="7"/>
  <c r="A282" i="7"/>
  <c r="B271" i="7"/>
  <c r="A243" i="7"/>
  <c r="B197" i="7"/>
  <c r="B183" i="7"/>
  <c r="B169" i="7"/>
  <c r="B151" i="7"/>
  <c r="B132" i="7"/>
  <c r="B108" i="7"/>
  <c r="B387" i="7"/>
  <c r="A376" i="7"/>
  <c r="B368" i="7"/>
  <c r="A357" i="7"/>
  <c r="B342" i="7"/>
  <c r="M338" i="7"/>
  <c r="B400" i="7"/>
  <c r="M378" i="7"/>
  <c r="A361" i="7"/>
  <c r="A336" i="7"/>
  <c r="A300" i="7"/>
  <c r="M217" i="7"/>
  <c r="M194" i="7"/>
  <c r="M433" i="7"/>
  <c r="B429" i="7"/>
  <c r="B412" i="7"/>
  <c r="A404" i="7"/>
  <c r="A400" i="7"/>
  <c r="B340" i="7"/>
  <c r="M271" i="7"/>
  <c r="B264" i="7"/>
  <c r="B233" i="7"/>
  <c r="B225" i="7"/>
  <c r="A429" i="7"/>
  <c r="M420" i="7"/>
  <c r="A412" i="7"/>
  <c r="B395" i="7"/>
  <c r="A391" i="7"/>
  <c r="A387" i="7"/>
  <c r="A383" i="7"/>
  <c r="B369" i="7"/>
  <c r="M348" i="7"/>
  <c r="B344" i="7"/>
  <c r="A340" i="7"/>
  <c r="B331" i="7"/>
  <c r="B323" i="7"/>
  <c r="A264" i="7"/>
  <c r="B256" i="7"/>
  <c r="B248" i="7"/>
  <c r="B237" i="7"/>
  <c r="A233" i="7"/>
  <c r="A225" i="7"/>
  <c r="A151" i="7"/>
  <c r="A131" i="7"/>
  <c r="B123" i="7"/>
  <c r="A108" i="7"/>
  <c r="M104" i="7"/>
  <c r="B90" i="7"/>
  <c r="B83" i="7"/>
  <c r="A52" i="7"/>
  <c r="B26" i="7"/>
  <c r="A23" i="7"/>
  <c r="B7" i="7"/>
  <c r="A4" i="7"/>
  <c r="A369" i="7"/>
  <c r="A323" i="7"/>
  <c r="B307" i="7"/>
  <c r="A256" i="7"/>
  <c r="A248" i="7"/>
  <c r="A237" i="7"/>
  <c r="M197" i="7"/>
  <c r="B159" i="7"/>
  <c r="B146" i="7"/>
  <c r="A123" i="7"/>
  <c r="A101" i="7"/>
  <c r="A90" i="7"/>
  <c r="A83" i="7"/>
  <c r="B76" i="7"/>
  <c r="B55" i="7"/>
  <c r="B42" i="7"/>
  <c r="B29" i="7"/>
  <c r="M390" i="7"/>
  <c r="M386" i="7"/>
  <c r="M435" i="7"/>
  <c r="M427" i="7"/>
  <c r="B381" i="7"/>
  <c r="A294" i="7"/>
  <c r="A239" i="7"/>
  <c r="M215" i="7"/>
  <c r="M184" i="7"/>
  <c r="B161" i="7"/>
  <c r="M50" i="7"/>
  <c r="M436" i="7"/>
  <c r="B432" i="7"/>
  <c r="M387" i="7"/>
  <c r="A358" i="7"/>
  <c r="A307" i="7"/>
  <c r="M293" i="7"/>
  <c r="A271" i="7"/>
  <c r="B258" i="7"/>
  <c r="M253" i="7"/>
  <c r="B102" i="7"/>
  <c r="B25" i="7"/>
  <c r="M7" i="7"/>
  <c r="A432" i="7"/>
  <c r="B417" i="7"/>
  <c r="M382" i="7"/>
  <c r="B377" i="7"/>
  <c r="M372" i="7"/>
  <c r="B320" i="7"/>
  <c r="M302" i="7"/>
  <c r="A258" i="7"/>
  <c r="B214" i="7"/>
  <c r="B192" i="7"/>
  <c r="B179" i="7"/>
  <c r="B126" i="7"/>
  <c r="B54" i="7"/>
  <c r="B35" i="7"/>
  <c r="A25" i="7"/>
  <c r="B14" i="7"/>
  <c r="B938" i="6"/>
  <c r="B933" i="6"/>
  <c r="B1392" i="6"/>
  <c r="B1387" i="6"/>
  <c r="M421" i="7"/>
  <c r="B363" i="7"/>
  <c r="M328" i="7"/>
  <c r="B324" i="7"/>
  <c r="A320" i="7"/>
  <c r="M266" i="7"/>
  <c r="A192" i="7"/>
  <c r="A179" i="7"/>
  <c r="B174" i="7"/>
  <c r="M147" i="7"/>
  <c r="A126" i="7"/>
  <c r="M101" i="7"/>
  <c r="M69" i="7"/>
  <c r="A54" i="7"/>
  <c r="B50" i="7"/>
  <c r="A35" i="7"/>
  <c r="A14" i="7"/>
  <c r="M10" i="7"/>
  <c r="A938" i="6"/>
  <c r="A933" i="6"/>
  <c r="A1392" i="6"/>
  <c r="A1387" i="6"/>
  <c r="M391" i="7"/>
  <c r="M376" i="7"/>
  <c r="M357" i="7"/>
  <c r="A324" i="7"/>
  <c r="B262" i="7"/>
  <c r="M257" i="7"/>
  <c r="M248" i="7"/>
  <c r="A174" i="7"/>
  <c r="B142" i="7"/>
  <c r="A50" i="7"/>
  <c r="M42" i="7"/>
  <c r="B1429" i="6"/>
  <c r="B1424" i="6"/>
  <c r="A436" i="7"/>
  <c r="A426" i="7"/>
  <c r="B411" i="7"/>
  <c r="M401" i="7"/>
  <c r="A367" i="7"/>
  <c r="B288" i="7"/>
  <c r="B284" i="7"/>
  <c r="A262" i="7"/>
  <c r="B231" i="7"/>
  <c r="B209" i="7"/>
  <c r="A183" i="7"/>
  <c r="M169" i="7"/>
  <c r="A142" i="7"/>
  <c r="A113" i="7"/>
  <c r="B109" i="7"/>
  <c r="B97" i="7"/>
  <c r="A89" i="7"/>
  <c r="A81" i="7"/>
  <c r="B65" i="7"/>
  <c r="A61" i="7"/>
  <c r="B46" i="7"/>
  <c r="B416" i="7"/>
  <c r="A411" i="7"/>
  <c r="B397" i="7"/>
  <c r="B347" i="7"/>
  <c r="M337" i="7"/>
  <c r="M323" i="7"/>
  <c r="M301" i="7"/>
  <c r="B297" i="7"/>
  <c r="M292" i="7"/>
  <c r="A288" i="7"/>
  <c r="A284" i="7"/>
  <c r="B401" i="7"/>
  <c r="A386" i="7"/>
  <c r="A381" i="7"/>
  <c r="B319" i="7"/>
  <c r="M305" i="7"/>
  <c r="M269" i="7"/>
  <c r="B239" i="7"/>
  <c r="M208" i="7"/>
  <c r="A169" i="7"/>
  <c r="M155" i="7"/>
  <c r="M434" i="7"/>
  <c r="A430" i="7"/>
  <c r="M419" i="7"/>
  <c r="A410" i="7"/>
  <c r="M405" i="7"/>
  <c r="A390" i="7"/>
  <c r="B356" i="7"/>
  <c r="A351" i="7"/>
  <c r="B327" i="7"/>
  <c r="M322" i="7"/>
  <c r="B375" i="7"/>
  <c r="M365" i="7"/>
  <c r="A356" i="7"/>
  <c r="A327" i="7"/>
  <c r="A305" i="7"/>
  <c r="B269" i="7"/>
  <c r="M181" i="7"/>
  <c r="M176" i="7"/>
  <c r="M139" i="7"/>
  <c r="M83" i="7"/>
  <c r="M71" i="7"/>
  <c r="B410" i="7"/>
  <c r="M404" i="7"/>
  <c r="M374" i="7"/>
  <c r="A329" i="7"/>
  <c r="A318" i="7"/>
  <c r="A297" i="7"/>
  <c r="A292" i="7"/>
  <c r="B235" i="7"/>
  <c r="A195" i="7"/>
  <c r="M163" i="7"/>
  <c r="A120" i="7"/>
  <c r="A26" i="7"/>
  <c r="B919" i="6"/>
  <c r="M933" i="6"/>
  <c r="B1428" i="6"/>
  <c r="M409" i="7"/>
  <c r="B386" i="7"/>
  <c r="M286" i="7"/>
  <c r="M77" i="7"/>
  <c r="M9" i="7"/>
  <c r="B2" i="7"/>
  <c r="A919" i="6"/>
  <c r="A917" i="6"/>
  <c r="M914" i="6"/>
  <c r="A1428" i="6"/>
  <c r="B1414" i="6"/>
  <c r="B1406" i="6"/>
  <c r="M214" i="7"/>
  <c r="A210" i="7"/>
  <c r="A189" i="7"/>
  <c r="M173" i="7"/>
  <c r="B149" i="7"/>
  <c r="A124" i="7"/>
  <c r="A42" i="7"/>
  <c r="M29" i="7"/>
  <c r="M21" i="7"/>
  <c r="A6" i="7"/>
  <c r="A2" i="7"/>
  <c r="B916" i="6"/>
  <c r="A926" i="6"/>
  <c r="B924" i="6"/>
  <c r="A939" i="6"/>
  <c r="B936" i="6"/>
  <c r="B930" i="6"/>
  <c r="B1442" i="6"/>
  <c r="A1414" i="6"/>
  <c r="A1406" i="6"/>
  <c r="B1386" i="6"/>
  <c r="B1378" i="6"/>
  <c r="A1370" i="6"/>
  <c r="A1355" i="6"/>
  <c r="A1346" i="6"/>
  <c r="A1330" i="6"/>
  <c r="A1322" i="6"/>
  <c r="A1314" i="6"/>
  <c r="B1296" i="6"/>
  <c r="A1292" i="6"/>
  <c r="A1279" i="6"/>
  <c r="B1262" i="6"/>
  <c r="A1256" i="6"/>
  <c r="A1244" i="6"/>
  <c r="B1226" i="6"/>
  <c r="B1221" i="6"/>
  <c r="A368" i="7"/>
  <c r="B357" i="7"/>
  <c r="B281" i="7"/>
  <c r="B250" i="7"/>
  <c r="B199" i="7"/>
  <c r="M157" i="7"/>
  <c r="A149" i="7"/>
  <c r="B114" i="7"/>
  <c r="M90" i="7"/>
  <c r="B82" i="7"/>
  <c r="B59" i="7"/>
  <c r="A55" i="7"/>
  <c r="M37" i="7"/>
  <c r="M25" i="7"/>
  <c r="B13" i="7"/>
  <c r="M5" i="7"/>
  <c r="M918" i="6"/>
  <c r="A916" i="6"/>
  <c r="A924" i="6"/>
  <c r="B949" i="6"/>
  <c r="M944" i="6"/>
  <c r="A936" i="6"/>
  <c r="A930" i="6"/>
  <c r="A1442" i="6"/>
  <c r="B1436" i="6"/>
  <c r="M425" i="7"/>
  <c r="A420" i="7"/>
  <c r="B345" i="7"/>
  <c r="B339" i="7"/>
  <c r="A328" i="7"/>
  <c r="B296" i="7"/>
  <c r="B291" i="7"/>
  <c r="A281" i="7"/>
  <c r="B255" i="7"/>
  <c r="M229" i="7"/>
  <c r="A199" i="7"/>
  <c r="B184" i="7"/>
  <c r="B414" i="7"/>
  <c r="M379" i="7"/>
  <c r="A339" i="7"/>
  <c r="B317" i="7"/>
  <c r="A296" i="7"/>
  <c r="A291" i="7"/>
  <c r="A255" i="7"/>
  <c r="B244" i="7"/>
  <c r="M203" i="7"/>
  <c r="A184" i="7"/>
  <c r="M167" i="7"/>
  <c r="A153" i="7"/>
  <c r="M132" i="7"/>
  <c r="A414" i="7"/>
  <c r="M384" i="7"/>
  <c r="B362" i="7"/>
  <c r="A317" i="7"/>
  <c r="B301" i="7"/>
  <c r="A244" i="7"/>
  <c r="A209" i="7"/>
  <c r="B173" i="7"/>
  <c r="A109" i="7"/>
  <c r="B104" i="7"/>
  <c r="B95" i="7"/>
  <c r="M76" i="7"/>
  <c r="B72" i="7"/>
  <c r="A29" i="7"/>
  <c r="A9" i="7"/>
  <c r="A914" i="6"/>
  <c r="M1424" i="6"/>
  <c r="A431" i="7"/>
  <c r="M389" i="7"/>
  <c r="B306" i="7"/>
  <c r="M233" i="7"/>
  <c r="M161" i="7"/>
  <c r="A157" i="7"/>
  <c r="M108" i="7"/>
  <c r="A37" i="7"/>
  <c r="B424" i="7"/>
  <c r="A384" i="7"/>
  <c r="M406" i="7"/>
  <c r="B360" i="7"/>
  <c r="A342" i="7"/>
  <c r="M325" i="7"/>
  <c r="A435" i="7"/>
  <c r="A394" i="7"/>
  <c r="A388" i="7"/>
  <c r="B354" i="7"/>
  <c r="B336" i="7"/>
  <c r="A405" i="7"/>
  <c r="M398" i="7"/>
  <c r="A375" i="7"/>
  <c r="B384" i="7"/>
  <c r="B294" i="7"/>
  <c r="M281" i="7"/>
  <c r="B270" i="7"/>
  <c r="A224" i="7"/>
  <c r="A212" i="7"/>
  <c r="A111" i="7"/>
  <c r="A59" i="7"/>
  <c r="M54" i="7"/>
  <c r="M44" i="7"/>
  <c r="M939" i="6"/>
  <c r="A1424" i="6"/>
  <c r="M1406" i="6"/>
  <c r="B1395" i="6"/>
  <c r="B1231" i="6"/>
  <c r="M363" i="7"/>
  <c r="B337" i="7"/>
  <c r="B195" i="7"/>
  <c r="A7" i="7"/>
  <c r="M907" i="6"/>
  <c r="B1415" i="6"/>
  <c r="A1395" i="6"/>
  <c r="B1391" i="6"/>
  <c r="B1374" i="6"/>
  <c r="B1336" i="6"/>
  <c r="B1304" i="6"/>
  <c r="A1296" i="6"/>
  <c r="A1231" i="6"/>
  <c r="B1210" i="6"/>
  <c r="B1174" i="6"/>
  <c r="B1169" i="6"/>
  <c r="B1165" i="6"/>
  <c r="B1154" i="6"/>
  <c r="B1149" i="6"/>
  <c r="B1144" i="6"/>
  <c r="B1082" i="6"/>
  <c r="B1078" i="6"/>
  <c r="B1072" i="6"/>
  <c r="B1045" i="6"/>
  <c r="B1033" i="6"/>
  <c r="B1021" i="6"/>
  <c r="B1009" i="6"/>
  <c r="B997" i="6"/>
  <c r="B985" i="6"/>
  <c r="B973" i="6"/>
  <c r="B898" i="6"/>
  <c r="M423" i="7"/>
  <c r="B390" i="7"/>
  <c r="M383" i="7"/>
  <c r="M369" i="7"/>
  <c r="A350" i="7"/>
  <c r="B330" i="7"/>
  <c r="B318" i="7"/>
  <c r="B287" i="7"/>
  <c r="B1427" i="6"/>
  <c r="A1415" i="6"/>
  <c r="B1412" i="6"/>
  <c r="B1409" i="6"/>
  <c r="A1391" i="6"/>
  <c r="A1374" i="6"/>
  <c r="B1367" i="6"/>
  <c r="B1335" i="6"/>
  <c r="B1283" i="6"/>
  <c r="B1266" i="6"/>
  <c r="A1210" i="6"/>
  <c r="A1174" i="6"/>
  <c r="A1169" i="6"/>
  <c r="A1165" i="6"/>
  <c r="A1154" i="6"/>
  <c r="A1149" i="6"/>
  <c r="A1144" i="6"/>
  <c r="A1082" i="6"/>
  <c r="A1078" i="6"/>
  <c r="A1072" i="6"/>
  <c r="A1045" i="6"/>
  <c r="A1033" i="6"/>
  <c r="A1021" i="6"/>
  <c r="A1009" i="6"/>
  <c r="A997" i="6"/>
  <c r="A985" i="6"/>
  <c r="A973" i="6"/>
  <c r="A330" i="7"/>
  <c r="B299" i="7"/>
  <c r="A287" i="7"/>
  <c r="B251" i="7"/>
  <c r="B206" i="7"/>
  <c r="A182" i="7"/>
  <c r="A132" i="7"/>
  <c r="A121" i="7"/>
  <c r="B88" i="7"/>
  <c r="M39" i="7"/>
  <c r="B34" i="7"/>
  <c r="B24" i="7"/>
  <c r="A15" i="7"/>
  <c r="A11" i="7"/>
  <c r="M6" i="7"/>
  <c r="A915" i="6"/>
  <c r="B929" i="6"/>
  <c r="A1430" i="6"/>
  <c r="A1427" i="6"/>
  <c r="A1409" i="6"/>
  <c r="B1403" i="6"/>
  <c r="B1400" i="6"/>
  <c r="A1367" i="6"/>
  <c r="A1364" i="6"/>
  <c r="B1361" i="6"/>
  <c r="A1335" i="6"/>
  <c r="A1332" i="6"/>
  <c r="A1318" i="6"/>
  <c r="B1301" i="6"/>
  <c r="A1293" i="6"/>
  <c r="B1291" i="6"/>
  <c r="A1283" i="6"/>
  <c r="A1266" i="6"/>
  <c r="B1252" i="6"/>
  <c r="A1245" i="6"/>
  <c r="B1220" i="6"/>
  <c r="A1215" i="6"/>
  <c r="B1197" i="6"/>
  <c r="A1192" i="6"/>
  <c r="A1184" i="6"/>
  <c r="B1179" i="6"/>
  <c r="A1139" i="6"/>
  <c r="A1134" i="6"/>
  <c r="B1129" i="6"/>
  <c r="A1124" i="6"/>
  <c r="B1119" i="6"/>
  <c r="B1115" i="6"/>
  <c r="B1109" i="6"/>
  <c r="A1067" i="6"/>
  <c r="A1062" i="6"/>
  <c r="B1057" i="6"/>
  <c r="B1052" i="6"/>
  <c r="B1040" i="6"/>
  <c r="B1028" i="6"/>
  <c r="B1016" i="6"/>
  <c r="B1004" i="6"/>
  <c r="B992" i="6"/>
  <c r="B376" i="7"/>
  <c r="M304" i="7"/>
  <c r="M280" i="7"/>
  <c r="A269" i="7"/>
  <c r="A251" i="7"/>
  <c r="M245" i="7"/>
  <c r="A206" i="7"/>
  <c r="M199" i="7"/>
  <c r="A171" i="7"/>
  <c r="A88" i="7"/>
  <c r="B44" i="7"/>
  <c r="A34" i="7"/>
  <c r="A24" i="7"/>
  <c r="B955" i="6"/>
  <c r="A929" i="6"/>
  <c r="B910" i="6"/>
  <c r="A1403" i="6"/>
  <c r="M1372" i="6"/>
  <c r="A1361" i="6"/>
  <c r="M1346" i="6"/>
  <c r="B1326" i="6"/>
  <c r="M329" i="7"/>
  <c r="B211" i="7"/>
  <c r="B153" i="7"/>
  <c r="M120" i="7"/>
  <c r="B78" i="7"/>
  <c r="B68" i="7"/>
  <c r="B58" i="7"/>
  <c r="B48" i="7"/>
  <c r="B19" i="7"/>
  <c r="A955" i="6"/>
  <c r="A910" i="6"/>
  <c r="M1442" i="6"/>
  <c r="M1421" i="6"/>
  <c r="S1421" i="6" s="1"/>
  <c r="B1356" i="6"/>
  <c r="A1326" i="6"/>
  <c r="M341" i="7"/>
  <c r="B274" i="7"/>
  <c r="M262" i="7"/>
  <c r="M256" i="7"/>
  <c r="B228" i="7"/>
  <c r="A211" i="7"/>
  <c r="B187" i="7"/>
  <c r="M131" i="7"/>
  <c r="B99" i="7"/>
  <c r="A58" i="7"/>
  <c r="A48" i="7"/>
  <c r="M28" i="7"/>
  <c r="M14" i="7"/>
  <c r="B923" i="6"/>
  <c r="B952" i="6"/>
  <c r="B945" i="6"/>
  <c r="M938" i="6"/>
  <c r="A935" i="6"/>
  <c r="A932" i="6"/>
  <c r="A1436" i="6"/>
  <c r="B139" i="7"/>
  <c r="B125" i="7"/>
  <c r="M92" i="7"/>
  <c r="M82" i="7"/>
  <c r="A10" i="7"/>
  <c r="M916" i="6"/>
  <c r="M941" i="6"/>
  <c r="M906" i="6"/>
  <c r="M1366" i="6"/>
  <c r="M1363" i="6"/>
  <c r="B1343" i="6"/>
  <c r="M1334" i="6"/>
  <c r="M1328" i="6"/>
  <c r="M1317" i="6"/>
  <c r="B394" i="7"/>
  <c r="B361" i="7"/>
  <c r="B309" i="7"/>
  <c r="B303" i="7"/>
  <c r="B273" i="7"/>
  <c r="A114" i="7"/>
  <c r="M52" i="7"/>
  <c r="B18" i="7"/>
  <c r="A5" i="7"/>
  <c r="A1429" i="6"/>
  <c r="M1355" i="6"/>
  <c r="S1355" i="6" s="1"/>
  <c r="B1331" i="6"/>
  <c r="A401" i="7"/>
  <c r="B321" i="7"/>
  <c r="A309" i="7"/>
  <c r="A303" i="7"/>
  <c r="A273" i="7"/>
  <c r="B92" i="7"/>
  <c r="M81" i="7"/>
  <c r="A18" i="7"/>
  <c r="B9" i="7"/>
  <c r="M919" i="6"/>
  <c r="M951" i="6"/>
  <c r="B944" i="6"/>
  <c r="M1444" i="6"/>
  <c r="M1416" i="6"/>
  <c r="M1386" i="6"/>
  <c r="A1331" i="6"/>
  <c r="M1322" i="6"/>
  <c r="M1211" i="6"/>
  <c r="B1196" i="6"/>
  <c r="A238" i="7"/>
  <c r="B220" i="7"/>
  <c r="B203" i="7"/>
  <c r="A197" i="7"/>
  <c r="B156" i="7"/>
  <c r="B86" i="7"/>
  <c r="A32" i="7"/>
  <c r="A13" i="7"/>
  <c r="M4" i="7"/>
  <c r="A954" i="6"/>
  <c r="A1432" i="6"/>
  <c r="M1425" i="6"/>
  <c r="M1377" i="6"/>
  <c r="A1345" i="6"/>
  <c r="M1337" i="6"/>
  <c r="S1337" i="6" s="1"/>
  <c r="A1311" i="6"/>
  <c r="A366" i="7"/>
  <c r="M359" i="7"/>
  <c r="A185" i="7"/>
  <c r="A71" i="7"/>
  <c r="B17" i="7"/>
  <c r="B927" i="6"/>
  <c r="A925" i="6"/>
  <c r="A934" i="6"/>
  <c r="M1428" i="6"/>
  <c r="A1419" i="6"/>
  <c r="B1416" i="6"/>
  <c r="M408" i="7"/>
  <c r="A306" i="7"/>
  <c r="M190" i="7"/>
  <c r="B157" i="7"/>
  <c r="B120" i="7"/>
  <c r="B1432" i="6"/>
  <c r="B1419" i="6"/>
  <c r="A1262" i="6"/>
  <c r="B1219" i="6"/>
  <c r="B1207" i="6"/>
  <c r="A1196" i="6"/>
  <c r="A1118" i="6"/>
  <c r="M1109" i="6"/>
  <c r="A1051" i="6"/>
  <c r="A1027" i="6"/>
  <c r="A1003" i="6"/>
  <c r="M393" i="7"/>
  <c r="M230" i="7"/>
  <c r="B45" i="7"/>
  <c r="M26" i="7"/>
  <c r="B1421" i="6"/>
  <c r="M1392" i="6"/>
  <c r="M1361" i="6"/>
  <c r="A1308" i="6"/>
  <c r="B1290" i="6"/>
  <c r="B1280" i="6"/>
  <c r="B1248" i="6"/>
  <c r="A1219" i="6"/>
  <c r="B1216" i="6"/>
  <c r="A1207" i="6"/>
  <c r="M1178" i="6"/>
  <c r="M1160" i="6"/>
  <c r="B1104" i="6"/>
  <c r="B984" i="6"/>
  <c r="B890" i="6"/>
  <c r="A371" i="7"/>
  <c r="M196" i="7"/>
  <c r="B107" i="7"/>
  <c r="A45" i="7"/>
  <c r="M915" i="6"/>
  <c r="A952" i="6"/>
  <c r="B934" i="6"/>
  <c r="M1445" i="6"/>
  <c r="S1445" i="6" s="1"/>
  <c r="A1421" i="6"/>
  <c r="A1340" i="6"/>
  <c r="M1301" i="6"/>
  <c r="A1290" i="6"/>
  <c r="A1280" i="6"/>
  <c r="A1248" i="6"/>
  <c r="A1216" i="6"/>
  <c r="M1172" i="6"/>
  <c r="M1169" i="6"/>
  <c r="A1129" i="6"/>
  <c r="A1104" i="6"/>
  <c r="A1040" i="6"/>
  <c r="B1032" i="6"/>
  <c r="A1016" i="6"/>
  <c r="B1008" i="6"/>
  <c r="A992" i="6"/>
  <c r="B976" i="6"/>
  <c r="M973" i="6"/>
  <c r="A890" i="6"/>
  <c r="B885" i="6"/>
  <c r="A341" i="7"/>
  <c r="B298" i="7"/>
  <c r="B150" i="7"/>
  <c r="A107" i="7"/>
  <c r="B8" i="7"/>
  <c r="A949" i="6"/>
  <c r="B1404" i="6"/>
  <c r="M1374" i="6"/>
  <c r="S1374" i="6" s="1"/>
  <c r="B1358" i="6"/>
  <c r="A1347" i="6"/>
  <c r="A1325" i="6"/>
  <c r="B1321" i="6"/>
  <c r="M1304" i="6"/>
  <c r="B1273" i="6"/>
  <c r="B1237" i="6"/>
  <c r="B1233" i="6"/>
  <c r="M1221" i="6"/>
  <c r="B1204" i="6"/>
  <c r="B1140" i="6"/>
  <c r="M1134" i="6"/>
  <c r="A1076" i="6"/>
  <c r="B1073" i="6"/>
  <c r="M1067" i="6"/>
  <c r="B1048" i="6"/>
  <c r="M1045" i="6"/>
  <c r="B422" i="7"/>
  <c r="A319" i="7"/>
  <c r="A156" i="7"/>
  <c r="A150" i="7"/>
  <c r="B119" i="7"/>
  <c r="B87" i="7"/>
  <c r="M61" i="7"/>
  <c r="B32" i="7"/>
  <c r="A8" i="7"/>
  <c r="B925" i="6"/>
  <c r="B946" i="6"/>
  <c r="B1411" i="6"/>
  <c r="A1404" i="6"/>
  <c r="B1380" i="6"/>
  <c r="A422" i="7"/>
  <c r="B216" i="7"/>
  <c r="A125" i="7"/>
  <c r="M55" i="7"/>
  <c r="M18" i="7"/>
  <c r="A946" i="6"/>
  <c r="A1411" i="6"/>
  <c r="A1380" i="6"/>
  <c r="M1335" i="6"/>
  <c r="B435" i="7"/>
  <c r="B428" i="7"/>
  <c r="A347" i="7"/>
  <c r="A332" i="7"/>
  <c r="A290" i="7"/>
  <c r="B283" i="7"/>
  <c r="M247" i="7"/>
  <c r="A86" i="7"/>
  <c r="B37" i="7"/>
  <c r="A1423" i="6"/>
  <c r="B1383" i="6"/>
  <c r="A434" i="7"/>
  <c r="B247" i="7"/>
  <c r="M227" i="7"/>
  <c r="M129" i="7"/>
  <c r="A72" i="7"/>
  <c r="A17" i="7"/>
  <c r="M11" i="7"/>
  <c r="B918" i="6"/>
  <c r="A1410" i="6"/>
  <c r="B1349" i="6"/>
  <c r="B295" i="7"/>
  <c r="A207" i="7"/>
  <c r="A187" i="7"/>
  <c r="M116" i="7"/>
  <c r="M47" i="7"/>
  <c r="A918" i="6"/>
  <c r="B954" i="6"/>
  <c r="B1417" i="6"/>
  <c r="M1382" i="6"/>
  <c r="A1349" i="6"/>
  <c r="B1345" i="6"/>
  <c r="M1265" i="6"/>
  <c r="M1252" i="6"/>
  <c r="B1108" i="6"/>
  <c r="A220" i="7"/>
  <c r="M206" i="7"/>
  <c r="A104" i="7"/>
  <c r="A65" i="7"/>
  <c r="M22" i="7"/>
  <c r="A958" i="6"/>
  <c r="A301" i="7"/>
  <c r="M212" i="7"/>
  <c r="A146" i="7"/>
  <c r="B71" i="7"/>
  <c r="B53" i="7"/>
  <c r="B5" i="7"/>
  <c r="A923" i="6"/>
  <c r="A944" i="6"/>
  <c r="A1363" i="6"/>
  <c r="A1352" i="6"/>
  <c r="A1323" i="6"/>
  <c r="A1288" i="6"/>
  <c r="A354" i="7"/>
  <c r="M241" i="7"/>
  <c r="M114" i="7"/>
  <c r="A927" i="6"/>
  <c r="M912" i="6"/>
  <c r="A1327" i="6"/>
  <c r="B1323" i="6"/>
  <c r="B1319" i="6"/>
  <c r="M1206" i="6"/>
  <c r="A1115" i="6"/>
  <c r="M1038" i="6"/>
  <c r="M1015" i="6"/>
  <c r="M984" i="6"/>
  <c r="A976" i="6"/>
  <c r="M904" i="6"/>
  <c r="S904" i="6" s="1"/>
  <c r="M893" i="6"/>
  <c r="M15" i="7"/>
  <c r="B953" i="6"/>
  <c r="B950" i="6"/>
  <c r="B1423" i="6"/>
  <c r="M1347" i="6"/>
  <c r="B1339" i="6"/>
  <c r="A1319" i="6"/>
  <c r="A1312" i="6"/>
  <c r="M1300" i="6"/>
  <c r="M1263" i="6"/>
  <c r="S1263" i="6" s="1"/>
  <c r="A1252" i="6"/>
  <c r="A1226" i="6"/>
  <c r="M1216" i="6"/>
  <c r="M1197" i="6"/>
  <c r="B1120" i="6"/>
  <c r="A1108" i="6"/>
  <c r="B1105" i="6"/>
  <c r="B1099" i="6"/>
  <c r="M1078" i="6"/>
  <c r="S1078" i="6" s="1"/>
  <c r="B1065" i="6"/>
  <c r="B1047" i="6"/>
  <c r="B1044" i="6"/>
  <c r="M1032" i="6"/>
  <c r="B1024" i="6"/>
  <c r="B1018" i="6"/>
  <c r="A1004" i="6"/>
  <c r="B896" i="6"/>
  <c r="B880" i="6"/>
  <c r="B399" i="7"/>
  <c r="M64" i="7"/>
  <c r="M36" i="7"/>
  <c r="A953" i="6"/>
  <c r="M1408" i="6"/>
  <c r="A1386" i="6"/>
  <c r="B1368" i="6"/>
  <c r="A1354" i="6"/>
  <c r="A1339" i="6"/>
  <c r="M1330" i="6"/>
  <c r="A1273" i="6"/>
  <c r="B1246" i="6"/>
  <c r="B1175" i="6"/>
  <c r="A1120" i="6"/>
  <c r="A1105" i="6"/>
  <c r="A1099" i="6"/>
  <c r="B1074" i="6"/>
  <c r="B1068" i="6"/>
  <c r="A1047" i="6"/>
  <c r="A1041" i="6"/>
  <c r="A1024" i="6"/>
  <c r="A1018" i="6"/>
  <c r="B1001" i="6"/>
  <c r="B990" i="6"/>
  <c r="B987" i="6"/>
  <c r="A896" i="6"/>
  <c r="M890" i="6"/>
  <c r="A885" i="6"/>
  <c r="A880" i="6"/>
  <c r="B851" i="6"/>
  <c r="B838" i="6"/>
  <c r="B826" i="6"/>
  <c r="B814" i="6"/>
  <c r="B754" i="6"/>
  <c r="B742" i="6"/>
  <c r="B730" i="6"/>
  <c r="B718" i="6"/>
  <c r="B706" i="6"/>
  <c r="B695" i="6"/>
  <c r="B682" i="6"/>
  <c r="B300" i="7"/>
  <c r="A57" i="7"/>
  <c r="M926" i="6"/>
  <c r="M1412" i="6"/>
  <c r="A1368" i="6"/>
  <c r="A1343" i="6"/>
  <c r="A1291" i="6"/>
  <c r="M1283" i="6"/>
  <c r="B1259" i="6"/>
  <c r="M1219" i="6"/>
  <c r="M1187" i="6"/>
  <c r="M1184" i="6"/>
  <c r="B1178" i="6"/>
  <c r="M1129" i="6"/>
  <c r="A1123" i="6"/>
  <c r="M1052" i="6"/>
  <c r="M898" i="6"/>
  <c r="A769" i="6"/>
  <c r="A772" i="6"/>
  <c r="A767" i="6"/>
  <c r="A754" i="6"/>
  <c r="A742" i="6"/>
  <c r="A730" i="6"/>
  <c r="A718" i="6"/>
  <c r="A706" i="6"/>
  <c r="A695" i="6"/>
  <c r="A682" i="6"/>
  <c r="A360" i="7"/>
  <c r="B277" i="7"/>
  <c r="B212" i="7"/>
  <c r="B154" i="7"/>
  <c r="B914" i="6"/>
  <c r="A937" i="6"/>
  <c r="M1359" i="6"/>
  <c r="A1334" i="6"/>
  <c r="A1276" i="6"/>
  <c r="A1259" i="6"/>
  <c r="A1232" i="6"/>
  <c r="B1206" i="6"/>
  <c r="B1203" i="6"/>
  <c r="A1178" i="6"/>
  <c r="M1165" i="6"/>
  <c r="S1165" i="6" s="1"/>
  <c r="B1161" i="6"/>
  <c r="B1158" i="6"/>
  <c r="B1145" i="6"/>
  <c r="A1142" i="6"/>
  <c r="A161" i="7"/>
  <c r="A1416" i="6"/>
  <c r="A1315" i="6"/>
  <c r="A1300" i="6"/>
  <c r="M1293" i="6"/>
  <c r="A1263" i="6"/>
  <c r="A1242" i="6"/>
  <c r="A1206" i="6"/>
  <c r="A1203" i="6"/>
  <c r="A1197" i="6"/>
  <c r="A1161" i="6"/>
  <c r="A1158" i="6"/>
  <c r="A1145" i="6"/>
  <c r="A1029" i="6"/>
  <c r="A1015" i="6"/>
  <c r="A428" i="7"/>
  <c r="A321" i="7"/>
  <c r="B314" i="7"/>
  <c r="M268" i="7"/>
  <c r="A36" i="7"/>
  <c r="A283" i="7"/>
  <c r="M41" i="7"/>
  <c r="M20" i="7"/>
  <c r="M936" i="6"/>
  <c r="A1426" i="6"/>
  <c r="B1371" i="6"/>
  <c r="B1359" i="6"/>
  <c r="M1296" i="6"/>
  <c r="M1254" i="6"/>
  <c r="M1231" i="6"/>
  <c r="M1215" i="6"/>
  <c r="B1114" i="6"/>
  <c r="A1101" i="6"/>
  <c r="B388" i="7"/>
  <c r="B202" i="7"/>
  <c r="A152" i="7"/>
  <c r="A41" i="7"/>
  <c r="M961" i="6"/>
  <c r="M1434" i="6"/>
  <c r="B1202" i="6"/>
  <c r="A1160" i="6"/>
  <c r="M1051" i="6"/>
  <c r="A231" i="7"/>
  <c r="M1429" i="6"/>
  <c r="M1410" i="6"/>
  <c r="B1394" i="6"/>
  <c r="M1370" i="6"/>
  <c r="B1275" i="6"/>
  <c r="A1202" i="6"/>
  <c r="A1000" i="6"/>
  <c r="A259" i="7"/>
  <c r="B238" i="7"/>
  <c r="B111" i="7"/>
  <c r="A97" i="7"/>
  <c r="A47" i="7"/>
  <c r="B12" i="7"/>
  <c r="A1394" i="6"/>
  <c r="M1313" i="6"/>
  <c r="B1302" i="6"/>
  <c r="B1299" i="6"/>
  <c r="A1275" i="6"/>
  <c r="M1264" i="6"/>
  <c r="B1234" i="6"/>
  <c r="A1221" i="6"/>
  <c r="A1211" i="6"/>
  <c r="M1192" i="6"/>
  <c r="A1183" i="6"/>
  <c r="A1170" i="6"/>
  <c r="B1163" i="6"/>
  <c r="A1128" i="6"/>
  <c r="A1054" i="6"/>
  <c r="M1048" i="6"/>
  <c r="M1039" i="6"/>
  <c r="A1028" i="6"/>
  <c r="B1014" i="6"/>
  <c r="B1011" i="6"/>
  <c r="M251" i="7"/>
  <c r="B172" i="7"/>
  <c r="M96" i="7"/>
  <c r="M89" i="7"/>
  <c r="A172" i="7"/>
  <c r="M954" i="6"/>
  <c r="A1375" i="6"/>
  <c r="A1366" i="6"/>
  <c r="A1257" i="6"/>
  <c r="M1179" i="6"/>
  <c r="B1164" i="6"/>
  <c r="A1150" i="6"/>
  <c r="A1147" i="6"/>
  <c r="M1143" i="6"/>
  <c r="M1124" i="6"/>
  <c r="M1118" i="6"/>
  <c r="A1109" i="6"/>
  <c r="A228" i="7"/>
  <c r="A160" i="7"/>
  <c r="M102" i="7"/>
  <c r="M1387" i="6"/>
  <c r="A1303" i="6"/>
  <c r="A1295" i="6"/>
  <c r="M1262" i="6"/>
  <c r="S1262" i="6" s="1"/>
  <c r="M1210" i="6"/>
  <c r="M1194" i="6"/>
  <c r="M1182" i="6"/>
  <c r="M1142" i="6"/>
  <c r="M1107" i="6"/>
  <c r="A1100" i="6"/>
  <c r="B1053" i="6"/>
  <c r="A1012" i="6"/>
  <c r="M986" i="6"/>
  <c r="A898" i="6"/>
  <c r="B878" i="6"/>
  <c r="M871" i="6"/>
  <c r="B866" i="6"/>
  <c r="M860" i="6"/>
  <c r="M849" i="6"/>
  <c r="M841" i="6"/>
  <c r="M820" i="6"/>
  <c r="S820" i="6" s="1"/>
  <c r="A821" i="6"/>
  <c r="B809" i="6"/>
  <c r="M778" i="6"/>
  <c r="M765" i="6"/>
  <c r="B760" i="6"/>
  <c r="M746" i="6"/>
  <c r="M730" i="6"/>
  <c r="A725" i="6"/>
  <c r="M711" i="6"/>
  <c r="M692" i="6"/>
  <c r="B167" i="7"/>
  <c r="B152" i="7"/>
  <c r="M1432" i="6"/>
  <c r="A1378" i="6"/>
  <c r="B1333" i="6"/>
  <c r="A1253" i="6"/>
  <c r="B1222" i="6"/>
  <c r="B1198" i="6"/>
  <c r="A1164" i="6"/>
  <c r="B1127" i="6"/>
  <c r="M1113" i="6"/>
  <c r="S1113" i="6" s="1"/>
  <c r="M1073" i="6"/>
  <c r="B1060" i="6"/>
  <c r="A1053" i="6"/>
  <c r="M1028" i="6"/>
  <c r="B1022" i="6"/>
  <c r="B1015" i="6"/>
  <c r="M1008" i="6"/>
  <c r="B999" i="6"/>
  <c r="M992" i="6"/>
  <c r="B977" i="6"/>
  <c r="B901" i="6"/>
  <c r="A878" i="6"/>
  <c r="B874" i="6"/>
  <c r="M868" i="6"/>
  <c r="A866" i="6"/>
  <c r="B844" i="6"/>
  <c r="M830" i="6"/>
  <c r="M814" i="6"/>
  <c r="A809" i="6"/>
  <c r="B798" i="6"/>
  <c r="M762" i="6"/>
  <c r="A760" i="6"/>
  <c r="B749" i="6"/>
  <c r="B741" i="6"/>
  <c r="B733" i="6"/>
  <c r="M727" i="6"/>
  <c r="B723" i="6"/>
  <c r="B366" i="7"/>
  <c r="A242" i="7"/>
  <c r="M1402" i="6"/>
  <c r="A1333" i="6"/>
  <c r="B1307" i="6"/>
  <c r="B1257" i="6"/>
  <c r="M1229" i="6"/>
  <c r="A1222" i="6"/>
  <c r="A1214" i="6"/>
  <c r="A1198" i="6"/>
  <c r="B1150" i="6"/>
  <c r="A1127" i="6"/>
  <c r="B1111" i="6"/>
  <c r="B1063" i="6"/>
  <c r="A1060" i="6"/>
  <c r="A1022" i="6"/>
  <c r="A999" i="6"/>
  <c r="A977" i="6"/>
  <c r="B904" i="6"/>
  <c r="A901" i="6"/>
  <c r="A874" i="6"/>
  <c r="A844" i="6"/>
  <c r="B833" i="6"/>
  <c r="A798" i="6"/>
  <c r="M754" i="6"/>
  <c r="A749" i="6"/>
  <c r="A733" i="6"/>
  <c r="A723" i="6"/>
  <c r="A703" i="6"/>
  <c r="A696" i="6"/>
  <c r="B10" i="7"/>
  <c r="B1445" i="6"/>
  <c r="A1437" i="6"/>
  <c r="B1311" i="6"/>
  <c r="B1238" i="6"/>
  <c r="A1233" i="6"/>
  <c r="A1119" i="6"/>
  <c r="A1063" i="6"/>
  <c r="B1025" i="6"/>
  <c r="B1005" i="6"/>
  <c r="A980" i="6"/>
  <c r="A904" i="6"/>
  <c r="M838" i="6"/>
  <c r="A833" i="6"/>
  <c r="A676" i="6"/>
  <c r="A665" i="6"/>
  <c r="A373" i="7"/>
  <c r="A265" i="7"/>
  <c r="A1445" i="6"/>
  <c r="M1294" i="6"/>
  <c r="M1282" i="6"/>
  <c r="B1182" i="6"/>
  <c r="B1066" i="6"/>
  <c r="A1025" i="6"/>
  <c r="A1005" i="6"/>
  <c r="B989" i="6"/>
  <c r="B986" i="6"/>
  <c r="M885" i="6"/>
  <c r="A871" i="6"/>
  <c r="B860" i="6"/>
  <c r="B857" i="6"/>
  <c r="B849" i="6"/>
  <c r="B841" i="6"/>
  <c r="B820" i="6"/>
  <c r="B771" i="6"/>
  <c r="B778" i="6"/>
  <c r="A791" i="6"/>
  <c r="B788" i="6"/>
  <c r="B765" i="6"/>
  <c r="A757" i="6"/>
  <c r="B746" i="6"/>
  <c r="A738" i="6"/>
  <c r="A719" i="6"/>
  <c r="B708" i="6"/>
  <c r="A941" i="6"/>
  <c r="A1328" i="6"/>
  <c r="A1302" i="6"/>
  <c r="B1298" i="6"/>
  <c r="M1245" i="6"/>
  <c r="M1205" i="6"/>
  <c r="A1182" i="6"/>
  <c r="M1166" i="6"/>
  <c r="S1166" i="6" s="1"/>
  <c r="B1138" i="6"/>
  <c r="A1103" i="6"/>
  <c r="A1357" i="6"/>
  <c r="A1298" i="6"/>
  <c r="B1284" i="6"/>
  <c r="M1256" i="6"/>
  <c r="B1201" i="6"/>
  <c r="M1133" i="6"/>
  <c r="M1076" i="6"/>
  <c r="B310" i="7"/>
  <c r="A130" i="7"/>
  <c r="M30" i="7"/>
  <c r="A1431" i="6"/>
  <c r="B1426" i="6"/>
  <c r="M1385" i="6"/>
  <c r="M1281" i="6"/>
  <c r="A1237" i="6"/>
  <c r="B1209" i="6"/>
  <c r="M354" i="7"/>
  <c r="B1410" i="6"/>
  <c r="B1376" i="6"/>
  <c r="B1286" i="6"/>
  <c r="M1449" i="6"/>
  <c r="B1228" i="6"/>
  <c r="B1188" i="6"/>
  <c r="M238" i="7"/>
  <c r="A1228" i="6"/>
  <c r="B1224" i="6"/>
  <c r="B1212" i="6"/>
  <c r="A1188" i="6"/>
  <c r="M1159" i="6"/>
  <c r="B1121" i="6"/>
  <c r="B1027" i="6"/>
  <c r="M997" i="6"/>
  <c r="B991" i="6"/>
  <c r="A832" i="6"/>
  <c r="B822" i="6"/>
  <c r="M51" i="7"/>
  <c r="A1356" i="6"/>
  <c r="A1350" i="6"/>
  <c r="B1261" i="6"/>
  <c r="A1220" i="6"/>
  <c r="A1278" i="6"/>
  <c r="M1204" i="6"/>
  <c r="A1151" i="6"/>
  <c r="B1147" i="6"/>
  <c r="M1111" i="6"/>
  <c r="M1098" i="6"/>
  <c r="B1051" i="6"/>
  <c r="M1016" i="6"/>
  <c r="M977" i="6"/>
  <c r="M769" i="6"/>
  <c r="A778" i="6"/>
  <c r="B787" i="6"/>
  <c r="B736" i="6"/>
  <c r="A232" i="7"/>
  <c r="B185" i="7"/>
  <c r="B134" i="7"/>
  <c r="A103" i="7"/>
  <c r="M1333" i="6"/>
  <c r="M1305" i="6"/>
  <c r="M1240" i="6"/>
  <c r="M1226" i="6"/>
  <c r="M1116" i="6"/>
  <c r="B1039" i="6"/>
  <c r="B868" i="6"/>
  <c r="B865" i="6"/>
  <c r="B818" i="6"/>
  <c r="M796" i="6"/>
  <c r="A787" i="6"/>
  <c r="B784" i="6"/>
  <c r="M753" i="6"/>
  <c r="M750" i="6"/>
  <c r="A736" i="6"/>
  <c r="M729" i="6"/>
  <c r="B720" i="6"/>
  <c r="B705" i="6"/>
  <c r="B702" i="6"/>
  <c r="M699" i="6"/>
  <c r="B685" i="6"/>
  <c r="B679" i="6"/>
  <c r="M671" i="6"/>
  <c r="S671" i="6" s="1"/>
  <c r="M667" i="6"/>
  <c r="B659" i="6"/>
  <c r="M650" i="6"/>
  <c r="B645" i="6"/>
  <c r="B631" i="6"/>
  <c r="M628" i="6"/>
  <c r="M615" i="6"/>
  <c r="B605" i="6"/>
  <c r="M602" i="6"/>
  <c r="B587" i="6"/>
  <c r="M579" i="6"/>
  <c r="M574" i="6"/>
  <c r="B570" i="6"/>
  <c r="A567" i="6"/>
  <c r="M564" i="6"/>
  <c r="B562" i="6"/>
  <c r="B557" i="6"/>
  <c r="B552" i="6"/>
  <c r="A295" i="7"/>
  <c r="M1292" i="6"/>
  <c r="B1090" i="6"/>
  <c r="M1062" i="6"/>
  <c r="A1039" i="6"/>
  <c r="M1027" i="6"/>
  <c r="B903" i="6"/>
  <c r="M874" i="6"/>
  <c r="A868" i="6"/>
  <c r="A818" i="6"/>
  <c r="A784" i="6"/>
  <c r="A720" i="6"/>
  <c r="A708" i="6"/>
  <c r="A702" i="6"/>
  <c r="A685" i="6"/>
  <c r="A679" i="6"/>
  <c r="A659" i="6"/>
  <c r="M143" i="7"/>
  <c r="B911" i="6"/>
  <c r="B1344" i="6"/>
  <c r="A1261" i="6"/>
  <c r="A1090" i="6"/>
  <c r="M1085" i="6"/>
  <c r="B1043" i="6"/>
  <c r="B1035" i="6"/>
  <c r="B998" i="6"/>
  <c r="A991" i="6"/>
  <c r="B899" i="6"/>
  <c r="M895" i="6"/>
  <c r="B892" i="6"/>
  <c r="M861" i="6"/>
  <c r="B827" i="6"/>
  <c r="B824" i="6"/>
  <c r="A822" i="6"/>
  <c r="M741" i="6"/>
  <c r="M738" i="6"/>
  <c r="B732" i="6"/>
  <c r="B717" i="6"/>
  <c r="B693" i="6"/>
  <c r="B676" i="6"/>
  <c r="B656" i="6"/>
  <c r="B653" i="6"/>
  <c r="B623" i="6"/>
  <c r="A610" i="6"/>
  <c r="B592" i="6"/>
  <c r="B537" i="6"/>
  <c r="B532" i="6"/>
  <c r="M1318" i="6"/>
  <c r="A1230" i="6"/>
  <c r="M1199" i="6"/>
  <c r="M1177" i="6"/>
  <c r="M1154" i="6"/>
  <c r="A1094" i="6"/>
  <c r="A998" i="6"/>
  <c r="M980" i="6"/>
  <c r="A899" i="6"/>
  <c r="B830" i="6"/>
  <c r="A827" i="6"/>
  <c r="A824" i="6"/>
  <c r="M808" i="6"/>
  <c r="M802" i="6"/>
  <c r="B762" i="6"/>
  <c r="A732" i="6"/>
  <c r="M664" i="6"/>
  <c r="A656" i="6"/>
  <c r="A653" i="6"/>
  <c r="A623" i="6"/>
  <c r="A592" i="6"/>
  <c r="A537" i="6"/>
  <c r="A532" i="6"/>
  <c r="B527" i="6"/>
  <c r="B515" i="6"/>
  <c r="B503" i="6"/>
  <c r="B491" i="6"/>
  <c r="B479" i="6"/>
  <c r="B467" i="6"/>
  <c r="B455" i="6"/>
  <c r="B443" i="6"/>
  <c r="B432" i="6"/>
  <c r="B419" i="6"/>
  <c r="B407" i="6"/>
  <c r="M23" i="7"/>
  <c r="B1369" i="6"/>
  <c r="M1348" i="6"/>
  <c r="A1305" i="6"/>
  <c r="M1234" i="6"/>
  <c r="B1195" i="6"/>
  <c r="B1173" i="6"/>
  <c r="M1168" i="6"/>
  <c r="B1133" i="6"/>
  <c r="M1128" i="6"/>
  <c r="B1116" i="6"/>
  <c r="M1081" i="6"/>
  <c r="M1001" i="6"/>
  <c r="A858" i="6"/>
  <c r="A830" i="6"/>
  <c r="A799" i="6"/>
  <c r="B796" i="6"/>
  <c r="A762" i="6"/>
  <c r="A756" i="6"/>
  <c r="B753" i="6"/>
  <c r="B750" i="6"/>
  <c r="B744" i="6"/>
  <c r="B332" i="7"/>
  <c r="M316" i="7"/>
  <c r="B913" i="6"/>
  <c r="B958" i="6"/>
  <c r="A1359" i="6"/>
  <c r="B1272" i="6"/>
  <c r="B1217" i="6"/>
  <c r="A1195" i="6"/>
  <c r="M1065" i="6"/>
  <c r="M1046" i="6"/>
  <c r="M983" i="6"/>
  <c r="B881" i="6"/>
  <c r="A796" i="6"/>
  <c r="B780" i="6"/>
  <c r="M786" i="6"/>
  <c r="B1420" i="6"/>
  <c r="M1308" i="6"/>
  <c r="B1295" i="6"/>
  <c r="A1284" i="6"/>
  <c r="A1212" i="6"/>
  <c r="A1185" i="6"/>
  <c r="M1149" i="6"/>
  <c r="B1097" i="6"/>
  <c r="B1089" i="6"/>
  <c r="M1004" i="6"/>
  <c r="B845" i="6"/>
  <c r="A808" i="6"/>
  <c r="M798" i="6"/>
  <c r="A771" i="6"/>
  <c r="M768" i="6"/>
  <c r="S768" i="6" s="1"/>
  <c r="M758" i="6"/>
  <c r="M723" i="6"/>
  <c r="S723" i="6" s="1"/>
  <c r="A1441" i="6"/>
  <c r="M1321" i="6"/>
  <c r="A1313" i="6"/>
  <c r="M1275" i="6"/>
  <c r="M1144" i="6"/>
  <c r="M1127" i="6"/>
  <c r="M1114" i="6"/>
  <c r="S1114" i="6" s="1"/>
  <c r="B1101" i="6"/>
  <c r="A1057" i="6"/>
  <c r="M1041" i="6"/>
  <c r="M1000" i="6"/>
  <c r="A857" i="6"/>
  <c r="B821" i="6"/>
  <c r="B696" i="6"/>
  <c r="A692" i="6"/>
  <c r="B689" i="6"/>
  <c r="M149" i="7"/>
  <c r="M1096" i="6"/>
  <c r="B1080" i="6"/>
  <c r="A986" i="6"/>
  <c r="M791" i="6"/>
  <c r="B761" i="6"/>
  <c r="A746" i="6"/>
  <c r="M712" i="6"/>
  <c r="A689" i="6"/>
  <c r="B652" i="6"/>
  <c r="M646" i="6"/>
  <c r="M643" i="6"/>
  <c r="A909" i="6"/>
  <c r="M1413" i="6"/>
  <c r="M1152" i="6"/>
  <c r="A1140" i="6"/>
  <c r="M1060" i="6"/>
  <c r="B1029" i="6"/>
  <c r="M1025" i="6"/>
  <c r="M1010" i="6"/>
  <c r="M844" i="6"/>
  <c r="A835" i="6"/>
  <c r="A829" i="6"/>
  <c r="B779" i="6"/>
  <c r="A788" i="6"/>
  <c r="M1345" i="6"/>
  <c r="M1324" i="6"/>
  <c r="M1290" i="6"/>
  <c r="A1225" i="6"/>
  <c r="A1080" i="6"/>
  <c r="M996" i="6"/>
  <c r="M866" i="6"/>
  <c r="M826" i="6"/>
  <c r="A811" i="6"/>
  <c r="M807" i="6"/>
  <c r="B770" i="6"/>
  <c r="B764" i="6"/>
  <c r="M728" i="6"/>
  <c r="M703" i="6"/>
  <c r="M679" i="6"/>
  <c r="M669" i="6"/>
  <c r="M656" i="6"/>
  <c r="A650" i="6"/>
  <c r="A628" i="6"/>
  <c r="B583" i="6"/>
  <c r="M568" i="6"/>
  <c r="M542" i="6"/>
  <c r="A491" i="6"/>
  <c r="M469" i="6"/>
  <c r="S469" i="6" s="1"/>
  <c r="M460" i="6"/>
  <c r="M429" i="6"/>
  <c r="M363" i="6"/>
  <c r="M327" i="6"/>
  <c r="M27" i="7"/>
  <c r="M1299" i="6"/>
  <c r="M1220" i="6"/>
  <c r="M1196" i="6"/>
  <c r="M1043" i="6"/>
  <c r="M1034" i="6"/>
  <c r="M988" i="6"/>
  <c r="B971" i="6"/>
  <c r="B870" i="6"/>
  <c r="B862" i="6"/>
  <c r="B842" i="6"/>
  <c r="M818" i="6"/>
  <c r="A770" i="6"/>
  <c r="A764" i="6"/>
  <c r="M760" i="6"/>
  <c r="B722" i="6"/>
  <c r="B700" i="6"/>
  <c r="B686" i="6"/>
  <c r="B637" i="6"/>
  <c r="M609" i="6"/>
  <c r="A583" i="6"/>
  <c r="B574" i="6"/>
  <c r="B554" i="6"/>
  <c r="B519" i="6"/>
  <c r="B516" i="6"/>
  <c r="M513" i="6"/>
  <c r="M499" i="6"/>
  <c r="M485" i="6"/>
  <c r="M471" i="6"/>
  <c r="B463" i="6"/>
  <c r="M454" i="6"/>
  <c r="B449" i="6"/>
  <c r="M440" i="6"/>
  <c r="B435" i="6"/>
  <c r="B403" i="6"/>
  <c r="M399" i="6"/>
  <c r="B389" i="6"/>
  <c r="M381" i="6"/>
  <c r="B372" i="6"/>
  <c r="M368" i="6"/>
  <c r="B353" i="6"/>
  <c r="M346" i="6"/>
  <c r="S346" i="6" s="1"/>
  <c r="B335" i="6"/>
  <c r="M332" i="6"/>
  <c r="A1201" i="6"/>
  <c r="M1021" i="6"/>
  <c r="B886" i="6"/>
  <c r="A862" i="6"/>
  <c r="A768" i="6"/>
  <c r="M717" i="6"/>
  <c r="A700" i="6"/>
  <c r="M659" i="6"/>
  <c r="A574" i="6"/>
  <c r="B502" i="6"/>
  <c r="A1114" i="6"/>
  <c r="M1108" i="6"/>
  <c r="A1089" i="6"/>
  <c r="B1061" i="6"/>
  <c r="A1052" i="6"/>
  <c r="A1048" i="6"/>
  <c r="A886" i="6"/>
  <c r="M742" i="6"/>
  <c r="B666" i="6"/>
  <c r="B641" i="6"/>
  <c r="A502" i="6"/>
  <c r="A443" i="6"/>
  <c r="B1285" i="6"/>
  <c r="B1038" i="6"/>
  <c r="B894" i="6"/>
  <c r="A820" i="6"/>
  <c r="B728" i="6"/>
  <c r="B725" i="6"/>
  <c r="B703" i="6"/>
  <c r="A666" i="6"/>
  <c r="B643" i="6"/>
  <c r="A641" i="6"/>
  <c r="B568" i="6"/>
  <c r="A539" i="6"/>
  <c r="B533" i="6"/>
  <c r="M497" i="6"/>
  <c r="S497" i="6" s="1"/>
  <c r="B469" i="6"/>
  <c r="A446" i="6"/>
  <c r="B426" i="6"/>
  <c r="A418" i="6"/>
  <c r="A410" i="6"/>
  <c r="A407" i="6"/>
  <c r="A394" i="6"/>
  <c r="B363" i="6"/>
  <c r="A358" i="6"/>
  <c r="B327" i="6"/>
  <c r="A322" i="6"/>
  <c r="A307" i="6"/>
  <c r="A295" i="6"/>
  <c r="A283" i="6"/>
  <c r="M220" i="7"/>
  <c r="A1371" i="6"/>
  <c r="M1344" i="6"/>
  <c r="A1285" i="6"/>
  <c r="M1273" i="6"/>
  <c r="M865" i="6"/>
  <c r="M752" i="6"/>
  <c r="A728" i="6"/>
  <c r="B713" i="6"/>
  <c r="M682" i="6"/>
  <c r="B670" i="6"/>
  <c r="A643" i="6"/>
  <c r="A615" i="6"/>
  <c r="B609" i="6"/>
  <c r="M1360" i="6"/>
  <c r="A1172" i="6"/>
  <c r="A1056" i="6"/>
  <c r="M991" i="6"/>
  <c r="M889" i="6"/>
  <c r="A845" i="6"/>
  <c r="M829" i="6"/>
  <c r="M825" i="6"/>
  <c r="B810" i="6"/>
  <c r="M724" i="6"/>
  <c r="A713" i="6"/>
  <c r="M706" i="6"/>
  <c r="B692" i="6"/>
  <c r="A670" i="6"/>
  <c r="M652" i="6"/>
  <c r="A913" i="6"/>
  <c r="A1413" i="6"/>
  <c r="B1313" i="6"/>
  <c r="B1151" i="6"/>
  <c r="A1112" i="6"/>
  <c r="A1073" i="6"/>
  <c r="M876" i="6"/>
  <c r="M872" i="6"/>
  <c r="B789" i="6"/>
  <c r="M755" i="6"/>
  <c r="B752" i="6"/>
  <c r="M691" i="6"/>
  <c r="M658" i="6"/>
  <c r="M640" i="6"/>
  <c r="S640" i="6" s="1"/>
  <c r="A1435" i="6"/>
  <c r="B1288" i="6"/>
  <c r="B1267" i="6"/>
  <c r="M1251" i="6"/>
  <c r="A1176" i="6"/>
  <c r="B748" i="6"/>
  <c r="A727" i="6"/>
  <c r="B712" i="6"/>
  <c r="M695" i="6"/>
  <c r="S695" i="6" s="1"/>
  <c r="B688" i="6"/>
  <c r="B668" i="6"/>
  <c r="B665" i="6"/>
  <c r="M645" i="6"/>
  <c r="B617" i="6"/>
  <c r="M596" i="6"/>
  <c r="M478" i="6"/>
  <c r="B442" i="6"/>
  <c r="A1180" i="6"/>
  <c r="A884" i="6"/>
  <c r="B856" i="6"/>
  <c r="A797" i="6"/>
  <c r="A755" i="6"/>
  <c r="A691" i="6"/>
  <c r="M1266" i="6"/>
  <c r="M1188" i="6"/>
  <c r="M1040" i="6"/>
  <c r="M843" i="6"/>
  <c r="A758" i="6"/>
  <c r="A751" i="6"/>
  <c r="A737" i="6"/>
  <c r="M733" i="6"/>
  <c r="M704" i="6"/>
  <c r="A677" i="6"/>
  <c r="A674" i="6"/>
  <c r="A661" i="6"/>
  <c r="M1378" i="6"/>
  <c r="M1119" i="6"/>
  <c r="M1057" i="6"/>
  <c r="M1017" i="6"/>
  <c r="M899" i="6"/>
  <c r="M886" i="6"/>
  <c r="M781" i="6"/>
  <c r="A1321" i="6"/>
  <c r="B1306" i="6"/>
  <c r="M1125" i="6"/>
  <c r="A1049" i="6"/>
  <c r="M1024" i="6"/>
  <c r="A780" i="6"/>
  <c r="B648" i="6"/>
  <c r="M614" i="6"/>
  <c r="M508" i="6"/>
  <c r="B485" i="6"/>
  <c r="M427" i="6"/>
  <c r="A406" i="6"/>
  <c r="M334" i="6"/>
  <c r="B318" i="6"/>
  <c r="M311" i="6"/>
  <c r="M298" i="6"/>
  <c r="M262" i="6"/>
  <c r="M257" i="6"/>
  <c r="M190" i="6"/>
  <c r="M185" i="6"/>
  <c r="A1217" i="6"/>
  <c r="M1130" i="6"/>
  <c r="B776" i="6"/>
  <c r="B755" i="6"/>
  <c r="M700" i="6"/>
  <c r="A688" i="6"/>
  <c r="B667" i="6"/>
  <c r="M663" i="6"/>
  <c r="A652" i="6"/>
  <c r="A648" i="6"/>
  <c r="B636" i="6"/>
  <c r="M583" i="6"/>
  <c r="M551" i="6"/>
  <c r="S551" i="6" s="1"/>
  <c r="A527" i="6"/>
  <c r="A485" i="6"/>
  <c r="M343" i="6"/>
  <c r="M340" i="6"/>
  <c r="M331" i="6"/>
  <c r="M328" i="6"/>
  <c r="M303" i="6"/>
  <c r="M282" i="6"/>
  <c r="M277" i="6"/>
  <c r="M252" i="6"/>
  <c r="M245" i="6"/>
  <c r="S245" i="6" s="1"/>
  <c r="M242" i="6"/>
  <c r="M232" i="6"/>
  <c r="M181" i="6"/>
  <c r="S181" i="6" s="1"/>
  <c r="M175" i="6"/>
  <c r="M170" i="6"/>
  <c r="M896" i="6"/>
  <c r="B823" i="6"/>
  <c r="A776" i="6"/>
  <c r="B726" i="6"/>
  <c r="B704" i="6"/>
  <c r="A667" i="6"/>
  <c r="B644" i="6"/>
  <c r="A636" i="6"/>
  <c r="A604" i="6"/>
  <c r="A597" i="6"/>
  <c r="M560" i="6"/>
  <c r="M520" i="6"/>
  <c r="B517" i="6"/>
  <c r="B514" i="6"/>
  <c r="B511" i="6"/>
  <c r="M472" i="6"/>
  <c r="B466" i="6"/>
  <c r="B456" i="6"/>
  <c r="B437" i="6"/>
  <c r="M424" i="6"/>
  <c r="M393" i="6"/>
  <c r="M1325" i="6"/>
  <c r="M1155" i="6"/>
  <c r="M1033" i="6"/>
  <c r="M1014" i="6"/>
  <c r="M905" i="6"/>
  <c r="O905" i="6" s="1"/>
  <c r="M831" i="6"/>
  <c r="M817" i="6"/>
  <c r="A726" i="6"/>
  <c r="A704" i="6"/>
  <c r="M696" i="6"/>
  <c r="S696" i="6" s="1"/>
  <c r="A672" i="6"/>
  <c r="A644" i="6"/>
  <c r="B629" i="6"/>
  <c r="A517" i="6"/>
  <c r="A514" i="6"/>
  <c r="A511" i="6"/>
  <c r="A466" i="6"/>
  <c r="B440" i="6"/>
  <c r="A437" i="6"/>
  <c r="B430" i="6"/>
  <c r="A352" i="6"/>
  <c r="B344" i="6"/>
  <c r="B337" i="6"/>
  <c r="M322" i="6"/>
  <c r="B291" i="6"/>
  <c r="B272" i="6"/>
  <c r="B267" i="6"/>
  <c r="A215" i="6"/>
  <c r="A210" i="6"/>
  <c r="B205" i="6"/>
  <c r="B201" i="6"/>
  <c r="A667" i="5"/>
  <c r="M1072" i="6"/>
  <c r="B1010" i="6"/>
  <c r="M787" i="6"/>
  <c r="A734" i="6"/>
  <c r="B691" i="6"/>
  <c r="A629" i="6"/>
  <c r="A614" i="6"/>
  <c r="M446" i="6"/>
  <c r="A440" i="6"/>
  <c r="A430" i="6"/>
  <c r="M295" i="6"/>
  <c r="A291" i="6"/>
  <c r="A205" i="6"/>
  <c r="A201" i="6"/>
  <c r="A141" i="6"/>
  <c r="A129" i="6"/>
  <c r="A117" i="6"/>
  <c r="A105" i="6"/>
  <c r="A93" i="6"/>
  <c r="A81" i="6"/>
  <c r="A69" i="6"/>
  <c r="A57" i="6"/>
  <c r="A45" i="6"/>
  <c r="A36" i="6"/>
  <c r="A24" i="6"/>
  <c r="A12" i="6"/>
  <c r="B1135" i="6"/>
  <c r="A1010" i="6"/>
  <c r="A1006" i="6"/>
  <c r="B891" i="6"/>
  <c r="A872" i="6"/>
  <c r="B763" i="6"/>
  <c r="A750" i="6"/>
  <c r="A712" i="6"/>
  <c r="A655" i="6"/>
  <c r="M635" i="6"/>
  <c r="A617" i="6"/>
  <c r="M610" i="6"/>
  <c r="B600" i="6"/>
  <c r="B576" i="6"/>
  <c r="B551" i="6"/>
  <c r="A543" i="6"/>
  <c r="A533" i="6"/>
  <c r="B478" i="6"/>
  <c r="B462" i="6"/>
  <c r="A427" i="6"/>
  <c r="B399" i="6"/>
  <c r="A396" i="6"/>
  <c r="B343" i="6"/>
  <c r="B331" i="6"/>
  <c r="A328" i="6"/>
  <c r="A311" i="6"/>
  <c r="B303" i="6"/>
  <c r="A298" i="6"/>
  <c r="M1139" i="6"/>
  <c r="A1083" i="6"/>
  <c r="B835" i="6"/>
  <c r="A804" i="6"/>
  <c r="A763" i="6"/>
  <c r="A716" i="6"/>
  <c r="M674" i="6"/>
  <c r="M666" i="6"/>
  <c r="B593" i="6"/>
  <c r="A576" i="6"/>
  <c r="B569" i="6"/>
  <c r="M526" i="6"/>
  <c r="B978" i="6"/>
  <c r="A905" i="6"/>
  <c r="B783" i="6"/>
  <c r="B729" i="6"/>
  <c r="B683" i="6"/>
  <c r="B632" i="6"/>
  <c r="A593" i="6"/>
  <c r="A579" i="6"/>
  <c r="A569" i="6"/>
  <c r="B566" i="6"/>
  <c r="M516" i="6"/>
  <c r="A481" i="6"/>
  <c r="M1373" i="6"/>
  <c r="A1023" i="6"/>
  <c r="A867" i="6"/>
  <c r="B737" i="6"/>
  <c r="M686" i="6"/>
  <c r="M638" i="6"/>
  <c r="B635" i="6"/>
  <c r="B624" i="6"/>
  <c r="M616" i="6"/>
  <c r="M613" i="6"/>
  <c r="M575" i="6"/>
  <c r="M570" i="6"/>
  <c r="S570" i="6" s="1"/>
  <c r="M519" i="6"/>
  <c r="A510" i="6"/>
  <c r="A469" i="6"/>
  <c r="M442" i="6"/>
  <c r="M439" i="6"/>
  <c r="A363" i="6"/>
  <c r="B1250" i="6"/>
  <c r="M870" i="6"/>
  <c r="B774" i="6"/>
  <c r="M790" i="6"/>
  <c r="M757" i="6"/>
  <c r="M740" i="6"/>
  <c r="M620" i="6"/>
  <c r="S620" i="6" s="1"/>
  <c r="M592" i="6"/>
  <c r="B395" i="6"/>
  <c r="M389" i="6"/>
  <c r="M380" i="6"/>
  <c r="B178" i="7"/>
  <c r="A945" i="6"/>
  <c r="M1448" i="6"/>
  <c r="B1271" i="6"/>
  <c r="B1036" i="6"/>
  <c r="A875" i="6"/>
  <c r="A861" i="6"/>
  <c r="M856" i="6"/>
  <c r="B847" i="6"/>
  <c r="M815" i="6"/>
  <c r="B811" i="6"/>
  <c r="A782" i="6"/>
  <c r="M748" i="6"/>
  <c r="M736" i="6"/>
  <c r="B724" i="6"/>
  <c r="M693" i="6"/>
  <c r="B677" i="6"/>
  <c r="A616" i="6"/>
  <c r="B602" i="6"/>
  <c r="A575" i="6"/>
  <c r="M572" i="6"/>
  <c r="S572" i="6" s="1"/>
  <c r="A439" i="6"/>
  <c r="M435" i="6"/>
  <c r="M307" i="6"/>
  <c r="A46" i="7"/>
  <c r="B1026" i="6"/>
  <c r="M985" i="6"/>
  <c r="B981" i="6"/>
  <c r="A889" i="6"/>
  <c r="M824" i="6"/>
  <c r="B797" i="6"/>
  <c r="B740" i="6"/>
  <c r="M714" i="6"/>
  <c r="M668" i="6"/>
  <c r="B620" i="6"/>
  <c r="A578" i="6"/>
  <c r="A565" i="6"/>
  <c r="M525" i="6"/>
  <c r="A523" i="6"/>
  <c r="M502" i="6"/>
  <c r="A480" i="6"/>
  <c r="A464" i="6"/>
  <c r="A404" i="6"/>
  <c r="A398" i="6"/>
  <c r="A1091" i="6"/>
  <c r="B1000" i="6"/>
  <c r="A748" i="6"/>
  <c r="M719" i="6"/>
  <c r="A701" i="6"/>
  <c r="A642" i="6"/>
  <c r="A632" i="6"/>
  <c r="B628" i="6"/>
  <c r="B581" i="6"/>
  <c r="B524" i="6"/>
  <c r="M511" i="6"/>
  <c r="A503" i="6"/>
  <c r="B452" i="6"/>
  <c r="M416" i="6"/>
  <c r="M367" i="6"/>
  <c r="M352" i="6"/>
  <c r="M318" i="6"/>
  <c r="S318" i="6" s="1"/>
  <c r="M288" i="6"/>
  <c r="M195" i="6"/>
  <c r="A80" i="6"/>
  <c r="A44" i="6"/>
  <c r="A19" i="6"/>
  <c r="A1281" i="6"/>
  <c r="A1106" i="6"/>
  <c r="B832" i="6"/>
  <c r="M770" i="6"/>
  <c r="M681" i="6"/>
  <c r="A668" i="6"/>
  <c r="B650" i="6"/>
  <c r="A581" i="6"/>
  <c r="B561" i="6"/>
  <c r="B544" i="6"/>
  <c r="A536" i="6"/>
  <c r="M490" i="6"/>
  <c r="B459" i="6"/>
  <c r="A455" i="6"/>
  <c r="A452" i="6"/>
  <c r="M412" i="6"/>
  <c r="A331" i="6"/>
  <c r="A324" i="6"/>
  <c r="B292" i="6"/>
  <c r="B282" i="6"/>
  <c r="B265" i="6"/>
  <c r="A262" i="6"/>
  <c r="B216" i="6"/>
  <c r="B213" i="6"/>
  <c r="B202" i="6"/>
  <c r="A175" i="6"/>
  <c r="B172" i="6"/>
  <c r="M152" i="6"/>
  <c r="B144" i="6"/>
  <c r="B130" i="6"/>
  <c r="B116" i="6"/>
  <c r="B91" i="6"/>
  <c r="B88" i="6"/>
  <c r="B77" i="6"/>
  <c r="M75" i="6"/>
  <c r="S75" i="6" s="1"/>
  <c r="B55" i="6"/>
  <c r="B50" i="6"/>
  <c r="B41" i="6"/>
  <c r="M38" i="6"/>
  <c r="M24" i="6"/>
  <c r="A677" i="5"/>
  <c r="B1023" i="6"/>
  <c r="A673" i="6"/>
  <c r="M631" i="6"/>
  <c r="B589" i="6"/>
  <c r="A585" i="6"/>
  <c r="M577" i="6"/>
  <c r="A561" i="6"/>
  <c r="A544" i="6"/>
  <c r="B499" i="6"/>
  <c r="A487" i="6"/>
  <c r="B483" i="6"/>
  <c r="A479" i="6"/>
  <c r="B471" i="6"/>
  <c r="A393" i="6"/>
  <c r="M300" i="6"/>
  <c r="A292" i="6"/>
  <c r="A282" i="6"/>
  <c r="B242" i="6"/>
  <c r="A216" i="6"/>
  <c r="A213" i="6"/>
  <c r="A202" i="6"/>
  <c r="A172" i="6"/>
  <c r="A144" i="6"/>
  <c r="A130" i="6"/>
  <c r="A116" i="6"/>
  <c r="A88" i="6"/>
  <c r="A77" i="6"/>
  <c r="A50" i="6"/>
  <c r="A41" i="6"/>
  <c r="B1117" i="6"/>
  <c r="A881" i="6"/>
  <c r="A856" i="6"/>
  <c r="A852" i="6"/>
  <c r="M767" i="6"/>
  <c r="S767" i="6" s="1"/>
  <c r="A743" i="6"/>
  <c r="M641" i="6"/>
  <c r="S641" i="6" s="1"/>
  <c r="M552" i="6"/>
  <c r="A499" i="6"/>
  <c r="M466" i="6"/>
  <c r="A397" i="6"/>
  <c r="B359" i="6"/>
  <c r="A346" i="6"/>
  <c r="B338" i="6"/>
  <c r="B294" i="6"/>
  <c r="A279" i="6"/>
  <c r="M267" i="6"/>
  <c r="B256" i="6"/>
  <c r="A242" i="6"/>
  <c r="A228" i="6"/>
  <c r="B204" i="6"/>
  <c r="A155" i="6"/>
  <c r="B138" i="6"/>
  <c r="B124" i="6"/>
  <c r="B113" i="6"/>
  <c r="M110" i="6"/>
  <c r="B99" i="6"/>
  <c r="M93" i="6"/>
  <c r="M68" i="6"/>
  <c r="B63" i="6"/>
  <c r="M57" i="6"/>
  <c r="M35" i="6"/>
  <c r="B30" i="6"/>
  <c r="B13" i="6"/>
  <c r="A2" i="6"/>
  <c r="M1022" i="6"/>
  <c r="M1003" i="6"/>
  <c r="A841" i="6"/>
  <c r="A568" i="6"/>
  <c r="M514" i="6"/>
  <c r="B507" i="6"/>
  <c r="A432" i="6"/>
  <c r="B416" i="6"/>
  <c r="A359" i="6"/>
  <c r="B341" i="6"/>
  <c r="A338" i="6"/>
  <c r="A294" i="6"/>
  <c r="B288" i="6"/>
  <c r="A256" i="6"/>
  <c r="B239" i="6"/>
  <c r="A204" i="6"/>
  <c r="B198" i="6"/>
  <c r="B192" i="6"/>
  <c r="A138" i="6"/>
  <c r="A124" i="6"/>
  <c r="A113" i="6"/>
  <c r="A99" i="6"/>
  <c r="B85" i="6"/>
  <c r="B71" i="6"/>
  <c r="A63" i="6"/>
  <c r="M1180" i="6"/>
  <c r="B1132" i="6"/>
  <c r="A1110" i="6"/>
  <c r="A1095" i="6"/>
  <c r="M851" i="6"/>
  <c r="S851" i="6" s="1"/>
  <c r="A816" i="6"/>
  <c r="M718" i="6"/>
  <c r="A690" i="6"/>
  <c r="M580" i="6"/>
  <c r="B564" i="6"/>
  <c r="B490" i="6"/>
  <c r="A475" i="6"/>
  <c r="A416" i="6"/>
  <c r="B408" i="6"/>
  <c r="B378" i="6"/>
  <c r="M345" i="6"/>
  <c r="S345" i="6" s="1"/>
  <c r="A341" i="6"/>
  <c r="A327" i="6"/>
  <c r="A310" i="6"/>
  <c r="A297" i="6"/>
  <c r="B273" i="6"/>
  <c r="A239" i="6"/>
  <c r="A198" i="6"/>
  <c r="A192" i="6"/>
  <c r="B189" i="6"/>
  <c r="B186" i="6"/>
  <c r="B169" i="6"/>
  <c r="M163" i="6"/>
  <c r="B152" i="6"/>
  <c r="B150" i="6"/>
  <c r="M146" i="6"/>
  <c r="B125" i="6"/>
  <c r="B80" i="7"/>
  <c r="A1301" i="6"/>
  <c r="B875" i="6"/>
  <c r="M806" i="6"/>
  <c r="A724" i="6"/>
  <c r="M685" i="6"/>
  <c r="M676" i="6"/>
  <c r="M644" i="6"/>
  <c r="A564" i="6"/>
  <c r="M547" i="6"/>
  <c r="B523" i="6"/>
  <c r="B518" i="6"/>
  <c r="A490" i="6"/>
  <c r="A408" i="6"/>
  <c r="A1121" i="6"/>
  <c r="M993" i="6"/>
  <c r="A989" i="6"/>
  <c r="M821" i="6"/>
  <c r="S821" i="6" s="1"/>
  <c r="A761" i="6"/>
  <c r="A635" i="6"/>
  <c r="M622" i="6"/>
  <c r="A518" i="6"/>
  <c r="A462" i="6"/>
  <c r="B451" i="6"/>
  <c r="B439" i="6"/>
  <c r="B404" i="6"/>
  <c r="B889" i="6"/>
  <c r="B864" i="6"/>
  <c r="A774" i="6"/>
  <c r="M707" i="6"/>
  <c r="A630" i="6"/>
  <c r="A559" i="6"/>
  <c r="A399" i="6"/>
  <c r="A317" i="6"/>
  <c r="B278" i="6"/>
  <c r="M235" i="6"/>
  <c r="B194" i="6"/>
  <c r="A140" i="6"/>
  <c r="A112" i="6"/>
  <c r="B669" i="5"/>
  <c r="A314" i="7"/>
  <c r="A1141" i="6"/>
  <c r="M903" i="6"/>
  <c r="B839" i="6"/>
  <c r="A785" i="6"/>
  <c r="M702" i="6"/>
  <c r="M599" i="6"/>
  <c r="M571" i="6"/>
  <c r="S571" i="6" s="1"/>
  <c r="B534" i="6"/>
  <c r="B495" i="6"/>
  <c r="B481" i="6"/>
  <c r="A461" i="6"/>
  <c r="A442" i="6"/>
  <c r="B438" i="6"/>
  <c r="A426" i="6"/>
  <c r="A1179" i="6"/>
  <c r="A1036" i="6"/>
  <c r="M1020" i="6"/>
  <c r="B727" i="6"/>
  <c r="M722" i="6"/>
  <c r="S722" i="6" s="1"/>
  <c r="M688" i="6"/>
  <c r="B661" i="6"/>
  <c r="B616" i="6"/>
  <c r="B575" i="6"/>
  <c r="B546" i="6"/>
  <c r="A534" i="6"/>
  <c r="A495" i="6"/>
  <c r="M464" i="6"/>
  <c r="M453" i="6"/>
  <c r="A438" i="6"/>
  <c r="A395" i="6"/>
  <c r="A365" i="6"/>
  <c r="M357" i="6"/>
  <c r="A354" i="6"/>
  <c r="A347" i="6"/>
  <c r="A326" i="6"/>
  <c r="B312" i="6"/>
  <c r="M289" i="6"/>
  <c r="A270" i="6"/>
  <c r="B252" i="6"/>
  <c r="A238" i="6"/>
  <c r="B232" i="6"/>
  <c r="A185" i="6"/>
  <c r="A165" i="6"/>
  <c r="A148" i="6"/>
  <c r="A137" i="6"/>
  <c r="A123" i="6"/>
  <c r="M320" i="7"/>
  <c r="M1223" i="6"/>
  <c r="M1082" i="6"/>
  <c r="M1071" i="6"/>
  <c r="M764" i="6"/>
  <c r="A731" i="6"/>
  <c r="M562" i="6"/>
  <c r="M512" i="6"/>
  <c r="B509" i="6"/>
  <c r="B505" i="6"/>
  <c r="M500" i="6"/>
  <c r="M456" i="6"/>
  <c r="M449" i="6"/>
  <c r="B414" i="6"/>
  <c r="B380" i="6"/>
  <c r="B302" i="6"/>
  <c r="M283" i="6"/>
  <c r="B266" i="6"/>
  <c r="A252" i="6"/>
  <c r="A232" i="6"/>
  <c r="M205" i="6"/>
  <c r="M199" i="6"/>
  <c r="B188" i="6"/>
  <c r="B162" i="6"/>
  <c r="B149" i="6"/>
  <c r="M128" i="6"/>
  <c r="M917" i="6"/>
  <c r="M1183" i="6"/>
  <c r="M794" i="6"/>
  <c r="S794" i="6" s="1"/>
  <c r="A745" i="6"/>
  <c r="A638" i="6"/>
  <c r="M1036" i="6"/>
  <c r="M859" i="6"/>
  <c r="B829" i="6"/>
  <c r="M623" i="6"/>
  <c r="M448" i="6"/>
  <c r="A277" i="6"/>
  <c r="B263" i="6"/>
  <c r="M210" i="6"/>
  <c r="B160" i="6"/>
  <c r="B123" i="6"/>
  <c r="A120" i="6"/>
  <c r="M113" i="6"/>
  <c r="M91" i="6"/>
  <c r="A60" i="6"/>
  <c r="M51" i="6"/>
  <c r="S51" i="6" s="1"/>
  <c r="A47" i="6"/>
  <c r="B35" i="6"/>
  <c r="A11" i="6"/>
  <c r="B667" i="5"/>
  <c r="B808" i="6"/>
  <c r="B674" i="6"/>
  <c r="M590" i="6"/>
  <c r="M561" i="6"/>
  <c r="B493" i="6"/>
  <c r="M484" i="6"/>
  <c r="M406" i="6"/>
  <c r="M397" i="6"/>
  <c r="B330" i="6"/>
  <c r="B326" i="6"/>
  <c r="M302" i="6"/>
  <c r="M292" i="6"/>
  <c r="S292" i="6" s="1"/>
  <c r="A263" i="6"/>
  <c r="M259" i="6"/>
  <c r="M246" i="6"/>
  <c r="S246" i="6" s="1"/>
  <c r="M238" i="6"/>
  <c r="M188" i="6"/>
  <c r="B179" i="6"/>
  <c r="A160" i="6"/>
  <c r="B157" i="6"/>
  <c r="B151" i="6"/>
  <c r="B140" i="6"/>
  <c r="M116" i="6"/>
  <c r="B104" i="6"/>
  <c r="A35" i="6"/>
  <c r="B682" i="5"/>
  <c r="B674" i="5"/>
  <c r="B662" i="5"/>
  <c r="B582" i="5"/>
  <c r="A981" i="6"/>
  <c r="A566" i="6"/>
  <c r="A512" i="6"/>
  <c r="B480" i="6"/>
  <c r="M461" i="6"/>
  <c r="M410" i="6"/>
  <c r="M344" i="6"/>
  <c r="S344" i="6" s="1"/>
  <c r="B342" i="6"/>
  <c r="B217" i="6"/>
  <c r="A199" i="6"/>
  <c r="M184" i="6"/>
  <c r="M153" i="6"/>
  <c r="A104" i="6"/>
  <c r="M56" i="6"/>
  <c r="B44" i="6"/>
  <c r="M13" i="6"/>
  <c r="A682" i="5"/>
  <c r="A674" i="5"/>
  <c r="A662" i="5"/>
  <c r="A582" i="5"/>
  <c r="B1193" i="6"/>
  <c r="M637" i="6"/>
  <c r="M549" i="6"/>
  <c r="S549" i="6" s="1"/>
  <c r="B521" i="6"/>
  <c r="M488" i="6"/>
  <c r="M452" i="6"/>
  <c r="A342" i="6"/>
  <c r="M333" i="6"/>
  <c r="M321" i="6"/>
  <c r="B280" i="6"/>
  <c r="A266" i="6"/>
  <c r="M255" i="6"/>
  <c r="B225" i="6"/>
  <c r="M220" i="6"/>
  <c r="A217" i="6"/>
  <c r="A203" i="6"/>
  <c r="B177" i="6"/>
  <c r="B167" i="6"/>
  <c r="B127" i="6"/>
  <c r="B100" i="6"/>
  <c r="M84" i="6"/>
  <c r="M81" i="6"/>
  <c r="B681" i="5"/>
  <c r="M990" i="6"/>
  <c r="M823" i="6"/>
  <c r="B613" i="6"/>
  <c r="M585" i="6"/>
  <c r="B541" i="6"/>
  <c r="M495" i="6"/>
  <c r="S495" i="6" s="1"/>
  <c r="M376" i="6"/>
  <c r="M358" i="6"/>
  <c r="B354" i="6"/>
  <c r="A273" i="6"/>
  <c r="B206" i="6"/>
  <c r="A177" i="6"/>
  <c r="B170" i="6"/>
  <c r="A167" i="6"/>
  <c r="A127" i="6"/>
  <c r="A100" i="6"/>
  <c r="B97" i="6"/>
  <c r="B78" i="6"/>
  <c r="A76" i="6"/>
  <c r="M37" i="6"/>
  <c r="M16" i="6"/>
  <c r="A681" i="5"/>
  <c r="M832" i="6"/>
  <c r="A740" i="6"/>
  <c r="B678" i="6"/>
  <c r="A599" i="6"/>
  <c r="M428" i="6"/>
  <c r="B406" i="6"/>
  <c r="M388" i="6"/>
  <c r="A380" i="6"/>
  <c r="B350" i="6"/>
  <c r="A302" i="6"/>
  <c r="M291" i="6"/>
  <c r="S291" i="6" s="1"/>
  <c r="B270" i="6"/>
  <c r="B238" i="6"/>
  <c r="A206" i="6"/>
  <c r="B181" i="6"/>
  <c r="A170" i="6"/>
  <c r="B136" i="6"/>
  <c r="M129" i="6"/>
  <c r="M122" i="6"/>
  <c r="A78" i="6"/>
  <c r="M62" i="6"/>
  <c r="B7" i="6"/>
  <c r="M1009" i="6"/>
  <c r="A828" i="6"/>
  <c r="B468" i="6"/>
  <c r="B431" i="6"/>
  <c r="A419" i="6"/>
  <c r="A350" i="6"/>
  <c r="B325" i="6"/>
  <c r="B313" i="6"/>
  <c r="M279" i="6"/>
  <c r="B276" i="6"/>
  <c r="B184" i="6"/>
  <c r="A181" i="6"/>
  <c r="A136" i="6"/>
  <c r="B119" i="6"/>
  <c r="A59" i="6"/>
  <c r="B56" i="6"/>
  <c r="B25" i="6"/>
  <c r="A13" i="6"/>
  <c r="A7" i="6"/>
  <c r="B594" i="6"/>
  <c r="M540" i="6"/>
  <c r="B526" i="6"/>
  <c r="M483" i="6"/>
  <c r="A468" i="6"/>
  <c r="A431" i="6"/>
  <c r="A392" i="6"/>
  <c r="M353" i="6"/>
  <c r="A333" i="6"/>
  <c r="A325" i="6"/>
  <c r="A321" i="6"/>
  <c r="A313" i="6"/>
  <c r="B255" i="6"/>
  <c r="B227" i="6"/>
  <c r="M216" i="6"/>
  <c r="B200" i="6"/>
  <c r="A191" i="6"/>
  <c r="A184" i="6"/>
  <c r="A119" i="6"/>
  <c r="B84" i="6"/>
  <c r="B65" i="6"/>
  <c r="A56" i="6"/>
  <c r="B40" i="6"/>
  <c r="B31" i="6"/>
  <c r="A25" i="6"/>
  <c r="B19" i="6"/>
  <c r="B853" i="6"/>
  <c r="A744" i="6"/>
  <c r="M739" i="6"/>
  <c r="A603" i="6"/>
  <c r="B565" i="6"/>
  <c r="A526" i="6"/>
  <c r="M501" i="6"/>
  <c r="B492" i="6"/>
  <c r="M265" i="6"/>
  <c r="M230" i="6"/>
  <c r="M194" i="6"/>
  <c r="M162" i="6"/>
  <c r="A150" i="6"/>
  <c r="A84" i="6"/>
  <c r="B46" i="6"/>
  <c r="A40" i="6"/>
  <c r="B37" i="6"/>
  <c r="A31" i="6"/>
  <c r="A680" i="5"/>
  <c r="B884" i="6"/>
  <c r="A853" i="6"/>
  <c r="A847" i="6"/>
  <c r="A779" i="6"/>
  <c r="B647" i="6"/>
  <c r="A492" i="6"/>
  <c r="M487" i="6"/>
  <c r="A388" i="6"/>
  <c r="A362" i="6"/>
  <c r="M349" i="6"/>
  <c r="M272" i="6"/>
  <c r="M251" i="6"/>
  <c r="B244" i="6"/>
  <c r="A241" i="6"/>
  <c r="A234" i="6"/>
  <c r="A209" i="6"/>
  <c r="B166" i="6"/>
  <c r="B159" i="6"/>
  <c r="A156" i="6"/>
  <c r="A142" i="6"/>
  <c r="B126" i="6"/>
  <c r="B106" i="6"/>
  <c r="M99" i="6"/>
  <c r="A90" i="6"/>
  <c r="A71" i="6"/>
  <c r="B68" i="6"/>
  <c r="A46" i="6"/>
  <c r="A37" i="6"/>
  <c r="B34" i="6"/>
  <c r="M9" i="6"/>
  <c r="M800" i="6"/>
  <c r="M672" i="6"/>
  <c r="S672" i="6" s="1"/>
  <c r="M661" i="6"/>
  <c r="A478" i="6"/>
  <c r="M361" i="6"/>
  <c r="A245" i="6"/>
  <c r="A237" i="6"/>
  <c r="B145" i="6"/>
  <c r="M103" i="6"/>
  <c r="S103" i="6" s="1"/>
  <c r="B96" i="6"/>
  <c r="M80" i="6"/>
  <c r="M12" i="6"/>
  <c r="M784" i="6"/>
  <c r="B642" i="6"/>
  <c r="A584" i="6"/>
  <c r="A535" i="6"/>
  <c r="B464" i="6"/>
  <c r="A451" i="6"/>
  <c r="M436" i="6"/>
  <c r="M365" i="6"/>
  <c r="A357" i="6"/>
  <c r="A194" i="6"/>
  <c r="A169" i="6"/>
  <c r="A162" i="6"/>
  <c r="A152" i="6"/>
  <c r="M138" i="6"/>
  <c r="A96" i="6"/>
  <c r="M55" i="6"/>
  <c r="A810" i="6"/>
  <c r="B559" i="6"/>
  <c r="B550" i="6"/>
  <c r="A506" i="6"/>
  <c r="A391" i="6"/>
  <c r="B332" i="6"/>
  <c r="B320" i="6"/>
  <c r="B308" i="6"/>
  <c r="M293" i="6"/>
  <c r="M278" i="6"/>
  <c r="B251" i="6"/>
  <c r="M240" i="6"/>
  <c r="M215" i="6"/>
  <c r="B180" i="6"/>
  <c r="B135" i="6"/>
  <c r="M86" i="6"/>
  <c r="M70" i="6"/>
  <c r="M30" i="6"/>
  <c r="B21" i="6"/>
  <c r="B9" i="6"/>
  <c r="B697" i="6"/>
  <c r="A606" i="6"/>
  <c r="A602" i="6"/>
  <c r="M578" i="6"/>
  <c r="A550" i="6"/>
  <c r="B510" i="6"/>
  <c r="M477" i="6"/>
  <c r="B387" i="6"/>
  <c r="B345" i="6"/>
  <c r="A332" i="6"/>
  <c r="A308" i="6"/>
  <c r="B261" i="6"/>
  <c r="B254" i="6"/>
  <c r="B197" i="6"/>
  <c r="A190" i="6"/>
  <c r="A180" i="6"/>
  <c r="M141" i="6"/>
  <c r="A135" i="6"/>
  <c r="B121" i="6"/>
  <c r="M92" i="6"/>
  <c r="B83" i="6"/>
  <c r="B58" i="6"/>
  <c r="M45" i="6"/>
  <c r="M36" i="6"/>
  <c r="A21" i="6"/>
  <c r="A9" i="6"/>
  <c r="B6" i="6"/>
  <c r="A1075" i="6"/>
  <c r="B630" i="6"/>
  <c r="M528" i="6"/>
  <c r="B365" i="6"/>
  <c r="A289" i="6"/>
  <c r="M269" i="6"/>
  <c r="S269" i="6" s="1"/>
  <c r="A257" i="6"/>
  <c r="M204" i="6"/>
  <c r="M201" i="6"/>
  <c r="S201" i="6" s="1"/>
  <c r="A186" i="6"/>
  <c r="B165" i="6"/>
  <c r="M144" i="6"/>
  <c r="A128" i="6"/>
  <c r="A64" i="6"/>
  <c r="B28" i="6"/>
  <c r="A664" i="5"/>
  <c r="A664" i="6"/>
  <c r="A445" i="6"/>
  <c r="B374" i="6"/>
  <c r="M312" i="6"/>
  <c r="B258" i="6"/>
  <c r="B222" i="6"/>
  <c r="M157" i="6"/>
  <c r="M127" i="6"/>
  <c r="S127" i="6" s="1"/>
  <c r="M117" i="6"/>
  <c r="B867" i="6"/>
  <c r="B680" i="6"/>
  <c r="B528" i="6"/>
  <c r="M434" i="6"/>
  <c r="M418" i="6"/>
  <c r="A374" i="6"/>
  <c r="B368" i="6"/>
  <c r="M266" i="6"/>
  <c r="A244" i="6"/>
  <c r="B139" i="6"/>
  <c r="M105" i="6"/>
  <c r="B80" i="6"/>
  <c r="B675" i="5"/>
  <c r="B670" i="5"/>
  <c r="B701" i="6"/>
  <c r="A528" i="6"/>
  <c r="M480" i="6"/>
  <c r="M401" i="6"/>
  <c r="S401" i="6" s="1"/>
  <c r="A368" i="6"/>
  <c r="B289" i="6"/>
  <c r="M284" i="6"/>
  <c r="B92" i="6"/>
  <c r="M63" i="6"/>
  <c r="B596" i="6"/>
  <c r="B398" i="6"/>
  <c r="A383" i="6"/>
  <c r="B347" i="6"/>
  <c r="A303" i="6"/>
  <c r="M275" i="6"/>
  <c r="A166" i="6"/>
  <c r="M134" i="6"/>
  <c r="M130" i="6"/>
  <c r="A92" i="6"/>
  <c r="M76" i="6"/>
  <c r="S76" i="6" s="1"/>
  <c r="B23" i="6"/>
  <c r="B594" i="5"/>
  <c r="M1044" i="6"/>
  <c r="M710" i="6"/>
  <c r="A596" i="6"/>
  <c r="A378" i="6"/>
  <c r="M326" i="6"/>
  <c r="B253" i="6"/>
  <c r="B224" i="6"/>
  <c r="M58" i="6"/>
  <c r="B54" i="6"/>
  <c r="M41" i="6"/>
  <c r="A28" i="6"/>
  <c r="A23" i="6"/>
  <c r="M11" i="6"/>
  <c r="A594" i="5"/>
  <c r="A557" i="5"/>
  <c r="B893" i="6"/>
  <c r="M532" i="6"/>
  <c r="B454" i="6"/>
  <c r="A269" i="6"/>
  <c r="A253" i="6"/>
  <c r="A208" i="6"/>
  <c r="M174" i="6"/>
  <c r="B109" i="6"/>
  <c r="B67" i="6"/>
  <c r="A54" i="6"/>
  <c r="B15" i="6"/>
  <c r="B1003" i="6"/>
  <c r="A893" i="6"/>
  <c r="M537" i="6"/>
  <c r="A454" i="6"/>
  <c r="M417" i="6"/>
  <c r="B221" i="6"/>
  <c r="M203" i="6"/>
  <c r="A189" i="6"/>
  <c r="A83" i="6"/>
  <c r="A621" i="6"/>
  <c r="M463" i="6"/>
  <c r="A126" i="6"/>
  <c r="M104" i="6"/>
  <c r="M433" i="6"/>
  <c r="S433" i="6" s="1"/>
  <c r="M306" i="6"/>
  <c r="A261" i="6"/>
  <c r="M256" i="6"/>
  <c r="A243" i="6"/>
  <c r="M149" i="6"/>
  <c r="S149" i="6" s="1"/>
  <c r="M108" i="6"/>
  <c r="A95" i="6"/>
  <c r="B79" i="6"/>
  <c r="B70" i="6"/>
  <c r="A58" i="6"/>
  <c r="B11" i="6"/>
  <c r="A3" i="6"/>
  <c r="B500" i="6"/>
  <c r="A387" i="6"/>
  <c r="M247" i="6"/>
  <c r="S247" i="6" s="1"/>
  <c r="M137" i="6"/>
  <c r="B112" i="6"/>
  <c r="A70" i="6"/>
  <c r="M44" i="6"/>
  <c r="B27" i="6"/>
  <c r="B18" i="6"/>
  <c r="B676" i="5"/>
  <c r="M976" i="6"/>
  <c r="A902" i="6"/>
  <c r="A789" i="6"/>
  <c r="A620" i="6"/>
  <c r="A197" i="6"/>
  <c r="B82" i="6"/>
  <c r="B666" i="5"/>
  <c r="B664" i="5"/>
  <c r="B290" i="6"/>
  <c r="M151" i="6"/>
  <c r="S151" i="6" s="1"/>
  <c r="M94" i="6"/>
  <c r="A82" i="6"/>
  <c r="A30" i="6"/>
  <c r="A666" i="5"/>
  <c r="M772" i="6"/>
  <c r="A473" i="6"/>
  <c r="A278" i="6"/>
  <c r="A247" i="6"/>
  <c r="B233" i="6"/>
  <c r="M172" i="6"/>
  <c r="B120" i="6"/>
  <c r="B101" i="6"/>
  <c r="M69" i="6"/>
  <c r="M17" i="6"/>
  <c r="A6" i="6"/>
  <c r="A672" i="5"/>
  <c r="B578" i="6"/>
  <c r="M430" i="6"/>
  <c r="B390" i="6"/>
  <c r="B317" i="6"/>
  <c r="A264" i="6"/>
  <c r="M228" i="6"/>
  <c r="M140" i="6"/>
  <c r="M123" i="6"/>
  <c r="A668" i="5"/>
  <c r="B409" i="6"/>
  <c r="A323" i="6"/>
  <c r="M299" i="6"/>
  <c r="A254" i="6"/>
  <c r="B131" i="6"/>
  <c r="A106" i="6"/>
  <c r="A89" i="6"/>
  <c r="B74" i="6"/>
  <c r="M32" i="6"/>
  <c r="M8" i="6"/>
  <c r="A390" i="6"/>
  <c r="B304" i="6"/>
  <c r="A589" i="5"/>
  <c r="B544" i="5"/>
  <c r="B534" i="5"/>
  <c r="M394" i="6"/>
  <c r="M379" i="6"/>
  <c r="A274" i="6"/>
  <c r="M29" i="6"/>
  <c r="B600" i="5"/>
  <c r="B590" i="5"/>
  <c r="B587" i="5"/>
  <c r="A573" i="5"/>
  <c r="A570" i="5"/>
  <c r="B563" i="5"/>
  <c r="A561" i="5"/>
  <c r="B558" i="5"/>
  <c r="B411" i="6"/>
  <c r="B237" i="6"/>
  <c r="B114" i="6"/>
  <c r="M23" i="6"/>
  <c r="M5" i="6"/>
  <c r="A683" i="5"/>
  <c r="A600" i="5"/>
  <c r="B595" i="5"/>
  <c r="A593" i="5"/>
  <c r="B584" i="5"/>
  <c r="B751" i="6"/>
  <c r="A114" i="6"/>
  <c r="A676" i="5"/>
  <c r="A584" i="5"/>
  <c r="B664" i="6"/>
  <c r="B558" i="6"/>
  <c r="A159" i="6"/>
  <c r="B14" i="6"/>
  <c r="B902" i="6"/>
  <c r="B782" i="6"/>
  <c r="M168" i="6"/>
  <c r="B668" i="5"/>
  <c r="A486" i="6"/>
  <c r="M178" i="6"/>
  <c r="B148" i="6"/>
  <c r="B89" i="6"/>
  <c r="B60" i="6"/>
  <c r="B33" i="6"/>
  <c r="A678" i="5"/>
  <c r="A697" i="6"/>
  <c r="M567" i="6"/>
  <c r="B236" i="6"/>
  <c r="M158" i="6"/>
  <c r="M98" i="6"/>
  <c r="B47" i="6"/>
  <c r="B1012" i="6"/>
  <c r="M604" i="6"/>
  <c r="M398" i="6"/>
  <c r="A236" i="6"/>
  <c r="M219" i="6"/>
  <c r="A581" i="5"/>
  <c r="A345" i="6"/>
  <c r="A319" i="6"/>
  <c r="B247" i="6"/>
  <c r="B39" i="6"/>
  <c r="A290" i="6"/>
  <c r="B277" i="6"/>
  <c r="B128" i="6"/>
  <c r="B64" i="6"/>
  <c r="A39" i="6"/>
  <c r="A458" i="6"/>
  <c r="B323" i="6"/>
  <c r="M301" i="6"/>
  <c r="M167" i="6"/>
  <c r="M338" i="6"/>
  <c r="B137" i="6"/>
  <c r="A214" i="6"/>
  <c r="B43" i="6"/>
  <c r="M634" i="6"/>
  <c r="A467" i="6"/>
  <c r="M77" i="6"/>
  <c r="A1156" i="6"/>
  <c r="B1118" i="6"/>
  <c r="A218" i="6"/>
  <c r="A74" i="6"/>
  <c r="B672" i="5"/>
  <c r="A598" i="5"/>
  <c r="B589" i="5"/>
  <c r="B132" i="6"/>
  <c r="B529" i="5"/>
  <c r="A624" i="6"/>
  <c r="M120" i="6"/>
  <c r="A68" i="6"/>
  <c r="B575" i="5"/>
  <c r="A575" i="5"/>
  <c r="M364" i="6"/>
  <c r="A131" i="6"/>
  <c r="M72" i="6"/>
  <c r="A381" i="6"/>
  <c r="A559" i="5"/>
  <c r="B52" i="6"/>
  <c r="B578" i="5"/>
  <c r="A578" i="5"/>
  <c r="M6" i="6"/>
  <c r="A669" i="5"/>
  <c r="A27" i="6"/>
  <c r="B660" i="5"/>
  <c r="M122" i="7"/>
  <c r="M1214" i="6"/>
  <c r="B193" i="6"/>
  <c r="B264" i="6"/>
  <c r="M179" i="6"/>
  <c r="S179" i="6" s="1"/>
  <c r="M102" i="6"/>
  <c r="S102" i="6" s="1"/>
  <c r="B596" i="5"/>
  <c r="M587" i="6"/>
  <c r="B598" i="5"/>
  <c r="A111" i="6"/>
  <c r="A515" i="6"/>
  <c r="A42" i="6"/>
  <c r="B581" i="5"/>
  <c r="B557" i="5"/>
  <c r="B540" i="5"/>
  <c r="A529" i="5"/>
  <c r="B638" i="5"/>
  <c r="B553" i="5"/>
  <c r="A540" i="5"/>
  <c r="B508" i="5"/>
  <c r="A480" i="5"/>
  <c r="A554" i="5"/>
  <c r="A553" i="5"/>
  <c r="B539" i="5"/>
  <c r="A522" i="5"/>
  <c r="B495" i="5"/>
  <c r="B579" i="5"/>
  <c r="B300" i="6"/>
  <c r="B536" i="5"/>
  <c r="B564" i="5"/>
  <c r="A562" i="5"/>
  <c r="A564" i="5"/>
  <c r="A550" i="5"/>
  <c r="A596" i="5"/>
  <c r="A500" i="6"/>
  <c r="M171" i="6"/>
  <c r="B580" i="5"/>
  <c r="B566" i="5"/>
  <c r="A563" i="5"/>
  <c r="A1247" i="6"/>
  <c r="A102" i="6"/>
  <c r="B567" i="5"/>
  <c r="B431" i="7"/>
  <c r="M1250" i="6"/>
  <c r="A567" i="5"/>
  <c r="A568" i="5"/>
  <c r="A506" i="5"/>
  <c r="B484" i="5"/>
  <c r="B470" i="5"/>
  <c r="B421" i="5"/>
  <c r="B555" i="5"/>
  <c r="B530" i="5"/>
  <c r="B525" i="5"/>
  <c r="B489" i="5"/>
  <c r="A484" i="5"/>
  <c r="A525" i="5"/>
  <c r="A489" i="5"/>
  <c r="B431" i="5"/>
  <c r="B414" i="5"/>
  <c r="A410" i="5"/>
  <c r="B559" i="5"/>
  <c r="B519" i="5"/>
  <c r="A414" i="5"/>
  <c r="B411" i="5"/>
  <c r="B407" i="5"/>
  <c r="B498" i="5"/>
  <c r="A411" i="5"/>
  <c r="B576" i="5"/>
  <c r="A534" i="5"/>
  <c r="A544" i="5"/>
  <c r="M254" i="6"/>
  <c r="A495" i="5"/>
  <c r="B556" i="5"/>
  <c r="A536" i="5"/>
  <c r="B486" i="5"/>
  <c r="A187" i="6"/>
  <c r="A539" i="5"/>
  <c r="A571" i="5"/>
  <c r="A498" i="5"/>
  <c r="B420" i="5"/>
  <c r="A368" i="5"/>
  <c r="B526" i="5"/>
  <c r="B374" i="5"/>
  <c r="A526" i="5"/>
  <c r="B487" i="5"/>
  <c r="B439" i="5"/>
  <c r="A374" i="5"/>
  <c r="B291" i="5"/>
  <c r="B263" i="5"/>
  <c r="B258" i="5"/>
  <c r="B252" i="5"/>
  <c r="B502" i="5"/>
  <c r="A487" i="5"/>
  <c r="B438" i="5"/>
  <c r="B543" i="5"/>
  <c r="B542" i="5"/>
  <c r="A507" i="5"/>
  <c r="A502" i="5"/>
  <c r="A644" i="5"/>
  <c r="B338" i="5"/>
  <c r="B335" i="5"/>
  <c r="A301" i="5"/>
  <c r="B550" i="5"/>
  <c r="A543" i="5"/>
  <c r="B527" i="5"/>
  <c r="B409" i="5"/>
  <c r="A658" i="5"/>
  <c r="B353" i="5"/>
  <c r="A338" i="5"/>
  <c r="A335" i="5"/>
  <c r="B533" i="5"/>
  <c r="A516" i="5"/>
  <c r="B513" i="5"/>
  <c r="B490" i="5"/>
  <c r="A533" i="5"/>
  <c r="A490" i="5"/>
  <c r="B488" i="5"/>
  <c r="B571" i="5"/>
  <c r="A486" i="5"/>
  <c r="A482" i="5"/>
  <c r="B367" i="5"/>
  <c r="B330" i="5"/>
  <c r="A407" i="5"/>
  <c r="B655" i="5"/>
  <c r="A330" i="5"/>
  <c r="A65" i="5"/>
  <c r="A548" i="5"/>
  <c r="A473" i="5"/>
  <c r="A655" i="5"/>
  <c r="B366" i="5"/>
  <c r="B307" i="5"/>
  <c r="A520" i="5"/>
  <c r="B509" i="5"/>
  <c r="B496" i="5"/>
  <c r="A638" i="5"/>
  <c r="A366" i="5"/>
  <c r="B315" i="5"/>
  <c r="A307" i="5"/>
  <c r="A236" i="5"/>
  <c r="A226" i="5"/>
  <c r="A204" i="5"/>
  <c r="A177" i="5"/>
  <c r="A509" i="5"/>
  <c r="A496" i="5"/>
  <c r="A342" i="5"/>
  <c r="B340" i="5"/>
  <c r="A315" i="5"/>
  <c r="B301" i="5"/>
  <c r="B295" i="5"/>
  <c r="A281" i="5"/>
  <c r="A521" i="5"/>
  <c r="A340" i="5"/>
  <c r="B326" i="5"/>
  <c r="A295" i="5"/>
  <c r="B506" i="5"/>
  <c r="B339" i="5"/>
  <c r="A258" i="5"/>
  <c r="B222" i="5"/>
  <c r="A107" i="5"/>
  <c r="A650" i="5"/>
  <c r="B440" i="5"/>
  <c r="A322" i="5"/>
  <c r="B648" i="5"/>
  <c r="B425" i="5"/>
  <c r="A648" i="5"/>
  <c r="A353" i="5"/>
  <c r="B535" i="5"/>
  <c r="B532" i="5"/>
  <c r="B510" i="5"/>
  <c r="A492" i="5"/>
  <c r="B469" i="5"/>
  <c r="B433" i="5"/>
  <c r="B372" i="5"/>
  <c r="A565" i="5"/>
  <c r="A510" i="5"/>
  <c r="B485" i="5"/>
  <c r="A469" i="5"/>
  <c r="B430" i="5"/>
  <c r="B646" i="5"/>
  <c r="B644" i="5"/>
  <c r="B569" i="5"/>
  <c r="B481" i="5"/>
  <c r="B479" i="5"/>
  <c r="B477" i="5"/>
  <c r="B514" i="5"/>
  <c r="A488" i="5"/>
  <c r="A514" i="5"/>
  <c r="A500" i="5"/>
  <c r="A497" i="5"/>
  <c r="A646" i="5"/>
  <c r="A359" i="5"/>
  <c r="B351" i="5"/>
  <c r="B364" i="5"/>
  <c r="B475" i="5"/>
  <c r="A413" i="5"/>
  <c r="B406" i="5"/>
  <c r="B654" i="5"/>
  <c r="A364" i="5"/>
  <c r="A406" i="5"/>
  <c r="B360" i="5"/>
  <c r="B468" i="5"/>
  <c r="B365" i="5"/>
  <c r="B236" i="5"/>
  <c r="A468" i="5"/>
  <c r="B634" i="5"/>
  <c r="A345" i="5"/>
  <c r="A336" i="5"/>
  <c r="B299" i="5"/>
  <c r="B293" i="5"/>
  <c r="B337" i="5"/>
  <c r="B311" i="5"/>
  <c r="A299" i="5"/>
  <c r="A293" i="5"/>
  <c r="B368" i="5"/>
  <c r="B348" i="5"/>
  <c r="A339" i="5"/>
  <c r="A311" i="5"/>
  <c r="B300" i="5"/>
  <c r="B273" i="5"/>
  <c r="B235" i="5"/>
  <c r="A412" i="5"/>
  <c r="B362" i="5"/>
  <c r="A352" i="5"/>
  <c r="B317" i="5"/>
  <c r="B302" i="5"/>
  <c r="A300" i="5"/>
  <c r="A362" i="5"/>
  <c r="A317" i="5"/>
  <c r="A302" i="5"/>
  <c r="B247" i="5"/>
  <c r="B416" i="5"/>
  <c r="A653" i="5"/>
  <c r="A334" i="5"/>
  <c r="B312" i="5"/>
  <c r="B305" i="5"/>
  <c r="B296" i="5"/>
  <c r="B482" i="5"/>
  <c r="A416" i="5"/>
  <c r="A409" i="5"/>
  <c r="A305" i="5"/>
  <c r="B429" i="5"/>
  <c r="A408" i="5"/>
  <c r="A405" i="5"/>
  <c r="A372" i="5"/>
  <c r="B313" i="5"/>
  <c r="A318" i="5"/>
  <c r="A313" i="5"/>
  <c r="B645" i="5"/>
  <c r="B441" i="5"/>
  <c r="A491" i="5"/>
  <c r="B251" i="5"/>
  <c r="A246" i="5"/>
  <c r="B323" i="5"/>
  <c r="A251" i="5"/>
  <c r="B231" i="5"/>
  <c r="B17" i="5"/>
  <c r="B417" i="5"/>
  <c r="B310" i="5"/>
  <c r="A230" i="5"/>
  <c r="B194" i="5"/>
  <c r="B179" i="5"/>
  <c r="A160" i="5"/>
  <c r="A141" i="5"/>
  <c r="A122" i="5"/>
  <c r="A97" i="5"/>
  <c r="A92" i="5"/>
  <c r="A310" i="5"/>
  <c r="B275" i="5"/>
  <c r="B217" i="5"/>
  <c r="A194" i="5"/>
  <c r="A179" i="5"/>
  <c r="B173" i="5"/>
  <c r="B153" i="5"/>
  <c r="B148" i="5"/>
  <c r="B132" i="5"/>
  <c r="B107" i="5"/>
  <c r="A54" i="5"/>
  <c r="B356" i="5"/>
  <c r="B284" i="5"/>
  <c r="A275" i="5"/>
  <c r="A252" i="5"/>
  <c r="B242" i="5"/>
  <c r="A217" i="5"/>
  <c r="A173" i="5"/>
  <c r="A153" i="5"/>
  <c r="A148" i="5"/>
  <c r="B137" i="5"/>
  <c r="A132" i="5"/>
  <c r="B124" i="5"/>
  <c r="A100" i="5"/>
  <c r="A81" i="5"/>
  <c r="A356" i="5"/>
  <c r="A284" i="5"/>
  <c r="B257" i="5"/>
  <c r="B228" i="5"/>
  <c r="B199" i="5"/>
  <c r="A314" i="5"/>
  <c r="A257" i="5"/>
  <c r="A228" i="5"/>
  <c r="A199" i="5"/>
  <c r="A190" i="5"/>
  <c r="A164" i="5"/>
  <c r="A355" i="5"/>
  <c r="B333" i="5"/>
  <c r="B286" i="5"/>
  <c r="A273" i="5"/>
  <c r="B271" i="5"/>
  <c r="A272" i="5"/>
  <c r="A271" i="5"/>
  <c r="B369" i="5"/>
  <c r="A347" i="5"/>
  <c r="A640" i="5"/>
  <c r="A210" i="5"/>
  <c r="A203" i="5"/>
  <c r="B165" i="5"/>
  <c r="A343" i="5"/>
  <c r="A269" i="5"/>
  <c r="A332" i="5"/>
  <c r="A321" i="5"/>
  <c r="A282" i="5"/>
  <c r="A296" i="5"/>
  <c r="B290" i="5"/>
  <c r="B255" i="5"/>
  <c r="B207" i="5"/>
  <c r="B42" i="5"/>
  <c r="A290" i="5"/>
  <c r="A255" i="5"/>
  <c r="A207" i="5"/>
  <c r="A143" i="5"/>
  <c r="B45" i="5"/>
  <c r="A42" i="5"/>
  <c r="B640" i="5"/>
  <c r="B265" i="5"/>
  <c r="B144" i="5"/>
  <c r="A346" i="5"/>
  <c r="A265" i="5"/>
  <c r="B226" i="5"/>
  <c r="B202" i="5"/>
  <c r="B142" i="5"/>
  <c r="A144" i="5"/>
  <c r="A142" i="5"/>
  <c r="B270" i="5"/>
  <c r="B262" i="5"/>
  <c r="B227" i="5"/>
  <c r="A222" i="5"/>
  <c r="A119" i="5"/>
  <c r="B117" i="5"/>
  <c r="B85" i="5"/>
  <c r="B84" i="5"/>
  <c r="B83" i="5"/>
  <c r="B72" i="5"/>
  <c r="B40" i="5"/>
  <c r="B35" i="5"/>
  <c r="A291" i="5"/>
  <c r="A270" i="5"/>
  <c r="A262" i="5"/>
  <c r="A227" i="5"/>
  <c r="B203" i="5"/>
  <c r="B134" i="5"/>
  <c r="A84" i="5"/>
  <c r="A83" i="5"/>
  <c r="A72" i="5"/>
  <c r="B54" i="5"/>
  <c r="A40" i="5"/>
  <c r="A27" i="5"/>
  <c r="B283" i="5"/>
  <c r="B204" i="5"/>
  <c r="B166" i="5"/>
  <c r="A161" i="5"/>
  <c r="B157" i="5"/>
  <c r="B155" i="5"/>
  <c r="B349" i="5"/>
  <c r="A283" i="5"/>
  <c r="B211" i="5"/>
  <c r="A166" i="5"/>
  <c r="B158" i="5"/>
  <c r="A157" i="5"/>
  <c r="A155" i="5"/>
  <c r="B332" i="5"/>
  <c r="A278" i="5"/>
  <c r="B274" i="5"/>
  <c r="A256" i="5"/>
  <c r="A248" i="5"/>
  <c r="B243" i="5"/>
  <c r="B357" i="5"/>
  <c r="A165" i="5"/>
  <c r="B93" i="5"/>
  <c r="A77" i="5"/>
  <c r="A47" i="5"/>
  <c r="A350" i="5"/>
  <c r="A235" i="5"/>
  <c r="A264" i="5"/>
  <c r="B363" i="5"/>
  <c r="A9" i="5"/>
  <c r="A51" i="5"/>
  <c r="A56" i="5"/>
  <c r="A60" i="5"/>
  <c r="A62" i="5"/>
  <c r="A68" i="5"/>
  <c r="B70" i="5"/>
  <c r="N73" i="5"/>
  <c r="A89" i="5"/>
  <c r="N94" i="5"/>
  <c r="B98" i="5"/>
  <c r="N130" i="5"/>
  <c r="B208" i="5"/>
  <c r="A211" i="5"/>
  <c r="N296" i="5"/>
  <c r="B51" i="5"/>
  <c r="B56" i="5"/>
  <c r="B62" i="5"/>
  <c r="B68" i="5"/>
  <c r="N70" i="5"/>
  <c r="N74" i="5"/>
  <c r="B79" i="5"/>
  <c r="A87" i="5"/>
  <c r="B89" i="5"/>
  <c r="B119" i="5"/>
  <c r="A175" i="5"/>
  <c r="B350" i="5"/>
  <c r="A652" i="5"/>
  <c r="B652" i="5"/>
  <c r="B2" i="5"/>
  <c r="B11" i="5"/>
  <c r="A12" i="5"/>
  <c r="B21" i="5"/>
  <c r="A21" i="5"/>
  <c r="A22" i="5"/>
  <c r="A58" i="5"/>
  <c r="A79" i="5"/>
  <c r="N106" i="5"/>
  <c r="B122" i="5"/>
  <c r="A124" i="5"/>
  <c r="N139" i="5"/>
  <c r="B145" i="5"/>
  <c r="A145" i="5"/>
  <c r="B162" i="5"/>
  <c r="N208" i="5"/>
  <c r="A213" i="5"/>
  <c r="B234" i="5"/>
  <c r="A267" i="5"/>
  <c r="B267" i="5"/>
  <c r="A10" i="5"/>
  <c r="B23" i="5"/>
  <c r="N51" i="5"/>
  <c r="B58" i="5"/>
  <c r="B59" i="5"/>
  <c r="N62" i="5"/>
  <c r="N63" i="5"/>
  <c r="N79" i="5"/>
  <c r="N122" i="5"/>
  <c r="B138" i="5"/>
  <c r="A151" i="5"/>
  <c r="B151" i="5"/>
  <c r="B152" i="5"/>
  <c r="A181" i="5"/>
  <c r="A187" i="5"/>
  <c r="A193" i="5"/>
  <c r="B195" i="5"/>
  <c r="A195" i="5"/>
  <c r="A232" i="5"/>
  <c r="N251" i="5"/>
  <c r="A289" i="5"/>
  <c r="B297" i="5"/>
  <c r="N318" i="7"/>
  <c r="N282" i="7"/>
  <c r="N246" i="7"/>
  <c r="N210" i="7"/>
  <c r="N174" i="7"/>
  <c r="N133" i="7"/>
  <c r="N361" i="7"/>
  <c r="N411" i="7"/>
  <c r="N300" i="7"/>
  <c r="N264" i="7"/>
  <c r="N225" i="7"/>
  <c r="N142" i="7"/>
  <c r="N204" i="7"/>
  <c r="N186" i="7"/>
  <c r="N165" i="7"/>
  <c r="N426" i="7"/>
  <c r="N392" i="7"/>
  <c r="N161" i="7"/>
  <c r="N409" i="7"/>
  <c r="N433" i="7"/>
  <c r="N327" i="7"/>
  <c r="N271" i="7"/>
  <c r="N115" i="7"/>
  <c r="N104" i="7"/>
  <c r="N72" i="7"/>
  <c r="N197" i="7"/>
  <c r="N79" i="7"/>
  <c r="N399" i="7"/>
  <c r="N386" i="7"/>
  <c r="N364" i="7"/>
  <c r="N315" i="7"/>
  <c r="N220" i="7"/>
  <c r="N382" i="7"/>
  <c r="N368" i="7"/>
  <c r="N436" i="7"/>
  <c r="N354" i="7"/>
  <c r="N305" i="7"/>
  <c r="N207" i="7"/>
  <c r="N353" i="7"/>
  <c r="N338" i="7"/>
  <c r="N209" i="7"/>
  <c r="N183" i="7"/>
  <c r="N97" i="7"/>
  <c r="N328" i="7"/>
  <c r="N297" i="7"/>
  <c r="N240" i="7"/>
  <c r="N156" i="7"/>
  <c r="N147" i="7"/>
  <c r="N130" i="7"/>
  <c r="N105" i="7"/>
  <c r="N101" i="7"/>
  <c r="N69" i="7"/>
  <c r="N10" i="7"/>
  <c r="N930" i="6"/>
  <c r="N1384" i="6"/>
  <c r="N257" i="7"/>
  <c r="N248" i="7"/>
  <c r="N42" i="7"/>
  <c r="N279" i="7"/>
  <c r="N169" i="7"/>
  <c r="N121" i="7"/>
  <c r="N53" i="7"/>
  <c r="N323" i="7"/>
  <c r="N319" i="7"/>
  <c r="N292" i="7"/>
  <c r="N125" i="7"/>
  <c r="N425" i="7"/>
  <c r="N406" i="7"/>
  <c r="N366" i="7"/>
  <c r="N341" i="7"/>
  <c r="N256" i="7"/>
  <c r="N400" i="7"/>
  <c r="N365" i="7"/>
  <c r="N389" i="7"/>
  <c r="N229" i="7"/>
  <c r="N211" i="7"/>
  <c r="N103" i="7"/>
  <c r="N26" i="7"/>
  <c r="N184" i="7"/>
  <c r="N77" i="7"/>
  <c r="N1419" i="6"/>
  <c r="N1289" i="6"/>
  <c r="N1253" i="6"/>
  <c r="N414" i="7"/>
  <c r="N194" i="7"/>
  <c r="N168" i="7"/>
  <c r="N46" i="7"/>
  <c r="N29" i="7"/>
  <c r="N21" i="7"/>
  <c r="N928" i="6"/>
  <c r="N333" i="7"/>
  <c r="N322" i="7"/>
  <c r="N276" i="7"/>
  <c r="N109" i="7"/>
  <c r="N95" i="7"/>
  <c r="N90" i="7"/>
  <c r="N944" i="6"/>
  <c r="N1372" i="6"/>
  <c r="N1348" i="6"/>
  <c r="N1324" i="6"/>
  <c r="N1218" i="6"/>
  <c r="N188" i="7"/>
  <c r="N123" i="7"/>
  <c r="N63" i="7"/>
  <c r="N50" i="7"/>
  <c r="N953" i="6"/>
  <c r="N379" i="7"/>
  <c r="N419" i="7"/>
  <c r="N384" i="7"/>
  <c r="N367" i="7"/>
  <c r="N408" i="7"/>
  <c r="N280" i="7"/>
  <c r="N1413" i="6"/>
  <c r="N355" i="7"/>
  <c r="N316" i="7"/>
  <c r="N269" i="7"/>
  <c r="N122" i="7"/>
  <c r="N89" i="7"/>
  <c r="N32" i="7"/>
  <c r="N304" i="7"/>
  <c r="N171" i="7"/>
  <c r="N159" i="7"/>
  <c r="N94" i="7"/>
  <c r="N2" i="7"/>
  <c r="N942" i="6"/>
  <c r="N907" i="6"/>
  <c r="N423" i="7"/>
  <c r="N383" i="7"/>
  <c r="N293" i="7"/>
  <c r="N952" i="6"/>
  <c r="N1277" i="6"/>
  <c r="N410" i="7"/>
  <c r="N83" i="7"/>
  <c r="N39" i="7"/>
  <c r="N923" i="6"/>
  <c r="N1420" i="6"/>
  <c r="N1312" i="6"/>
  <c r="N1260" i="6"/>
  <c r="N1225" i="6"/>
  <c r="N1131" i="6"/>
  <c r="N1059" i="6"/>
  <c r="N245" i="7"/>
  <c r="N216" i="7"/>
  <c r="N1194" i="6"/>
  <c r="N329" i="7"/>
  <c r="N120" i="7"/>
  <c r="N1442" i="6"/>
  <c r="N1439" i="6"/>
  <c r="N1343" i="6"/>
  <c r="N233" i="7"/>
  <c r="N175" i="7"/>
  <c r="N146" i="7"/>
  <c r="N131" i="7"/>
  <c r="N87" i="7"/>
  <c r="N28" i="7"/>
  <c r="N14" i="7"/>
  <c r="N1411" i="6"/>
  <c r="N1378" i="6"/>
  <c r="N1295" i="6"/>
  <c r="N268" i="7"/>
  <c r="N250" i="7"/>
  <c r="N114" i="7"/>
  <c r="N23" i="7"/>
  <c r="N374" i="7"/>
  <c r="N227" i="7"/>
  <c r="N47" i="7"/>
  <c r="N954" i="6"/>
  <c r="N912" i="6"/>
  <c r="N1432" i="6"/>
  <c r="N1402" i="6"/>
  <c r="N1360" i="6"/>
  <c r="N387" i="7"/>
  <c r="N284" i="7"/>
  <c r="N243" i="7"/>
  <c r="N162" i="7"/>
  <c r="N919" i="6"/>
  <c r="N922" i="6"/>
  <c r="N951" i="6"/>
  <c r="N1444" i="6"/>
  <c r="N1386" i="6"/>
  <c r="N1380" i="6"/>
  <c r="N380" i="7"/>
  <c r="N340" i="7"/>
  <c r="N927" i="6"/>
  <c r="N1319" i="6"/>
  <c r="N1216" i="6"/>
  <c r="N320" i="7"/>
  <c r="N129" i="7"/>
  <c r="N75" i="7"/>
  <c r="N41" i="7"/>
  <c r="N1398" i="6"/>
  <c r="N1392" i="6"/>
  <c r="N237" i="7"/>
  <c r="N196" i="7"/>
  <c r="N155" i="7"/>
  <c r="N85" i="7"/>
  <c r="N230" i="7"/>
  <c r="N1361" i="6"/>
  <c r="N132" i="7"/>
  <c r="N13" i="7"/>
  <c r="N915" i="6"/>
  <c r="N1427" i="6"/>
  <c r="N1301" i="6"/>
  <c r="N1239" i="6"/>
  <c r="N1201" i="6"/>
  <c r="N1314" i="6"/>
  <c r="N1221" i="6"/>
  <c r="N1134" i="6"/>
  <c r="N1067" i="6"/>
  <c r="N929" i="6"/>
  <c r="N1418" i="6"/>
  <c r="N1242" i="6"/>
  <c r="N1098" i="6"/>
  <c r="N55" i="7"/>
  <c r="N955" i="6"/>
  <c r="N1414" i="6"/>
  <c r="N1396" i="6"/>
  <c r="N149" i="7"/>
  <c r="N49" i="7"/>
  <c r="N261" i="7"/>
  <c r="N241" i="7"/>
  <c r="N924" i="6"/>
  <c r="N1434" i="6"/>
  <c r="N1403" i="6"/>
  <c r="N116" i="7"/>
  <c r="N920" i="6"/>
  <c r="N1425" i="6"/>
  <c r="N1406" i="6"/>
  <c r="N1382" i="6"/>
  <c r="N913" i="6"/>
  <c r="N926" i="6"/>
  <c r="N1429" i="6"/>
  <c r="N1291" i="6"/>
  <c r="N1211" i="6"/>
  <c r="N287" i="7"/>
  <c r="N76" i="7"/>
  <c r="N1409" i="6"/>
  <c r="N15" i="7"/>
  <c r="N933" i="6"/>
  <c r="N1347" i="6"/>
  <c r="N1334" i="6"/>
  <c r="N1300" i="6"/>
  <c r="N1280" i="6"/>
  <c r="N1200" i="6"/>
  <c r="N1197" i="6"/>
  <c r="N1083" i="6"/>
  <c r="N1032" i="6"/>
  <c r="N981" i="6"/>
  <c r="N901" i="6"/>
  <c r="N107" i="7"/>
  <c r="N64" i="7"/>
  <c r="N1408" i="6"/>
  <c r="N1377" i="6"/>
  <c r="N946" i="6"/>
  <c r="N1412" i="6"/>
  <c r="N1283" i="6"/>
  <c r="N1235" i="6"/>
  <c r="N1184" i="6"/>
  <c r="N1129" i="6"/>
  <c r="N1052" i="6"/>
  <c r="N405" i="7"/>
  <c r="N8" i="7"/>
  <c r="N1359" i="6"/>
  <c r="N1351" i="6"/>
  <c r="N1101" i="6"/>
  <c r="N1095" i="6"/>
  <c r="N992" i="6"/>
  <c r="N1248" i="6"/>
  <c r="N412" i="7"/>
  <c r="N941" i="6"/>
  <c r="N911" i="6"/>
  <c r="N1318" i="6"/>
  <c r="N1307" i="6"/>
  <c r="N1251" i="6"/>
  <c r="N1245" i="6"/>
  <c r="N1107" i="6"/>
  <c r="N1104" i="6"/>
  <c r="N145" i="7"/>
  <c r="N217" i="7"/>
  <c r="N1325" i="6"/>
  <c r="N1202" i="6"/>
  <c r="N1196" i="6"/>
  <c r="N1177" i="6"/>
  <c r="N1370" i="6"/>
  <c r="N1341" i="6"/>
  <c r="N1244" i="6"/>
  <c r="N1109" i="6"/>
  <c r="N82" i="7"/>
  <c r="N910" i="6"/>
  <c r="N1192" i="6"/>
  <c r="N1112" i="6"/>
  <c r="N1048" i="6"/>
  <c r="N868" i="6"/>
  <c r="N1230" i="6"/>
  <c r="N1140" i="6"/>
  <c r="N215" i="7"/>
  <c r="N958" i="6"/>
  <c r="N1424" i="6"/>
  <c r="N258" i="7"/>
  <c r="N150" i="7"/>
  <c r="N11" i="7"/>
  <c r="N939" i="6"/>
  <c r="N1397" i="6"/>
  <c r="N1204" i="6"/>
  <c r="N1188" i="6"/>
  <c r="N936" i="6"/>
  <c r="N1073" i="6"/>
  <c r="N1028" i="6"/>
  <c r="N1008" i="6"/>
  <c r="N989" i="6"/>
  <c r="N857" i="6"/>
  <c r="N830" i="6"/>
  <c r="N814" i="6"/>
  <c r="N788" i="6"/>
  <c r="N700" i="6"/>
  <c r="N673" i="6"/>
  <c r="N662" i="6"/>
  <c r="N1229" i="6"/>
  <c r="N1103" i="6"/>
  <c r="N1088" i="6"/>
  <c r="N1056" i="6"/>
  <c r="N803" i="6"/>
  <c r="N754" i="6"/>
  <c r="N716" i="6"/>
  <c r="N838" i="6"/>
  <c r="N689" i="6"/>
  <c r="N404" i="7"/>
  <c r="N195" i="7"/>
  <c r="N54" i="7"/>
  <c r="N1294" i="6"/>
  <c r="N1282" i="6"/>
  <c r="N1278" i="6"/>
  <c r="N1265" i="6"/>
  <c r="N1038" i="6"/>
  <c r="N885" i="6"/>
  <c r="N180" i="7"/>
  <c r="N108" i="7"/>
  <c r="N1342" i="6"/>
  <c r="N1205" i="6"/>
  <c r="N1099" i="6"/>
  <c r="N897" i="6"/>
  <c r="N713" i="6"/>
  <c r="N1391" i="6"/>
  <c r="N1252" i="6"/>
  <c r="N1213" i="6"/>
  <c r="N1145" i="6"/>
  <c r="N1091" i="6"/>
  <c r="N917" i="6"/>
  <c r="N1310" i="6"/>
  <c r="N1290" i="6"/>
  <c r="N1273" i="6"/>
  <c r="N1232" i="6"/>
  <c r="N1193" i="6"/>
  <c r="N1149" i="6"/>
  <c r="N1331" i="6"/>
  <c r="N1272" i="6"/>
  <c r="N1231" i="6"/>
  <c r="N192" i="7"/>
  <c r="N1448" i="6"/>
  <c r="N1128" i="6"/>
  <c r="N1117" i="6"/>
  <c r="N1068" i="6"/>
  <c r="N1040" i="6"/>
  <c r="N1016" i="6"/>
  <c r="N1000" i="6"/>
  <c r="N905" i="6"/>
  <c r="N826" i="6"/>
  <c r="N1207" i="6"/>
  <c r="N1296" i="6"/>
  <c r="N1226" i="6"/>
  <c r="N1191" i="6"/>
  <c r="N1142" i="6"/>
  <c r="N871" i="6"/>
  <c r="N574" i="6"/>
  <c r="N1195" i="6"/>
  <c r="N1182" i="6"/>
  <c r="N1062" i="6"/>
  <c r="N1027" i="6"/>
  <c r="N759" i="6"/>
  <c r="N639" i="6"/>
  <c r="N607" i="6"/>
  <c r="N584" i="6"/>
  <c r="N569" i="6"/>
  <c r="N559" i="6"/>
  <c r="N554" i="6"/>
  <c r="N450" i="6"/>
  <c r="N438" i="6"/>
  <c r="N426" i="6"/>
  <c r="N884" i="6"/>
  <c r="N765" i="6"/>
  <c r="N906" i="6"/>
  <c r="N1163" i="6"/>
  <c r="N1154" i="6"/>
  <c r="N1150" i="6"/>
  <c r="N1124" i="6"/>
  <c r="N980" i="6"/>
  <c r="N833" i="6"/>
  <c r="N802" i="6"/>
  <c r="N687" i="6"/>
  <c r="N324" i="7"/>
  <c r="N1234" i="6"/>
  <c r="N1168" i="6"/>
  <c r="N1158" i="6"/>
  <c r="N1081" i="6"/>
  <c r="N1001" i="6"/>
  <c r="N1046" i="6"/>
  <c r="N983" i="6"/>
  <c r="N845" i="6"/>
  <c r="N206" i="7"/>
  <c r="N30" i="7"/>
  <c r="N7" i="7"/>
  <c r="N931" i="6"/>
  <c r="N1415" i="6"/>
  <c r="N1203" i="6"/>
  <c r="N976" i="6"/>
  <c r="N870" i="6"/>
  <c r="N867" i="6"/>
  <c r="N817" i="6"/>
  <c r="N1405" i="6"/>
  <c r="N986" i="6"/>
  <c r="N829" i="6"/>
  <c r="N764" i="6"/>
  <c r="N761" i="6"/>
  <c r="N746" i="6"/>
  <c r="N1096" i="6"/>
  <c r="N1092" i="6"/>
  <c r="N791" i="6"/>
  <c r="N1228" i="6"/>
  <c r="N1206" i="6"/>
  <c r="N1014" i="6"/>
  <c r="N841" i="6"/>
  <c r="N677" i="6"/>
  <c r="N593" i="6"/>
  <c r="N1335" i="6"/>
  <c r="N872" i="6"/>
  <c r="N825" i="6"/>
  <c r="N797" i="6"/>
  <c r="N1299" i="6"/>
  <c r="N1220" i="6"/>
  <c r="N818" i="6"/>
  <c r="N760" i="6"/>
  <c r="N725" i="6"/>
  <c r="N609" i="6"/>
  <c r="N513" i="6"/>
  <c r="N499" i="6"/>
  <c r="N485" i="6"/>
  <c r="N471" i="6"/>
  <c r="N454" i="6"/>
  <c r="N440" i="6"/>
  <c r="N407" i="6"/>
  <c r="N399" i="6"/>
  <c r="N381" i="6"/>
  <c r="N368" i="6"/>
  <c r="N332" i="6"/>
  <c r="N302" i="6"/>
  <c r="N1152" i="6"/>
  <c r="N979" i="6"/>
  <c r="N749" i="6"/>
  <c r="N717" i="6"/>
  <c r="N606" i="6"/>
  <c r="N536" i="6"/>
  <c r="N530" i="6"/>
  <c r="N415" i="6"/>
  <c r="N386" i="6"/>
  <c r="N350" i="6"/>
  <c r="N337" i="6"/>
  <c r="N1215" i="6"/>
  <c r="N1147" i="6"/>
  <c r="N1123" i="6"/>
  <c r="N1025" i="6"/>
  <c r="N742" i="6"/>
  <c r="N692" i="6"/>
  <c r="N527" i="6"/>
  <c r="N1167" i="6"/>
  <c r="N597" i="6"/>
  <c r="N588" i="6"/>
  <c r="N479" i="6"/>
  <c r="N1210" i="6"/>
  <c r="N849" i="6"/>
  <c r="N682" i="6"/>
  <c r="N649" i="6"/>
  <c r="N646" i="6"/>
  <c r="N627" i="6"/>
  <c r="N1308" i="6"/>
  <c r="N1004" i="6"/>
  <c r="N991" i="6"/>
  <c r="N837" i="6"/>
  <c r="N769" i="6"/>
  <c r="N706" i="6"/>
  <c r="N1060" i="6"/>
  <c r="N893" i="6"/>
  <c r="N806" i="6"/>
  <c r="N1024" i="6"/>
  <c r="N856" i="6"/>
  <c r="N1072" i="6"/>
  <c r="N990" i="6"/>
  <c r="N824" i="6"/>
  <c r="N635" i="6"/>
  <c r="N623" i="6"/>
  <c r="N1076" i="6"/>
  <c r="N880" i="6"/>
  <c r="N903" i="6"/>
  <c r="N1449" i="6"/>
  <c r="N1010" i="6"/>
  <c r="N974" i="6"/>
  <c r="N734" i="6"/>
  <c r="N557" i="6"/>
  <c r="N343" i="6"/>
  <c r="N340" i="6"/>
  <c r="N331" i="6"/>
  <c r="N328" i="6"/>
  <c r="N303" i="6"/>
  <c r="N282" i="6"/>
  <c r="N277" i="6"/>
  <c r="N252" i="6"/>
  <c r="N242" i="6"/>
  <c r="N232" i="6"/>
  <c r="N175" i="6"/>
  <c r="N170" i="6"/>
  <c r="N160" i="6"/>
  <c r="N148" i="6"/>
  <c r="N136" i="6"/>
  <c r="N124" i="6"/>
  <c r="N112" i="6"/>
  <c r="N100" i="6"/>
  <c r="N88" i="6"/>
  <c r="N64" i="6"/>
  <c r="N40" i="6"/>
  <c r="N31" i="6"/>
  <c r="N19" i="6"/>
  <c r="N7" i="6"/>
  <c r="N617" i="6"/>
  <c r="N560" i="6"/>
  <c r="N520" i="6"/>
  <c r="N491" i="6"/>
  <c r="N472" i="6"/>
  <c r="N424" i="6"/>
  <c r="N393" i="6"/>
  <c r="N325" i="6"/>
  <c r="N227" i="6"/>
  <c r="N222" i="6"/>
  <c r="N1155" i="6"/>
  <c r="N1063" i="6"/>
  <c r="N443" i="6"/>
  <c r="N390" i="6"/>
  <c r="N322" i="6"/>
  <c r="N586" i="6"/>
  <c r="N563" i="6"/>
  <c r="N446" i="6"/>
  <c r="N316" i="6"/>
  <c r="N1119" i="6"/>
  <c r="N779" i="6"/>
  <c r="N610" i="6"/>
  <c r="N414" i="6"/>
  <c r="N254" i="6"/>
  <c r="N182" i="6"/>
  <c r="N1139" i="6"/>
  <c r="N1057" i="6"/>
  <c r="N812" i="6"/>
  <c r="N737" i="6"/>
  <c r="N484" i="6"/>
  <c r="N363" i="6"/>
  <c r="N862" i="6"/>
  <c r="N733" i="6"/>
  <c r="N711" i="6"/>
  <c r="N707" i="6"/>
  <c r="N503" i="6"/>
  <c r="N163" i="7"/>
  <c r="N1428" i="6"/>
  <c r="N1143" i="6"/>
  <c r="N1082" i="6"/>
  <c r="N977" i="6"/>
  <c r="N843" i="6"/>
  <c r="N719" i="6"/>
  <c r="N542" i="6"/>
  <c r="N532" i="6"/>
  <c r="N461" i="6"/>
  <c r="N458" i="6"/>
  <c r="N392" i="6"/>
  <c r="N934" i="6"/>
  <c r="N1443" i="6"/>
  <c r="N698" i="6"/>
  <c r="N665" i="6"/>
  <c r="N545" i="6"/>
  <c r="N448" i="6"/>
  <c r="N410" i="6"/>
  <c r="N359" i="6"/>
  <c r="N206" i="6"/>
  <c r="N959" i="6"/>
  <c r="N1297" i="6"/>
  <c r="N1179" i="6"/>
  <c r="N657" i="6"/>
  <c r="N634" i="6"/>
  <c r="N605" i="6"/>
  <c r="N538" i="6"/>
  <c r="N347" i="6"/>
  <c r="N718" i="6"/>
  <c r="N653" i="6"/>
  <c r="N645" i="6"/>
  <c r="N608" i="6"/>
  <c r="N598" i="6"/>
  <c r="N1367" i="6"/>
  <c r="N686" i="6"/>
  <c r="N568" i="6"/>
  <c r="N412" i="6"/>
  <c r="N334" i="6"/>
  <c r="N310" i="6"/>
  <c r="N24" i="6"/>
  <c r="N577" i="6"/>
  <c r="N327" i="6"/>
  <c r="N757" i="6"/>
  <c r="N704" i="6"/>
  <c r="N601" i="6"/>
  <c r="N502" i="6"/>
  <c r="N466" i="6"/>
  <c r="N435" i="6"/>
  <c r="N400" i="6"/>
  <c r="N389" i="6"/>
  <c r="N385" i="6"/>
  <c r="N267" i="6"/>
  <c r="N93" i="6"/>
  <c r="N57" i="6"/>
  <c r="N1170" i="6"/>
  <c r="N514" i="6"/>
  <c r="N658" i="6"/>
  <c r="N580" i="6"/>
  <c r="N535" i="6"/>
  <c r="N427" i="6"/>
  <c r="N419" i="6"/>
  <c r="N323" i="6"/>
  <c r="N218" i="6"/>
  <c r="N984" i="6"/>
  <c r="N860" i="6"/>
  <c r="N676" i="6"/>
  <c r="N644" i="6"/>
  <c r="N547" i="6"/>
  <c r="N362" i="6"/>
  <c r="N306" i="6"/>
  <c r="N230" i="6"/>
  <c r="N215" i="6"/>
  <c r="N174" i="6"/>
  <c r="N1327" i="6"/>
  <c r="N622" i="6"/>
  <c r="N592" i="6"/>
  <c r="N1007" i="6"/>
  <c r="N815" i="6"/>
  <c r="N567" i="6"/>
  <c r="N430" i="6"/>
  <c r="N595" i="6"/>
  <c r="N418" i="6"/>
  <c r="N361" i="6"/>
  <c r="N117" i="6"/>
  <c r="N883" i="6"/>
  <c r="N809" i="6"/>
  <c r="N778" i="6"/>
  <c r="N736" i="6"/>
  <c r="N688" i="6"/>
  <c r="N525" i="6"/>
  <c r="N453" i="6"/>
  <c r="N1071" i="6"/>
  <c r="N1015" i="6"/>
  <c r="N562" i="6"/>
  <c r="N429" i="6"/>
  <c r="N205" i="6"/>
  <c r="N1183" i="6"/>
  <c r="N656" i="6"/>
  <c r="N629" i="6"/>
  <c r="N488" i="6"/>
  <c r="N425" i="6"/>
  <c r="N383" i="6"/>
  <c r="N257" i="6"/>
  <c r="N52" i="7"/>
  <c r="N1266" i="6"/>
  <c r="N1254" i="6"/>
  <c r="N669" i="6"/>
  <c r="N590" i="6"/>
  <c r="N537" i="6"/>
  <c r="N508" i="6"/>
  <c r="N354" i="6"/>
  <c r="N1051" i="6"/>
  <c r="N730" i="6"/>
  <c r="N380" i="6"/>
  <c r="N195" i="6"/>
  <c r="N153" i="6"/>
  <c r="N81" i="6"/>
  <c r="N693" i="6"/>
  <c r="N376" i="6"/>
  <c r="N367" i="6"/>
  <c r="N358" i="6"/>
  <c r="N16" i="6"/>
  <c r="N388" i="6"/>
  <c r="N129" i="6"/>
  <c r="N298" i="6"/>
  <c r="N262" i="6"/>
  <c r="N109" i="6"/>
  <c r="N540" i="6"/>
  <c r="N515" i="6"/>
  <c r="N511" i="6"/>
  <c r="N442" i="6"/>
  <c r="N294" i="6"/>
  <c r="N198" i="6"/>
  <c r="N501" i="6"/>
  <c r="N194" i="6"/>
  <c r="N145" i="6"/>
  <c r="N616" i="6"/>
  <c r="N460" i="6"/>
  <c r="N349" i="6"/>
  <c r="N272" i="6"/>
  <c r="N251" i="6"/>
  <c r="N99" i="6"/>
  <c r="N1044" i="6"/>
  <c r="N748" i="6"/>
  <c r="N555" i="6"/>
  <c r="N455" i="6"/>
  <c r="N379" i="6"/>
  <c r="N336" i="6"/>
  <c r="N312" i="6"/>
  <c r="N301" i="6"/>
  <c r="N275" i="6"/>
  <c r="N219" i="6"/>
  <c r="N77" i="6"/>
  <c r="N899" i="6"/>
  <c r="N436" i="6"/>
  <c r="N395" i="6"/>
  <c r="N289" i="6"/>
  <c r="N293" i="6"/>
  <c r="N278" i="6"/>
  <c r="N30" i="6"/>
  <c r="N4" i="7"/>
  <c r="N701" i="6"/>
  <c r="N477" i="6"/>
  <c r="N352" i="6"/>
  <c r="N141" i="6"/>
  <c r="N45" i="6"/>
  <c r="N36" i="6"/>
  <c r="N382" i="6"/>
  <c r="N356" i="6"/>
  <c r="N243" i="6"/>
  <c r="N158" i="6"/>
  <c r="N105" i="6"/>
  <c r="N548" i="6"/>
  <c r="N467" i="6"/>
  <c r="N463" i="6"/>
  <c r="N394" i="6"/>
  <c r="N311" i="6"/>
  <c r="N434" i="6"/>
  <c r="N413" i="6"/>
  <c r="N266" i="6"/>
  <c r="N113" i="6"/>
  <c r="N668" i="6"/>
  <c r="N235" i="6"/>
  <c r="N185" i="6"/>
  <c r="N63" i="6"/>
  <c r="N15" i="6"/>
  <c r="N307" i="6"/>
  <c r="N239" i="6"/>
  <c r="N41" i="6"/>
  <c r="N351" i="6"/>
  <c r="N489" i="6"/>
  <c r="N203" i="6"/>
  <c r="N18" i="6"/>
  <c r="N288" i="6"/>
  <c r="N335" i="6"/>
  <c r="N256" i="6"/>
  <c r="N91" i="6"/>
  <c r="N137" i="6"/>
  <c r="N44" i="6"/>
  <c r="N614" i="6"/>
  <c r="N178" i="6"/>
  <c r="N120" i="6"/>
  <c r="N519" i="6"/>
  <c r="N338" i="6"/>
  <c r="N85" i="6"/>
  <c r="N29" i="6"/>
  <c r="N581" i="6"/>
  <c r="N23" i="6"/>
  <c r="N314" i="6"/>
  <c r="N263" i="6"/>
  <c r="N144" i="6"/>
  <c r="N190" i="6"/>
  <c r="N80" i="6"/>
  <c r="N5" i="6"/>
  <c r="N772" i="6"/>
  <c r="N210" i="6"/>
  <c r="N69" i="6"/>
  <c r="N573" i="6"/>
  <c r="N204" i="6"/>
  <c r="N32" i="6"/>
  <c r="N8" i="6"/>
  <c r="N167" i="6"/>
  <c r="N17" i="6"/>
  <c r="N12" i="6"/>
  <c r="N97" i="6"/>
  <c r="N364" i="6"/>
  <c r="N509" i="6"/>
  <c r="N72" i="6"/>
  <c r="N228" i="6"/>
  <c r="N296" i="6"/>
  <c r="N299" i="6"/>
  <c r="N249" i="6"/>
  <c r="B3" i="5"/>
  <c r="A3" i="5"/>
  <c r="N8" i="5"/>
  <c r="B10" i="5"/>
  <c r="N30" i="5"/>
  <c r="A137" i="5"/>
  <c r="A170" i="5"/>
  <c r="B181" i="5"/>
  <c r="B187" i="5"/>
  <c r="B193" i="5"/>
  <c r="B232" i="5"/>
  <c r="A53" i="5"/>
  <c r="B55" i="5"/>
  <c r="A67" i="5"/>
  <c r="N138" i="5"/>
  <c r="N152" i="5"/>
  <c r="B170" i="5"/>
  <c r="A198" i="5"/>
  <c r="A105" i="5"/>
  <c r="B105" i="5"/>
  <c r="A112" i="5"/>
  <c r="A129" i="5"/>
  <c r="B161" i="5"/>
  <c r="A188" i="5"/>
  <c r="B198" i="5"/>
  <c r="A209" i="5"/>
  <c r="N232" i="5"/>
  <c r="B239" i="5"/>
  <c r="A239" i="5"/>
  <c r="B343" i="5"/>
  <c r="B280" i="5"/>
  <c r="A324" i="5"/>
  <c r="B342" i="5"/>
  <c r="A371" i="5"/>
  <c r="B254" i="5"/>
  <c r="A254" i="5"/>
  <c r="N224" i="5"/>
  <c r="N267" i="5"/>
  <c r="B281" i="5"/>
  <c r="B57" i="5"/>
  <c r="A57" i="5"/>
  <c r="A61" i="5"/>
  <c r="A91" i="5"/>
  <c r="N103" i="5"/>
  <c r="A152" i="5"/>
  <c r="N219" i="5"/>
  <c r="N235" i="5"/>
  <c r="A247" i="5"/>
  <c r="A287" i="5"/>
  <c r="B287" i="5"/>
  <c r="A303" i="5"/>
  <c r="B303" i="5"/>
  <c r="A234" i="5"/>
  <c r="N244" i="5"/>
  <c r="A253" i="5"/>
  <c r="B331" i="5"/>
  <c r="A331" i="5"/>
  <c r="B159" i="5"/>
  <c r="A162" i="5"/>
  <c r="N206" i="5"/>
  <c r="N234" i="5"/>
  <c r="N197" i="5"/>
  <c r="B250" i="5"/>
  <c r="N332" i="5"/>
  <c r="A23" i="5"/>
  <c r="A48" i="5"/>
  <c r="A96" i="5"/>
  <c r="A115" i="5"/>
  <c r="B131" i="5"/>
  <c r="N183" i="5"/>
  <c r="N256" i="5"/>
  <c r="N351" i="5"/>
  <c r="A118" i="5"/>
  <c r="N155" i="5"/>
  <c r="A201" i="5"/>
  <c r="N210" i="5"/>
  <c r="B213" i="5"/>
  <c r="N239" i="5"/>
  <c r="B260" i="5"/>
  <c r="A260" i="5"/>
  <c r="N283" i="5"/>
  <c r="A319" i="5"/>
  <c r="A35" i="5"/>
  <c r="A85" i="5"/>
  <c r="A117" i="5"/>
  <c r="B160" i="5"/>
  <c r="N161" i="5"/>
  <c r="N203" i="5"/>
  <c r="N260" i="5"/>
  <c r="N291" i="5"/>
  <c r="A49" i="5"/>
  <c r="A59" i="5"/>
  <c r="A66" i="5"/>
  <c r="N83" i="5"/>
  <c r="A82" i="5"/>
  <c r="N117" i="5"/>
  <c r="A121" i="5"/>
  <c r="A147" i="5"/>
  <c r="N167" i="5"/>
  <c r="N195" i="5"/>
  <c r="N222" i="5"/>
  <c r="A233" i="5"/>
  <c r="B237" i="5"/>
  <c r="A245" i="5"/>
  <c r="N262" i="5"/>
  <c r="B288" i="5"/>
  <c r="N308" i="5"/>
  <c r="N10" i="5"/>
  <c r="N19" i="5"/>
  <c r="A146" i="5"/>
  <c r="N162" i="5"/>
  <c r="N245" i="5"/>
  <c r="B268" i="5"/>
  <c r="B346" i="5"/>
  <c r="A200" i="5"/>
  <c r="A221" i="5"/>
  <c r="N226" i="5"/>
  <c r="N243" i="5"/>
  <c r="B289" i="5"/>
  <c r="A45" i="5"/>
  <c r="N66" i="5"/>
  <c r="N144" i="5"/>
  <c r="N147" i="5"/>
  <c r="N265" i="5"/>
  <c r="N652" i="5"/>
  <c r="B408" i="5"/>
  <c r="N69" i="5"/>
  <c r="A103" i="5"/>
  <c r="N126" i="5"/>
  <c r="B176" i="5"/>
  <c r="B216" i="5"/>
  <c r="B224" i="5"/>
  <c r="B278" i="5"/>
  <c r="A309" i="5"/>
  <c r="B309" i="5"/>
  <c r="B341" i="5"/>
  <c r="A373" i="5"/>
  <c r="N343" i="5"/>
  <c r="A285" i="5"/>
  <c r="N328" i="5"/>
  <c r="N353" i="5"/>
  <c r="A357" i="5"/>
  <c r="N293" i="5"/>
  <c r="B347" i="5"/>
  <c r="A369" i="5"/>
  <c r="N347" i="5"/>
  <c r="N369" i="5"/>
  <c r="A647" i="5"/>
  <c r="B647" i="5"/>
  <c r="N420" i="5"/>
  <c r="N171" i="5"/>
  <c r="N172" i="5"/>
  <c r="A178" i="5"/>
  <c r="B241" i="5"/>
  <c r="A241" i="5"/>
  <c r="B266" i="5"/>
  <c r="A286" i="5"/>
  <c r="N287" i="5"/>
  <c r="A333" i="5"/>
  <c r="N345" i="5"/>
  <c r="B355" i="5"/>
  <c r="N647" i="5"/>
  <c r="N178" i="5"/>
  <c r="B253" i="5"/>
  <c r="N271" i="5"/>
  <c r="N309" i="5"/>
  <c r="A114" i="5"/>
  <c r="A186" i="5"/>
  <c r="A212" i="5"/>
  <c r="A280" i="5"/>
  <c r="B329" i="5"/>
  <c r="A329" i="5"/>
  <c r="N330" i="5"/>
  <c r="B418" i="5"/>
  <c r="N60" i="5"/>
  <c r="B100" i="5"/>
  <c r="B114" i="5"/>
  <c r="B186" i="5"/>
  <c r="N228" i="5"/>
  <c r="N254" i="5"/>
  <c r="N257" i="5"/>
  <c r="B277" i="5"/>
  <c r="A277" i="5"/>
  <c r="B320" i="5"/>
  <c r="A320" i="5"/>
  <c r="B344" i="5"/>
  <c r="A344" i="5"/>
  <c r="N124" i="5"/>
  <c r="A205" i="5"/>
  <c r="A268" i="5"/>
  <c r="N266" i="5"/>
  <c r="N284" i="5"/>
  <c r="A292" i="5"/>
  <c r="B319" i="5"/>
  <c r="N320" i="5"/>
  <c r="A637" i="5"/>
  <c r="B92" i="5"/>
  <c r="B97" i="5"/>
  <c r="N153" i="5"/>
  <c r="B230" i="5"/>
  <c r="A276" i="5"/>
  <c r="N280" i="5"/>
  <c r="N637" i="5"/>
  <c r="B118" i="5"/>
  <c r="N179" i="5"/>
  <c r="A182" i="5"/>
  <c r="N193" i="5"/>
  <c r="N194" i="5"/>
  <c r="B200" i="5"/>
  <c r="N227" i="5"/>
  <c r="N253" i="5"/>
  <c r="B259" i="5"/>
  <c r="N273" i="5"/>
  <c r="A323" i="5"/>
  <c r="N329" i="5"/>
  <c r="N333" i="5"/>
  <c r="B476" i="5"/>
  <c r="B511" i="5"/>
  <c r="A470" i="5"/>
  <c r="N470" i="5"/>
  <c r="B423" i="5"/>
  <c r="B314" i="5"/>
  <c r="N346" i="5"/>
  <c r="A645" i="5"/>
  <c r="N423" i="5"/>
  <c r="B432" i="5"/>
  <c r="B318" i="5"/>
  <c r="B478" i="5"/>
  <c r="B405" i="5"/>
  <c r="B642" i="5"/>
  <c r="B422" i="5"/>
  <c r="A306" i="5"/>
  <c r="N313" i="5"/>
  <c r="B316" i="5"/>
  <c r="A325" i="5"/>
  <c r="A354" i="5"/>
  <c r="B354" i="5"/>
  <c r="N405" i="5"/>
  <c r="N484" i="5"/>
  <c r="B272" i="5"/>
  <c r="B304" i="5"/>
  <c r="A304" i="5"/>
  <c r="A312" i="5"/>
  <c r="N316" i="5"/>
  <c r="B334" i="5"/>
  <c r="B653" i="5"/>
  <c r="N409" i="5"/>
  <c r="B483" i="5"/>
  <c r="A483" i="5"/>
  <c r="B494" i="5"/>
  <c r="N304" i="5"/>
  <c r="N312" i="5"/>
  <c r="B327" i="5"/>
  <c r="A274" i="5"/>
  <c r="N325" i="5"/>
  <c r="B352" i="5"/>
  <c r="A367" i="5"/>
  <c r="A370" i="5"/>
  <c r="N653" i="5"/>
  <c r="B412" i="5"/>
  <c r="B294" i="5"/>
  <c r="A294" i="5"/>
  <c r="B298" i="5"/>
  <c r="A298" i="5"/>
  <c r="N302" i="5"/>
  <c r="N317" i="5"/>
  <c r="A348" i="5"/>
  <c r="N352" i="5"/>
  <c r="B650" i="5"/>
  <c r="N655" i="5"/>
  <c r="N486" i="5"/>
  <c r="N294" i="5"/>
  <c r="N298" i="5"/>
  <c r="N635" i="5"/>
  <c r="A231" i="5"/>
  <c r="N241" i="5"/>
  <c r="B336" i="5"/>
  <c r="A634" i="5"/>
  <c r="B657" i="5"/>
  <c r="A657" i="5"/>
  <c r="N504" i="5"/>
  <c r="A349" i="5"/>
  <c r="A360" i="5"/>
  <c r="B656" i="5"/>
  <c r="A656" i="5"/>
  <c r="B641" i="5"/>
  <c r="A641" i="5"/>
  <c r="N641" i="5"/>
  <c r="A654" i="5"/>
  <c r="N658" i="5"/>
  <c r="B413" i="5"/>
  <c r="A475" i="5"/>
  <c r="N406" i="5"/>
  <c r="N413" i="5"/>
  <c r="B531" i="5"/>
  <c r="A531" i="5"/>
  <c r="B512" i="5"/>
  <c r="A479" i="5"/>
  <c r="A481" i="5"/>
  <c r="B497" i="5"/>
  <c r="B500" i="5"/>
  <c r="N571" i="5"/>
  <c r="A472" i="5"/>
  <c r="B434" i="5"/>
  <c r="A477" i="5"/>
  <c r="B505" i="5"/>
  <c r="A505" i="5"/>
  <c r="B568" i="5"/>
  <c r="A642" i="5"/>
  <c r="N481" i="5"/>
  <c r="A485" i="5"/>
  <c r="N505" i="5"/>
  <c r="N354" i="5"/>
  <c r="N646" i="5"/>
  <c r="N430" i="5"/>
  <c r="B474" i="5"/>
  <c r="B492" i="5"/>
  <c r="A532" i="5"/>
  <c r="A535" i="5"/>
  <c r="N372" i="5"/>
  <c r="N433" i="5"/>
  <c r="N469" i="5"/>
  <c r="N492" i="5"/>
  <c r="A494" i="5"/>
  <c r="B504" i="5"/>
  <c r="A523" i="5"/>
  <c r="B523" i="5"/>
  <c r="A351" i="5"/>
  <c r="N357" i="5"/>
  <c r="B358" i="5"/>
  <c r="A358" i="5"/>
  <c r="A365" i="5"/>
  <c r="N472" i="5"/>
  <c r="N362" i="5"/>
  <c r="B361" i="5"/>
  <c r="N640" i="5"/>
  <c r="N510" i="5"/>
  <c r="A15" i="5"/>
  <c r="B53" i="5"/>
  <c r="B143" i="5"/>
  <c r="N150" i="5"/>
  <c r="A154" i="5"/>
  <c r="A242" i="5"/>
  <c r="A249" i="5"/>
  <c r="N336" i="5"/>
  <c r="A337" i="5"/>
  <c r="N350" i="5"/>
  <c r="A649" i="5"/>
  <c r="B639" i="5"/>
  <c r="A639" i="5"/>
  <c r="B424" i="5"/>
  <c r="B471" i="5"/>
  <c r="A471" i="5"/>
  <c r="B501" i="5"/>
  <c r="A501" i="5"/>
  <c r="A546" i="5"/>
  <c r="B285" i="5"/>
  <c r="N300" i="5"/>
  <c r="B324" i="5"/>
  <c r="N322" i="5"/>
  <c r="B649" i="5"/>
  <c r="A476" i="5"/>
  <c r="N483" i="5"/>
  <c r="N501" i="5"/>
  <c r="A511" i="5"/>
  <c r="B306" i="5"/>
  <c r="N314" i="5"/>
  <c r="A326" i="5"/>
  <c r="N339" i="5"/>
  <c r="A341" i="5"/>
  <c r="B636" i="5"/>
  <c r="N476" i="5"/>
  <c r="N506" i="5"/>
  <c r="B521" i="5"/>
  <c r="N196" i="5"/>
  <c r="N240" i="5"/>
  <c r="N268" i="5"/>
  <c r="N306" i="5"/>
  <c r="N649" i="5"/>
  <c r="N645" i="5"/>
  <c r="A250" i="5"/>
  <c r="A259" i="5"/>
  <c r="A266" i="5"/>
  <c r="B276" i="5"/>
  <c r="A288" i="5"/>
  <c r="A327" i="5"/>
  <c r="N356" i="5"/>
  <c r="N359" i="5"/>
  <c r="N360" i="5"/>
  <c r="A415" i="5"/>
  <c r="N429" i="5"/>
  <c r="B516" i="5"/>
  <c r="B210" i="5"/>
  <c r="N246" i="5"/>
  <c r="N276" i="5"/>
  <c r="N364" i="5"/>
  <c r="N638" i="5"/>
  <c r="N441" i="5"/>
  <c r="B473" i="5"/>
  <c r="N496" i="5"/>
  <c r="B548" i="5"/>
  <c r="N305" i="5"/>
  <c r="N307" i="5"/>
  <c r="B308" i="5"/>
  <c r="A308" i="5"/>
  <c r="A328" i="5"/>
  <c r="N366" i="5"/>
  <c r="B370" i="5"/>
  <c r="B371" i="5"/>
  <c r="B635" i="5"/>
  <c r="A635" i="5"/>
  <c r="N473" i="5"/>
  <c r="N546" i="5"/>
  <c r="N547" i="5"/>
  <c r="A569" i="5"/>
  <c r="N514" i="5"/>
  <c r="A519" i="5"/>
  <c r="A537" i="5"/>
  <c r="N544" i="5"/>
  <c r="B545" i="5"/>
  <c r="N532" i="5"/>
  <c r="N534" i="5"/>
  <c r="B493" i="5"/>
  <c r="A493" i="5"/>
  <c r="B503" i="5"/>
  <c r="A503" i="5"/>
  <c r="N581" i="5"/>
  <c r="N11" i="6"/>
  <c r="N642" i="5"/>
  <c r="A643" i="5"/>
  <c r="B643" i="5"/>
  <c r="N416" i="5"/>
  <c r="N503" i="5"/>
  <c r="A513" i="5"/>
  <c r="B515" i="5"/>
  <c r="A515" i="5"/>
  <c r="B538" i="5"/>
  <c r="A538" i="5"/>
  <c r="B658" i="5"/>
  <c r="N490" i="5"/>
  <c r="A512" i="5"/>
  <c r="A555" i="5"/>
  <c r="B517" i="5"/>
  <c r="A517" i="5"/>
  <c r="N527" i="5"/>
  <c r="A542" i="5"/>
  <c r="N340" i="5"/>
  <c r="N338" i="5"/>
  <c r="A361" i="5"/>
  <c r="N507" i="5"/>
  <c r="N509" i="5"/>
  <c r="B190" i="5"/>
  <c r="A263" i="5"/>
  <c r="N323" i="5"/>
  <c r="B651" i="5"/>
  <c r="A651" i="5"/>
  <c r="B419" i="5"/>
  <c r="N493" i="5"/>
  <c r="N538" i="5"/>
  <c r="N439" i="5"/>
  <c r="N487" i="5"/>
  <c r="B546" i="5"/>
  <c r="A549" i="5"/>
  <c r="B551" i="5"/>
  <c r="A552" i="5"/>
  <c r="B552" i="5"/>
  <c r="A572" i="5"/>
  <c r="N550" i="5"/>
  <c r="B537" i="5"/>
  <c r="B549" i="5"/>
  <c r="N516" i="5"/>
  <c r="B560" i="5"/>
  <c r="B154" i="6"/>
  <c r="N164" i="6"/>
  <c r="B472" i="5"/>
  <c r="A556" i="5"/>
  <c r="A260" i="6"/>
  <c r="M260" i="6"/>
  <c r="B260" i="6"/>
  <c r="A528" i="5"/>
  <c r="B528" i="5"/>
  <c r="N536" i="5"/>
  <c r="N556" i="5"/>
  <c r="A585" i="5"/>
  <c r="B585" i="5"/>
  <c r="A545" i="5"/>
  <c r="N497" i="5"/>
  <c r="A541" i="5"/>
  <c r="B541" i="5"/>
  <c r="B562" i="5"/>
  <c r="A576" i="5"/>
  <c r="B597" i="5"/>
  <c r="A518" i="5"/>
  <c r="N520" i="5"/>
  <c r="B524" i="5"/>
  <c r="A524" i="5"/>
  <c r="N541" i="5"/>
  <c r="N576" i="5"/>
  <c r="A478" i="5"/>
  <c r="N498" i="5"/>
  <c r="B518" i="5"/>
  <c r="B345" i="5"/>
  <c r="B410" i="5"/>
  <c r="N411" i="5"/>
  <c r="N410" i="5"/>
  <c r="A636" i="5"/>
  <c r="A474" i="5"/>
  <c r="A547" i="5"/>
  <c r="N588" i="5"/>
  <c r="N477" i="5"/>
  <c r="N525" i="5"/>
  <c r="B547" i="5"/>
  <c r="A551" i="5"/>
  <c r="N555" i="5"/>
  <c r="B572" i="5"/>
  <c r="N568" i="5"/>
  <c r="A1241" i="6"/>
  <c r="B407" i="7"/>
  <c r="B591" i="5"/>
  <c r="A591" i="5"/>
  <c r="A597" i="5"/>
  <c r="N591" i="5"/>
  <c r="A566" i="5"/>
  <c r="A580" i="5"/>
  <c r="N594" i="5"/>
  <c r="A151" i="6"/>
  <c r="N580" i="5"/>
  <c r="B565" i="5"/>
  <c r="B574" i="5"/>
  <c r="A574" i="5"/>
  <c r="A527" i="5"/>
  <c r="N567" i="5"/>
  <c r="N574" i="5"/>
  <c r="B577" i="5"/>
  <c r="A577" i="5"/>
  <c r="B507" i="5"/>
  <c r="B520" i="5"/>
  <c r="N592" i="5"/>
  <c r="A599" i="5"/>
  <c r="B599" i="5"/>
  <c r="N564" i="5"/>
  <c r="A595" i="5"/>
  <c r="A579" i="5"/>
  <c r="N38" i="6"/>
  <c r="N519" i="5"/>
  <c r="B491" i="5"/>
  <c r="A504" i="5"/>
  <c r="N512" i="5"/>
  <c r="B522" i="5"/>
  <c r="N535" i="5"/>
  <c r="N548" i="5"/>
  <c r="B561" i="5"/>
  <c r="M25" i="6"/>
  <c r="B480" i="5"/>
  <c r="B499" i="5"/>
  <c r="A499" i="5"/>
  <c r="A508" i="5"/>
  <c r="N561" i="5"/>
  <c r="A20" i="6"/>
  <c r="B20" i="6"/>
  <c r="M20" i="6"/>
  <c r="A560" i="5"/>
  <c r="N529" i="5"/>
  <c r="N560" i="5"/>
  <c r="N586" i="5"/>
  <c r="A592" i="5"/>
  <c r="M106" i="6"/>
  <c r="M196" i="6"/>
  <c r="B196" i="6"/>
  <c r="B661" i="5"/>
  <c r="A661" i="5"/>
  <c r="B679" i="5"/>
  <c r="M186" i="6"/>
  <c r="N191" i="6"/>
  <c r="N582" i="6"/>
  <c r="B598" i="6"/>
  <c r="M598" i="6"/>
  <c r="A598" i="6"/>
  <c r="M111" i="6"/>
  <c r="B111" i="6"/>
  <c r="N597" i="5"/>
  <c r="N666" i="5"/>
  <c r="N573" i="5"/>
  <c r="N667" i="5"/>
  <c r="N669" i="5"/>
  <c r="N565" i="5"/>
  <c r="N523" i="5"/>
  <c r="N675" i="5"/>
  <c r="N20" i="6"/>
  <c r="N670" i="5"/>
  <c r="N167" i="7"/>
  <c r="N1247" i="6"/>
  <c r="M74" i="6"/>
  <c r="S74" i="6" s="1"/>
  <c r="N264" i="6"/>
  <c r="N595" i="5"/>
  <c r="N123" i="6"/>
  <c r="M84" i="7"/>
  <c r="A84" i="7"/>
  <c r="B84" i="7"/>
  <c r="A530" i="5"/>
  <c r="N579" i="5"/>
  <c r="N683" i="5"/>
  <c r="N61" i="6"/>
  <c r="M660" i="6"/>
  <c r="A660" i="6"/>
  <c r="B660" i="6"/>
  <c r="A233" i="6"/>
  <c r="N250" i="6"/>
  <c r="N660" i="6"/>
  <c r="B2" i="6"/>
  <c r="A364" i="6"/>
  <c r="M386" i="6"/>
  <c r="B386" i="6"/>
  <c r="A386" i="6"/>
  <c r="N650" i="6"/>
  <c r="N578" i="5"/>
  <c r="A52" i="6"/>
  <c r="B425" i="6"/>
  <c r="B57" i="6"/>
  <c r="N140" i="6"/>
  <c r="A353" i="6"/>
  <c r="B348" i="6"/>
  <c r="A348" i="6"/>
  <c r="M348" i="6"/>
  <c r="N353" i="6"/>
  <c r="B659" i="5"/>
  <c r="M52" i="6"/>
  <c r="S52" i="6" s="1"/>
  <c r="N326" i="6"/>
  <c r="N590" i="5"/>
  <c r="N521" i="5"/>
  <c r="N533" i="5"/>
  <c r="N543" i="5"/>
  <c r="N553" i="5"/>
  <c r="B554" i="5"/>
  <c r="N115" i="6"/>
  <c r="N575" i="5"/>
  <c r="B592" i="5"/>
  <c r="A196" i="6"/>
  <c r="M207" i="6"/>
  <c r="B207" i="6"/>
  <c r="A207" i="6"/>
  <c r="M315" i="6"/>
  <c r="B315" i="6"/>
  <c r="A315" i="6"/>
  <c r="A583" i="5"/>
  <c r="B586" i="5"/>
  <c r="B588" i="5"/>
  <c r="A665" i="5"/>
  <c r="B665" i="5"/>
  <c r="N56" i="6"/>
  <c r="A66" i="6"/>
  <c r="B66" i="6"/>
  <c r="M66" i="6"/>
  <c r="B243" i="6"/>
  <c r="N274" i="6"/>
  <c r="M385" i="6"/>
  <c r="B385" i="6"/>
  <c r="A385" i="6"/>
  <c r="B102" i="6"/>
  <c r="N161" i="6"/>
  <c r="A171" i="6"/>
  <c r="B171" i="6"/>
  <c r="N176" i="6"/>
  <c r="A229" i="6"/>
  <c r="M229" i="6"/>
  <c r="B229" i="6"/>
  <c r="B296" i="6"/>
  <c r="A296" i="6"/>
  <c r="M296" i="6"/>
  <c r="N674" i="5"/>
  <c r="M82" i="6"/>
  <c r="M218" i="6"/>
  <c r="B218" i="6"/>
  <c r="B223" i="6"/>
  <c r="M223" i="6"/>
  <c r="A223" i="6"/>
  <c r="B250" i="6"/>
  <c r="A250" i="6"/>
  <c r="M250" i="6"/>
  <c r="B582" i="6"/>
  <c r="A582" i="6"/>
  <c r="M582" i="6"/>
  <c r="A281" i="6"/>
  <c r="B281" i="6"/>
  <c r="N333" i="6"/>
  <c r="M360" i="6"/>
  <c r="A360" i="6"/>
  <c r="B360" i="6"/>
  <c r="A675" i="5"/>
  <c r="B8" i="6"/>
  <c r="B32" i="6"/>
  <c r="B108" i="6"/>
  <c r="N122" i="6"/>
  <c r="N193" i="6"/>
  <c r="B214" i="6"/>
  <c r="N240" i="6"/>
  <c r="N281" i="6"/>
  <c r="N528" i="6"/>
  <c r="A660" i="5"/>
  <c r="N108" i="6"/>
  <c r="B147" i="6"/>
  <c r="N214" i="6"/>
  <c r="M286" i="6"/>
  <c r="B286" i="6"/>
  <c r="A286" i="6"/>
  <c r="N534" i="6"/>
  <c r="N147" i="6"/>
  <c r="M281" i="6"/>
  <c r="M366" i="6"/>
  <c r="A366" i="6"/>
  <c r="B366" i="6"/>
  <c r="A409" i="6"/>
  <c r="M425" i="6"/>
  <c r="A425" i="6"/>
  <c r="N73" i="6"/>
  <c r="N98" i="6"/>
  <c r="M214" i="6"/>
  <c r="M319" i="6"/>
  <c r="S319" i="6" s="1"/>
  <c r="B319" i="6"/>
  <c r="A524" i="6"/>
  <c r="A680" i="6"/>
  <c r="A663" i="5"/>
  <c r="B663" i="5"/>
  <c r="B26" i="6"/>
  <c r="N39" i="6"/>
  <c r="N118" i="6"/>
  <c r="N133" i="6"/>
  <c r="N168" i="6"/>
  <c r="N241" i="6"/>
  <c r="N680" i="6"/>
  <c r="B869" i="6"/>
  <c r="M982" i="6"/>
  <c r="B982" i="6"/>
  <c r="A982" i="6"/>
  <c r="B673" i="5"/>
  <c r="A673" i="5"/>
  <c r="N231" i="6"/>
  <c r="M60" i="6"/>
  <c r="M89" i="6"/>
  <c r="B94" i="6"/>
  <c r="A154" i="6"/>
  <c r="M154" i="6"/>
  <c r="N236" i="6"/>
  <c r="A267" i="6"/>
  <c r="B421" i="6"/>
  <c r="M522" i="6"/>
  <c r="S522" i="6" s="1"/>
  <c r="A522" i="6"/>
  <c r="B522" i="6"/>
  <c r="A659" i="5"/>
  <c r="N60" i="6"/>
  <c r="M65" i="6"/>
  <c r="N89" i="6"/>
  <c r="N154" i="6"/>
  <c r="A335" i="6"/>
  <c r="B394" i="6"/>
  <c r="N518" i="6"/>
  <c r="N668" i="5"/>
  <c r="A14" i="6"/>
  <c r="A258" i="6"/>
  <c r="M263" i="6"/>
  <c r="N330" i="6"/>
  <c r="B476" i="6"/>
  <c r="A476" i="6"/>
  <c r="A558" i="6"/>
  <c r="M48" i="6"/>
  <c r="B48" i="6"/>
  <c r="A48" i="6"/>
  <c r="A227" i="6"/>
  <c r="N664" i="6"/>
  <c r="B593" i="5"/>
  <c r="B683" i="5"/>
  <c r="B10" i="6"/>
  <c r="M114" i="6"/>
  <c r="N139" i="6"/>
  <c r="B211" i="6"/>
  <c r="M211" i="6"/>
  <c r="A211" i="6"/>
  <c r="A309" i="6"/>
  <c r="A558" i="5"/>
  <c r="B573" i="5"/>
  <c r="B583" i="5"/>
  <c r="A586" i="5"/>
  <c r="A587" i="5"/>
  <c r="A588" i="5"/>
  <c r="A590" i="5"/>
  <c r="M268" i="6"/>
  <c r="B268" i="6"/>
  <c r="A268" i="6"/>
  <c r="B274" i="6"/>
  <c r="M476" i="6"/>
  <c r="M482" i="6"/>
  <c r="B482" i="6"/>
  <c r="A482" i="6"/>
  <c r="B504" i="6"/>
  <c r="B678" i="5"/>
  <c r="M42" i="6"/>
  <c r="B42" i="6"/>
  <c r="N55" i="6"/>
  <c r="B72" i="6"/>
  <c r="B118" i="6"/>
  <c r="N162" i="6"/>
  <c r="N171" i="6"/>
  <c r="M176" i="6"/>
  <c r="N374" i="6"/>
  <c r="N476" i="6"/>
  <c r="N889" i="6"/>
  <c r="M39" i="6"/>
  <c r="N43" i="6"/>
  <c r="M107" i="6"/>
  <c r="B107" i="6"/>
  <c r="A107" i="6"/>
  <c r="A132" i="6"/>
  <c r="B182" i="6"/>
  <c r="A182" i="6"/>
  <c r="M182" i="6"/>
  <c r="N420" i="6"/>
  <c r="A509" i="6"/>
  <c r="B530" i="6"/>
  <c r="B794" i="6"/>
  <c r="A61" i="6"/>
  <c r="M61" i="6"/>
  <c r="B61" i="6"/>
  <c r="A73" i="6"/>
  <c r="B73" i="6"/>
  <c r="M73" i="6"/>
  <c r="B90" i="6"/>
  <c r="N111" i="6"/>
  <c r="B115" i="6"/>
  <c r="M159" i="6"/>
  <c r="A164" i="6"/>
  <c r="B164" i="6"/>
  <c r="N196" i="6"/>
  <c r="N255" i="6"/>
  <c r="B287" i="6"/>
  <c r="N324" i="6"/>
  <c r="N583" i="6"/>
  <c r="B1081" i="6"/>
  <c r="N682" i="5"/>
  <c r="M78" i="6"/>
  <c r="N86" i="6"/>
  <c r="B183" i="6"/>
  <c r="A200" i="6"/>
  <c r="N260" i="6"/>
  <c r="B339" i="6"/>
  <c r="A339" i="6"/>
  <c r="M339" i="6"/>
  <c r="B355" i="6"/>
  <c r="N360" i="6"/>
  <c r="M411" i="6"/>
  <c r="A411" i="6"/>
  <c r="A594" i="6"/>
  <c r="M53" i="6"/>
  <c r="A108" i="6"/>
  <c r="M164" i="6"/>
  <c r="N183" i="6"/>
  <c r="N188" i="6"/>
  <c r="M274" i="6"/>
  <c r="N339" i="6"/>
  <c r="N553" i="6"/>
  <c r="M897" i="6"/>
  <c r="B897" i="6"/>
  <c r="A897" i="6"/>
  <c r="N665" i="5"/>
  <c r="M14" i="6"/>
  <c r="B22" i="6"/>
  <c r="N48" i="6"/>
  <c r="N66" i="6"/>
  <c r="B87" i="6"/>
  <c r="N104" i="6"/>
  <c r="M160" i="6"/>
  <c r="N169" i="6"/>
  <c r="A193" i="6"/>
  <c r="M193" i="6"/>
  <c r="N207" i="6"/>
  <c r="N238" i="6"/>
  <c r="M377" i="6"/>
  <c r="B377" i="6"/>
  <c r="A377" i="6"/>
  <c r="M558" i="6"/>
  <c r="M1288" i="6"/>
  <c r="N677" i="5"/>
  <c r="N14" i="6"/>
  <c r="M18" i="6"/>
  <c r="N22" i="6"/>
  <c r="M27" i="6"/>
  <c r="S27" i="6" s="1"/>
  <c r="N62" i="6"/>
  <c r="N87" i="6"/>
  <c r="N116" i="6"/>
  <c r="B156" i="6"/>
  <c r="B174" i="6"/>
  <c r="B234" i="6"/>
  <c r="N265" i="6"/>
  <c r="M271" i="6"/>
  <c r="S271" i="6" s="1"/>
  <c r="B271" i="6"/>
  <c r="A271" i="6"/>
  <c r="B311" i="6"/>
  <c r="A351" i="6"/>
  <c r="B351" i="6"/>
  <c r="N417" i="6"/>
  <c r="N596" i="5"/>
  <c r="N662" i="5"/>
  <c r="N673" i="5"/>
  <c r="N676" i="5"/>
  <c r="N681" i="5"/>
  <c r="M3" i="6"/>
  <c r="B3" i="6"/>
  <c r="N35" i="6"/>
  <c r="A79" i="6"/>
  <c r="M95" i="6"/>
  <c r="B95" i="6"/>
  <c r="M142" i="6"/>
  <c r="N184" i="6"/>
  <c r="N234" i="6"/>
  <c r="M356" i="6"/>
  <c r="B356" i="6"/>
  <c r="A356" i="6"/>
  <c r="B373" i="6"/>
  <c r="N500" i="6"/>
  <c r="M715" i="6"/>
  <c r="B715" i="6"/>
  <c r="A715" i="6"/>
  <c r="B671" i="5"/>
  <c r="A671" i="5"/>
  <c r="N70" i="6"/>
  <c r="B76" i="6"/>
  <c r="N79" i="6"/>
  <c r="B134" i="6"/>
  <c r="A147" i="6"/>
  <c r="M243" i="6"/>
  <c r="B316" i="6"/>
  <c r="M316" i="6"/>
  <c r="A316" i="6"/>
  <c r="N321" i="6"/>
  <c r="B444" i="6"/>
  <c r="A444" i="6"/>
  <c r="N887" i="6"/>
  <c r="N671" i="5"/>
  <c r="A679" i="5"/>
  <c r="N134" i="6"/>
  <c r="N152" i="6"/>
  <c r="B161" i="6"/>
  <c r="A161" i="6"/>
  <c r="M161" i="6"/>
  <c r="M212" i="6"/>
  <c r="B212" i="6"/>
  <c r="A212" i="6"/>
  <c r="M221" i="6"/>
  <c r="A221" i="6"/>
  <c r="B284" i="6"/>
  <c r="M351" i="6"/>
  <c r="B362" i="6"/>
  <c r="N444" i="6"/>
  <c r="B626" i="6"/>
  <c r="N660" i="5"/>
  <c r="N661" i="5"/>
  <c r="N49" i="6"/>
  <c r="B45" i="6"/>
  <c r="A67" i="6"/>
  <c r="M67" i="6"/>
  <c r="M79" i="6"/>
  <c r="B185" i="6"/>
  <c r="N189" i="6"/>
  <c r="M208" i="6"/>
  <c r="B208" i="6"/>
  <c r="N221" i="6"/>
  <c r="N248" i="6"/>
  <c r="B257" i="6"/>
  <c r="N284" i="6"/>
  <c r="M371" i="6"/>
  <c r="S371" i="6" s="1"/>
  <c r="A371" i="6"/>
  <c r="B371" i="6"/>
  <c r="B423" i="6"/>
  <c r="N439" i="6"/>
  <c r="N449" i="6"/>
  <c r="N626" i="6"/>
  <c r="N674" i="6"/>
  <c r="N659" i="5"/>
  <c r="N663" i="5"/>
  <c r="M28" i="6"/>
  <c r="S28" i="6" s="1"/>
  <c r="M54" i="6"/>
  <c r="M96" i="6"/>
  <c r="B117" i="6"/>
  <c r="M143" i="6"/>
  <c r="B143" i="6"/>
  <c r="A143" i="6"/>
  <c r="M147" i="6"/>
  <c r="A224" i="6"/>
  <c r="M253" i="6"/>
  <c r="M444" i="6"/>
  <c r="N459" i="6"/>
  <c r="N464" i="6"/>
  <c r="M538" i="6"/>
  <c r="B538" i="6"/>
  <c r="A538" i="6"/>
  <c r="B570" i="5"/>
  <c r="B4" i="6"/>
  <c r="B36" i="6"/>
  <c r="N54" i="6"/>
  <c r="N143" i="6"/>
  <c r="N157" i="6"/>
  <c r="N253" i="6"/>
  <c r="N357" i="6"/>
  <c r="N685" i="6"/>
  <c r="N4" i="6"/>
  <c r="A8" i="6"/>
  <c r="A32" i="6"/>
  <c r="N398" i="6"/>
  <c r="A670" i="5"/>
  <c r="N678" i="5"/>
  <c r="N84" i="6"/>
  <c r="N92" i="6"/>
  <c r="N213" i="6"/>
  <c r="M249" i="6"/>
  <c r="B249" i="6"/>
  <c r="A249" i="6"/>
  <c r="A649" i="6"/>
  <c r="M680" i="6"/>
  <c r="A18" i="6"/>
  <c r="N67" i="6"/>
  <c r="B86" i="6"/>
  <c r="N95" i="6"/>
  <c r="N114" i="6"/>
  <c r="B215" i="6"/>
  <c r="M222" i="6"/>
  <c r="A222" i="6"/>
  <c r="N229" i="6"/>
  <c r="M236" i="6"/>
  <c r="B240" i="6"/>
  <c r="M264" i="6"/>
  <c r="M323" i="6"/>
  <c r="N348" i="6"/>
  <c r="N369" i="6"/>
  <c r="M374" i="6"/>
  <c r="B422" i="6"/>
  <c r="M445" i="6"/>
  <c r="B445" i="6"/>
  <c r="A496" i="6"/>
  <c r="B496" i="6"/>
  <c r="N578" i="6"/>
  <c r="N782" i="6"/>
  <c r="N679" i="5"/>
  <c r="A15" i="6"/>
  <c r="A33" i="6"/>
  <c r="N42" i="6"/>
  <c r="M64" i="6"/>
  <c r="B103" i="6"/>
  <c r="A103" i="6"/>
  <c r="B155" i="6"/>
  <c r="N165" i="6"/>
  <c r="N186" i="6"/>
  <c r="N208" i="6"/>
  <c r="M224" i="6"/>
  <c r="S224" i="6" s="1"/>
  <c r="M233" i="6"/>
  <c r="A304" i="6"/>
  <c r="B361" i="6"/>
  <c r="N365" i="6"/>
  <c r="M395" i="6"/>
  <c r="B441" i="6"/>
  <c r="A441" i="6"/>
  <c r="N630" i="6"/>
  <c r="N784" i="6"/>
  <c r="M789" i="6"/>
  <c r="B24" i="6"/>
  <c r="N33" i="6"/>
  <c r="M83" i="6"/>
  <c r="A118" i="6"/>
  <c r="N128" i="6"/>
  <c r="A176" i="6"/>
  <c r="B190" i="6"/>
  <c r="M197" i="6"/>
  <c r="A219" i="6"/>
  <c r="B219" i="6"/>
  <c r="N233" i="6"/>
  <c r="A275" i="6"/>
  <c r="B275" i="6"/>
  <c r="N304" i="6"/>
  <c r="A312" i="6"/>
  <c r="M387" i="6"/>
  <c r="B413" i="6"/>
  <c r="A413" i="6"/>
  <c r="M413" i="6"/>
  <c r="N441" i="6"/>
  <c r="M496" i="6"/>
  <c r="S496" i="6" s="1"/>
  <c r="A588" i="6"/>
  <c r="M611" i="6"/>
  <c r="B611" i="6"/>
  <c r="A611" i="6"/>
  <c r="M697" i="6"/>
  <c r="N800" i="6"/>
  <c r="B1136" i="6"/>
  <c r="M1136" i="6"/>
  <c r="A1136" i="6"/>
  <c r="N1281" i="6"/>
  <c r="N6" i="6"/>
  <c r="M21" i="6"/>
  <c r="N58" i="6"/>
  <c r="N83" i="6"/>
  <c r="N121" i="6"/>
  <c r="M135" i="6"/>
  <c r="N172" i="6"/>
  <c r="B176" i="6"/>
  <c r="M180" i="6"/>
  <c r="S180" i="6" s="1"/>
  <c r="N197" i="6"/>
  <c r="A251" i="6"/>
  <c r="N261" i="6"/>
  <c r="M308" i="6"/>
  <c r="A320" i="6"/>
  <c r="M320" i="6"/>
  <c r="A336" i="6"/>
  <c r="A370" i="6"/>
  <c r="B370" i="6"/>
  <c r="M370" i="6"/>
  <c r="N387" i="6"/>
  <c r="B391" i="6"/>
  <c r="B400" i="6"/>
  <c r="A400" i="6"/>
  <c r="M400" i="6"/>
  <c r="M506" i="6"/>
  <c r="B506" i="6"/>
  <c r="N544" i="6"/>
  <c r="A555" i="6"/>
  <c r="N611" i="6"/>
  <c r="N697" i="6"/>
  <c r="B1087" i="6"/>
  <c r="A1087" i="6"/>
  <c r="M1087" i="6"/>
  <c r="N3" i="6"/>
  <c r="N9" i="6"/>
  <c r="M15" i="6"/>
  <c r="M33" i="6"/>
  <c r="A115" i="6"/>
  <c r="M118" i="6"/>
  <c r="N135" i="6"/>
  <c r="M169" i="6"/>
  <c r="A183" i="6"/>
  <c r="M183" i="6"/>
  <c r="B230" i="6"/>
  <c r="M304" i="6"/>
  <c r="N308" i="6"/>
  <c r="N320" i="6"/>
  <c r="N370" i="6"/>
  <c r="N391" i="6"/>
  <c r="M441" i="6"/>
  <c r="B474" i="6"/>
  <c r="B584" i="6"/>
  <c r="A626" i="6"/>
  <c r="M626" i="6"/>
  <c r="M642" i="6"/>
  <c r="S642" i="6" s="1"/>
  <c r="B721" i="6"/>
  <c r="A721" i="6"/>
  <c r="M721" i="6"/>
  <c r="S721" i="6" s="1"/>
  <c r="M1131" i="6"/>
  <c r="B1131" i="6"/>
  <c r="A1131" i="6"/>
  <c r="A43" i="6"/>
  <c r="B93" i="6"/>
  <c r="N96" i="6"/>
  <c r="A101" i="6"/>
  <c r="A109" i="6"/>
  <c r="M112" i="6"/>
  <c r="M132" i="6"/>
  <c r="A139" i="6"/>
  <c r="B187" i="6"/>
  <c r="N212" i="6"/>
  <c r="N216" i="6"/>
  <c r="N223" i="6"/>
  <c r="N268" i="6"/>
  <c r="B279" i="6"/>
  <c r="N286" i="6"/>
  <c r="N366" i="6"/>
  <c r="M383" i="6"/>
  <c r="B383" i="6"/>
  <c r="M409" i="6"/>
  <c r="B607" i="6"/>
  <c r="A657" i="6"/>
  <c r="M657" i="6"/>
  <c r="B657" i="6"/>
  <c r="A1050" i="6"/>
  <c r="B1050" i="6"/>
  <c r="M1050" i="6"/>
  <c r="A1236" i="6"/>
  <c r="M1236" i="6"/>
  <c r="S1236" i="6" s="1"/>
  <c r="B1236" i="6"/>
  <c r="A34" i="6"/>
  <c r="A65" i="6"/>
  <c r="M115" i="6"/>
  <c r="B122" i="6"/>
  <c r="M126" i="6"/>
  <c r="S126" i="6" s="1"/>
  <c r="B129" i="6"/>
  <c r="N132" i="6"/>
  <c r="B142" i="6"/>
  <c r="M166" i="6"/>
  <c r="B173" i="6"/>
  <c r="A173" i="6"/>
  <c r="N187" i="6"/>
  <c r="B209" i="6"/>
  <c r="M209" i="6"/>
  <c r="N237" i="6"/>
  <c r="B241" i="6"/>
  <c r="M244" i="6"/>
  <c r="N258" i="6"/>
  <c r="B298" i="6"/>
  <c r="A305" i="6"/>
  <c r="B305" i="6"/>
  <c r="N409" i="6"/>
  <c r="A428" i="6"/>
  <c r="B428" i="6"/>
  <c r="B545" i="6"/>
  <c r="M847" i="6"/>
  <c r="A877" i="6"/>
  <c r="M877" i="6"/>
  <c r="S877" i="6" s="1"/>
  <c r="B877" i="6"/>
  <c r="M900" i="6"/>
  <c r="A900" i="6"/>
  <c r="B900" i="6"/>
  <c r="N1055" i="6"/>
  <c r="B16" i="6"/>
  <c r="A22" i="6"/>
  <c r="A26" i="6"/>
  <c r="N34" i="6"/>
  <c r="A49" i="6"/>
  <c r="B49" i="6"/>
  <c r="M46" i="6"/>
  <c r="N68" i="6"/>
  <c r="A87" i="6"/>
  <c r="M90" i="6"/>
  <c r="N106" i="6"/>
  <c r="M156" i="6"/>
  <c r="N159" i="6"/>
  <c r="N166" i="6"/>
  <c r="N173" i="6"/>
  <c r="N209" i="6"/>
  <c r="N244" i="6"/>
  <c r="B248" i="6"/>
  <c r="A248" i="6"/>
  <c r="B283" i="6"/>
  <c r="N305" i="6"/>
  <c r="M309" i="6"/>
  <c r="B309" i="6"/>
  <c r="M341" i="6"/>
  <c r="M362" i="6"/>
  <c r="N428" i="6"/>
  <c r="B447" i="6"/>
  <c r="M492" i="6"/>
  <c r="N832" i="6"/>
  <c r="A4" i="6"/>
  <c r="A10" i="6"/>
  <c r="M10" i="6"/>
  <c r="M19" i="6"/>
  <c r="M31" i="6"/>
  <c r="N37" i="6"/>
  <c r="M40" i="6"/>
  <c r="M43" i="6"/>
  <c r="A53" i="6"/>
  <c r="B81" i="6"/>
  <c r="N90" i="6"/>
  <c r="M101" i="6"/>
  <c r="S101" i="6" s="1"/>
  <c r="M109" i="6"/>
  <c r="M139" i="6"/>
  <c r="N156" i="6"/>
  <c r="M187" i="6"/>
  <c r="B191" i="6"/>
  <c r="M200" i="6"/>
  <c r="S200" i="6" s="1"/>
  <c r="B220" i="6"/>
  <c r="M227" i="6"/>
  <c r="M258" i="6"/>
  <c r="N283" i="6"/>
  <c r="A287" i="6"/>
  <c r="N309" i="6"/>
  <c r="B329" i="6"/>
  <c r="A329" i="6"/>
  <c r="A337" i="6"/>
  <c r="B392" i="6"/>
  <c r="M392" i="6"/>
  <c r="A402" i="6"/>
  <c r="B402" i="6"/>
  <c r="N447" i="6"/>
  <c r="B556" i="6"/>
  <c r="N565" i="6"/>
  <c r="M594" i="6"/>
  <c r="A637" i="6"/>
  <c r="B791" i="6"/>
  <c r="N853" i="6"/>
  <c r="N10" i="6"/>
  <c r="M34" i="6"/>
  <c r="B53" i="6"/>
  <c r="M59" i="6"/>
  <c r="B59" i="6"/>
  <c r="N65" i="6"/>
  <c r="M119" i="6"/>
  <c r="B153" i="6"/>
  <c r="A163" i="6"/>
  <c r="M173" i="6"/>
  <c r="N220" i="6"/>
  <c r="B231" i="6"/>
  <c r="A231" i="6"/>
  <c r="M241" i="6"/>
  <c r="M305" i="6"/>
  <c r="A344" i="6"/>
  <c r="N452" i="6"/>
  <c r="N465" i="6"/>
  <c r="N526" i="6"/>
  <c r="N531" i="6"/>
  <c r="B608" i="6"/>
  <c r="A608" i="6"/>
  <c r="N637" i="6"/>
  <c r="N683" i="6"/>
  <c r="M828" i="6"/>
  <c r="B828" i="6"/>
  <c r="A995" i="6"/>
  <c r="M995" i="6"/>
  <c r="B995" i="6"/>
  <c r="M1260" i="6"/>
  <c r="B1260" i="6"/>
  <c r="A1260" i="6"/>
  <c r="M7" i="6"/>
  <c r="M22" i="6"/>
  <c r="N25" i="6"/>
  <c r="M26" i="6"/>
  <c r="S26" i="6" s="1"/>
  <c r="M49" i="6"/>
  <c r="N59" i="6"/>
  <c r="M87" i="6"/>
  <c r="N119" i="6"/>
  <c r="A133" i="6"/>
  <c r="B133" i="6"/>
  <c r="M136" i="6"/>
  <c r="B146" i="6"/>
  <c r="N163" i="6"/>
  <c r="M234" i="6"/>
  <c r="M248" i="6"/>
  <c r="A259" i="6"/>
  <c r="N276" i="6"/>
  <c r="M287" i="6"/>
  <c r="M350" i="6"/>
  <c r="B397" i="6"/>
  <c r="B590" i="6"/>
  <c r="M869" i="6"/>
  <c r="A869" i="6"/>
  <c r="N1365" i="6"/>
  <c r="M4" i="6"/>
  <c r="B51" i="6"/>
  <c r="N53" i="6"/>
  <c r="A72" i="6"/>
  <c r="A94" i="6"/>
  <c r="A97" i="6"/>
  <c r="N146" i="6"/>
  <c r="A174" i="6"/>
  <c r="M191" i="6"/>
  <c r="M206" i="6"/>
  <c r="N287" i="6"/>
  <c r="M329" i="6"/>
  <c r="N384" i="6"/>
  <c r="M402" i="6"/>
  <c r="S402" i="6" s="1"/>
  <c r="N406" i="6"/>
  <c r="M415" i="6"/>
  <c r="B415" i="6"/>
  <c r="A415" i="6"/>
  <c r="A498" i="6"/>
  <c r="A541" i="6"/>
  <c r="M541" i="6"/>
  <c r="N561" i="6"/>
  <c r="B812" i="6"/>
  <c r="A812" i="6"/>
  <c r="M812" i="6"/>
  <c r="N864" i="6"/>
  <c r="N1223" i="6"/>
  <c r="N680" i="5"/>
  <c r="B69" i="6"/>
  <c r="N78" i="6"/>
  <c r="M100" i="6"/>
  <c r="B110" i="6"/>
  <c r="M177" i="6"/>
  <c r="B203" i="6"/>
  <c r="A225" i="6"/>
  <c r="M225" i="6"/>
  <c r="S225" i="6" s="1"/>
  <c r="B228" i="6"/>
  <c r="M231" i="6"/>
  <c r="A280" i="6"/>
  <c r="M280" i="6"/>
  <c r="B295" i="6"/>
  <c r="B306" i="6"/>
  <c r="M521" i="6"/>
  <c r="A521" i="6"/>
  <c r="N541" i="6"/>
  <c r="B604" i="6"/>
  <c r="M608" i="6"/>
  <c r="N613" i="6"/>
  <c r="M633" i="6"/>
  <c r="B633" i="6"/>
  <c r="A633" i="6"/>
  <c r="N648" i="6"/>
  <c r="N699" i="6"/>
  <c r="B1316" i="6"/>
  <c r="N589" i="5"/>
  <c r="N672" i="5"/>
  <c r="N110" i="6"/>
  <c r="M133" i="6"/>
  <c r="N177" i="6"/>
  <c r="N280" i="6"/>
  <c r="N295" i="6"/>
  <c r="B299" i="6"/>
  <c r="A299" i="6"/>
  <c r="A403" i="6"/>
  <c r="M503" i="6"/>
  <c r="N521" i="6"/>
  <c r="N604" i="6"/>
  <c r="N633" i="6"/>
  <c r="N709" i="6"/>
  <c r="B1327" i="6"/>
  <c r="B17" i="6"/>
  <c r="B38" i="6"/>
  <c r="N94" i="6"/>
  <c r="M97" i="6"/>
  <c r="N130" i="6"/>
  <c r="A157" i="6"/>
  <c r="A179" i="6"/>
  <c r="N199" i="6"/>
  <c r="A284" i="6"/>
  <c r="N342" i="6"/>
  <c r="M373" i="6"/>
  <c r="S373" i="6" s="1"/>
  <c r="A373" i="6"/>
  <c r="M420" i="6"/>
  <c r="A420" i="6"/>
  <c r="B420" i="6"/>
  <c r="N480" i="6"/>
  <c r="M493" i="6"/>
  <c r="A493" i="6"/>
  <c r="N512" i="6"/>
  <c r="B572" i="6"/>
  <c r="B803" i="6"/>
  <c r="A516" i="6"/>
  <c r="N558" i="6"/>
  <c r="M566" i="6"/>
  <c r="A571" i="6"/>
  <c r="B571" i="6"/>
  <c r="B599" i="6"/>
  <c r="M621" i="6"/>
  <c r="S621" i="6" s="1"/>
  <c r="B621" i="6"/>
  <c r="B888" i="6"/>
  <c r="N1198" i="6"/>
  <c r="M131" i="6"/>
  <c r="N142" i="6"/>
  <c r="A145" i="6"/>
  <c r="N211" i="6"/>
  <c r="M217" i="6"/>
  <c r="A235" i="6"/>
  <c r="M290" i="6"/>
  <c r="S290" i="6" s="1"/>
  <c r="N315" i="6"/>
  <c r="A422" i="6"/>
  <c r="N445" i="6"/>
  <c r="B473" i="6"/>
  <c r="N492" i="6"/>
  <c r="M529" i="6"/>
  <c r="B529" i="6"/>
  <c r="A529" i="6"/>
  <c r="N566" i="6"/>
  <c r="B595" i="6"/>
  <c r="A595" i="6"/>
  <c r="M595" i="6"/>
  <c r="M665" i="6"/>
  <c r="B698" i="6"/>
  <c r="A698" i="6"/>
  <c r="M698" i="6"/>
  <c r="B707" i="6"/>
  <c r="B1006" i="6"/>
  <c r="N131" i="6"/>
  <c r="A149" i="6"/>
  <c r="B168" i="6"/>
  <c r="A188" i="6"/>
  <c r="N217" i="6"/>
  <c r="A272" i="6"/>
  <c r="B322" i="6"/>
  <c r="M336" i="6"/>
  <c r="B336" i="6"/>
  <c r="M391" i="6"/>
  <c r="B401" i="6"/>
  <c r="A401" i="6"/>
  <c r="M414" i="6"/>
  <c r="A414" i="6"/>
  <c r="N473" i="6"/>
  <c r="M505" i="6"/>
  <c r="A505" i="6"/>
  <c r="M509" i="6"/>
  <c r="N638" i="6"/>
  <c r="N745" i="6"/>
  <c r="B819" i="6"/>
  <c r="A819" i="6"/>
  <c r="M819" i="6"/>
  <c r="N972" i="6"/>
  <c r="A1250" i="6"/>
  <c r="M422" i="6"/>
  <c r="M450" i="6"/>
  <c r="B450" i="6"/>
  <c r="A450" i="6"/>
  <c r="N505" i="6"/>
  <c r="B555" i="6"/>
  <c r="M555" i="6"/>
  <c r="N587" i="6"/>
  <c r="B591" i="6"/>
  <c r="A591" i="6"/>
  <c r="M591" i="6"/>
  <c r="B612" i="6"/>
  <c r="B619" i="6"/>
  <c r="N652" i="6"/>
  <c r="N731" i="6"/>
  <c r="N741" i="6"/>
  <c r="N755" i="6"/>
  <c r="B790" i="6"/>
  <c r="N819" i="6"/>
  <c r="B859" i="6"/>
  <c r="N1041" i="6"/>
  <c r="B12" i="6"/>
  <c r="B29" i="6"/>
  <c r="B62" i="6"/>
  <c r="B98" i="6"/>
  <c r="M145" i="6"/>
  <c r="M148" i="6"/>
  <c r="A255" i="6"/>
  <c r="M270" i="6"/>
  <c r="S270" i="6" s="1"/>
  <c r="B293" i="6"/>
  <c r="N329" i="6"/>
  <c r="M347" i="6"/>
  <c r="B369" i="6"/>
  <c r="M369" i="6"/>
  <c r="A369" i="6"/>
  <c r="B384" i="6"/>
  <c r="A384" i="6"/>
  <c r="M384" i="6"/>
  <c r="B388" i="6"/>
  <c r="N422" i="6"/>
  <c r="B434" i="6"/>
  <c r="M438" i="6"/>
  <c r="B446" i="6"/>
  <c r="B457" i="6"/>
  <c r="B461" i="6"/>
  <c r="B470" i="6"/>
  <c r="M473" i="6"/>
  <c r="B489" i="6"/>
  <c r="A489" i="6"/>
  <c r="M489" i="6"/>
  <c r="M534" i="6"/>
  <c r="N546" i="6"/>
  <c r="B549" i="6"/>
  <c r="N575" i="6"/>
  <c r="N591" i="6"/>
  <c r="N661" i="6"/>
  <c r="B800" i="6"/>
  <c r="M1141" i="6"/>
  <c r="B1141" i="6"/>
  <c r="A1199" i="6"/>
  <c r="B396" i="6"/>
  <c r="B427" i="6"/>
  <c r="B458" i="6"/>
  <c r="M468" i="6"/>
  <c r="S468" i="6" s="1"/>
  <c r="N482" i="6"/>
  <c r="M486" i="6"/>
  <c r="B486" i="6"/>
  <c r="N498" i="6"/>
  <c r="M535" i="6"/>
  <c r="B535" i="6"/>
  <c r="N596" i="6"/>
  <c r="N751" i="6"/>
  <c r="N796" i="6"/>
  <c r="N855" i="6"/>
  <c r="B1153" i="6"/>
  <c r="M423" i="6"/>
  <c r="A423" i="6"/>
  <c r="A447" i="6"/>
  <c r="N478" i="6"/>
  <c r="B531" i="6"/>
  <c r="A531" i="6"/>
  <c r="M556" i="6"/>
  <c r="A556" i="6"/>
  <c r="M584" i="6"/>
  <c r="M588" i="6"/>
  <c r="B588" i="6"/>
  <c r="A601" i="6"/>
  <c r="B601" i="6"/>
  <c r="M649" i="6"/>
  <c r="B649" i="6"/>
  <c r="B767" i="6"/>
  <c r="N801" i="6"/>
  <c r="N865" i="6"/>
  <c r="N1003" i="6"/>
  <c r="B1017" i="6"/>
  <c r="M1137" i="6"/>
  <c r="B1137" i="6"/>
  <c r="A1137" i="6"/>
  <c r="A121" i="6"/>
  <c r="A276" i="6"/>
  <c r="A300" i="6"/>
  <c r="A389" i="6"/>
  <c r="N404" i="6"/>
  <c r="N451" i="6"/>
  <c r="B494" i="6"/>
  <c r="A494" i="6"/>
  <c r="M494" i="6"/>
  <c r="M518" i="6"/>
  <c r="B539" i="6"/>
  <c r="N543" i="6"/>
  <c r="N552" i="6"/>
  <c r="N556" i="6"/>
  <c r="A631" i="6"/>
  <c r="B709" i="6"/>
  <c r="A709" i="6"/>
  <c r="B747" i="6"/>
  <c r="A747" i="6"/>
  <c r="M747" i="6"/>
  <c r="N831" i="6"/>
  <c r="N1100" i="6"/>
  <c r="N1105" i="6"/>
  <c r="N1121" i="6"/>
  <c r="B1148" i="6"/>
  <c r="M1148" i="6"/>
  <c r="A1148" i="6"/>
  <c r="B75" i="6"/>
  <c r="N107" i="6"/>
  <c r="A125" i="6"/>
  <c r="M273" i="6"/>
  <c r="M297" i="6"/>
  <c r="B297" i="6"/>
  <c r="N300" i="6"/>
  <c r="B310" i="6"/>
  <c r="N313" i="6"/>
  <c r="M378" i="6"/>
  <c r="M408" i="6"/>
  <c r="M458" i="6"/>
  <c r="M475" i="6"/>
  <c r="B475" i="6"/>
  <c r="N494" i="6"/>
  <c r="A605" i="6"/>
  <c r="B627" i="6"/>
  <c r="M627" i="6"/>
  <c r="A627" i="6"/>
  <c r="M690" i="6"/>
  <c r="N747" i="6"/>
  <c r="N875" i="6"/>
  <c r="A1069" i="6"/>
  <c r="B1095" i="6"/>
  <c r="M1095" i="6"/>
  <c r="B1110" i="6"/>
  <c r="M1110" i="6"/>
  <c r="B1176" i="6"/>
  <c r="B680" i="5"/>
  <c r="N21" i="6"/>
  <c r="M47" i="6"/>
  <c r="N46" i="6"/>
  <c r="M71" i="6"/>
  <c r="N82" i="6"/>
  <c r="A85" i="6"/>
  <c r="B195" i="6"/>
  <c r="N273" i="6"/>
  <c r="A288" i="6"/>
  <c r="N297" i="6"/>
  <c r="A318" i="6"/>
  <c r="B334" i="6"/>
  <c r="B367" i="6"/>
  <c r="B382" i="6"/>
  <c r="A382" i="6"/>
  <c r="N408" i="6"/>
  <c r="M432" i="6"/>
  <c r="S432" i="6" s="1"/>
  <c r="M447" i="6"/>
  <c r="N475" i="6"/>
  <c r="N490" i="6"/>
  <c r="M531" i="6"/>
  <c r="M601" i="6"/>
  <c r="N618" i="6"/>
  <c r="B654" i="6"/>
  <c r="M654" i="6"/>
  <c r="A654" i="6"/>
  <c r="N836" i="6"/>
  <c r="B1013" i="6"/>
  <c r="N1127" i="6"/>
  <c r="B5" i="6"/>
  <c r="N47" i="6"/>
  <c r="N71" i="6"/>
  <c r="M121" i="6"/>
  <c r="M124" i="6"/>
  <c r="B141" i="6"/>
  <c r="B158" i="6"/>
  <c r="N192" i="6"/>
  <c r="B246" i="6"/>
  <c r="A246" i="6"/>
  <c r="M276" i="6"/>
  <c r="B285" i="6"/>
  <c r="M294" i="6"/>
  <c r="M313" i="6"/>
  <c r="N341" i="6"/>
  <c r="M359" i="6"/>
  <c r="B375" i="6"/>
  <c r="M375" i="6"/>
  <c r="A375" i="6"/>
  <c r="N416" i="6"/>
  <c r="N507" i="6"/>
  <c r="B548" i="6"/>
  <c r="B573" i="6"/>
  <c r="M709" i="6"/>
  <c r="B739" i="6"/>
  <c r="B743" i="6"/>
  <c r="N787" i="6"/>
  <c r="M852" i="6"/>
  <c r="S852" i="6" s="1"/>
  <c r="B852" i="6"/>
  <c r="A975" i="6"/>
  <c r="B1122" i="6"/>
  <c r="M1122" i="6"/>
  <c r="A1122" i="6"/>
  <c r="N1292" i="6"/>
  <c r="N1401" i="6"/>
  <c r="M2" i="6"/>
  <c r="N13" i="6"/>
  <c r="A16" i="6"/>
  <c r="M125" i="6"/>
  <c r="S125" i="6" s="1"/>
  <c r="N138" i="6"/>
  <c r="M150" i="6"/>
  <c r="S150" i="6" s="1"/>
  <c r="M155" i="6"/>
  <c r="B178" i="6"/>
  <c r="A178" i="6"/>
  <c r="B210" i="6"/>
  <c r="B226" i="6"/>
  <c r="B259" i="6"/>
  <c r="N285" i="6"/>
  <c r="B307" i="6"/>
  <c r="M310" i="6"/>
  <c r="N375" i="6"/>
  <c r="B405" i="6"/>
  <c r="M405" i="6"/>
  <c r="A405" i="6"/>
  <c r="M479" i="6"/>
  <c r="B585" i="6"/>
  <c r="M589" i="6"/>
  <c r="A589" i="6"/>
  <c r="N743" i="6"/>
  <c r="N776" i="6"/>
  <c r="N985" i="6"/>
  <c r="N1085" i="6"/>
  <c r="M1101" i="6"/>
  <c r="N1275" i="6"/>
  <c r="N1373" i="6"/>
  <c r="N664" i="5"/>
  <c r="B677" i="5"/>
  <c r="N2" i="6"/>
  <c r="M50" i="6"/>
  <c r="S50" i="6" s="1"/>
  <c r="A55" i="6"/>
  <c r="M85" i="6"/>
  <c r="M88" i="6"/>
  <c r="A91" i="6"/>
  <c r="B105" i="6"/>
  <c r="N155" i="6"/>
  <c r="M192" i="6"/>
  <c r="M198" i="6"/>
  <c r="M202" i="6"/>
  <c r="S202" i="6" s="1"/>
  <c r="M213" i="6"/>
  <c r="M239" i="6"/>
  <c r="N259" i="6"/>
  <c r="B262" i="6"/>
  <c r="A265" i="6"/>
  <c r="N279" i="6"/>
  <c r="B301" i="6"/>
  <c r="A301" i="6"/>
  <c r="B314" i="6"/>
  <c r="M324" i="6"/>
  <c r="B324" i="6"/>
  <c r="B349" i="6"/>
  <c r="A372" i="6"/>
  <c r="B379" i="6"/>
  <c r="M382" i="6"/>
  <c r="N397" i="6"/>
  <c r="N405" i="6"/>
  <c r="B436" i="6"/>
  <c r="N483" i="6"/>
  <c r="N487" i="6"/>
  <c r="B540" i="6"/>
  <c r="M544" i="6"/>
  <c r="A553" i="6"/>
  <c r="M553" i="6"/>
  <c r="B553" i="6"/>
  <c r="B1049" i="6"/>
  <c r="B410" i="6"/>
  <c r="M419" i="6"/>
  <c r="B448" i="6"/>
  <c r="M451" i="6"/>
  <c r="A483" i="6"/>
  <c r="B512" i="6"/>
  <c r="M515" i="6"/>
  <c r="A552" i="6"/>
  <c r="M581" i="6"/>
  <c r="M673" i="6"/>
  <c r="A681" i="6"/>
  <c r="B681" i="6"/>
  <c r="A710" i="6"/>
  <c r="N752" i="6"/>
  <c r="M785" i="6"/>
  <c r="B785" i="6"/>
  <c r="N971" i="6"/>
  <c r="M1075" i="6"/>
  <c r="B1075" i="6"/>
  <c r="B321" i="6"/>
  <c r="N377" i="6"/>
  <c r="M404" i="6"/>
  <c r="B433" i="6"/>
  <c r="A433" i="6"/>
  <c r="N486" i="6"/>
  <c r="B497" i="6"/>
  <c r="N506" i="6"/>
  <c r="M523" i="6"/>
  <c r="S523" i="6" s="1"/>
  <c r="A562" i="6"/>
  <c r="M565" i="6"/>
  <c r="N740" i="6"/>
  <c r="B802" i="6"/>
  <c r="N995" i="6"/>
  <c r="B1071" i="6"/>
  <c r="N1219" i="6"/>
  <c r="M189" i="6"/>
  <c r="B199" i="6"/>
  <c r="M261" i="6"/>
  <c r="B269" i="6"/>
  <c r="M330" i="6"/>
  <c r="A330" i="6"/>
  <c r="B333" i="6"/>
  <c r="A570" i="6"/>
  <c r="N585" i="6"/>
  <c r="N602" i="6"/>
  <c r="A613" i="6"/>
  <c r="N631" i="6"/>
  <c r="B638" i="6"/>
  <c r="A686" i="6"/>
  <c r="N724" i="6"/>
  <c r="M782" i="6"/>
  <c r="B834" i="6"/>
  <c r="M875" i="6"/>
  <c r="M972" i="6"/>
  <c r="A972" i="6"/>
  <c r="B972" i="6"/>
  <c r="N1036" i="6"/>
  <c r="N1102" i="6"/>
  <c r="B1373" i="6"/>
  <c r="A1373" i="6"/>
  <c r="B1401" i="6"/>
  <c r="M1401" i="6"/>
  <c r="A1401" i="6"/>
  <c r="N202" i="7"/>
  <c r="M342" i="6"/>
  <c r="M354" i="6"/>
  <c r="N423" i="6"/>
  <c r="A449" i="6"/>
  <c r="M455" i="6"/>
  <c r="B484" i="6"/>
  <c r="B487" i="6"/>
  <c r="N516" i="6"/>
  <c r="M550" i="6"/>
  <c r="S550" i="6" s="1"/>
  <c r="M559" i="6"/>
  <c r="N589" i="6"/>
  <c r="M606" i="6"/>
  <c r="N628" i="6"/>
  <c r="B662" i="6"/>
  <c r="A662" i="6"/>
  <c r="M662" i="6"/>
  <c r="M745" i="6"/>
  <c r="B745" i="6"/>
  <c r="B1067" i="6"/>
  <c r="N1087" i="6"/>
  <c r="M1185" i="6"/>
  <c r="B1247" i="6"/>
  <c r="B1289" i="6"/>
  <c r="M1289" i="6"/>
  <c r="A1289" i="6"/>
  <c r="B465" i="6"/>
  <c r="A465" i="6"/>
  <c r="M465" i="6"/>
  <c r="A507" i="6"/>
  <c r="M507" i="6"/>
  <c r="N529" i="6"/>
  <c r="B536" i="6"/>
  <c r="M536" i="6"/>
  <c r="A546" i="6"/>
  <c r="B563" i="6"/>
  <c r="A563" i="6"/>
  <c r="B586" i="6"/>
  <c r="A586" i="6"/>
  <c r="B603" i="6"/>
  <c r="M603" i="6"/>
  <c r="M647" i="6"/>
  <c r="A647" i="6"/>
  <c r="B651" i="6"/>
  <c r="A651" i="6"/>
  <c r="M651" i="6"/>
  <c r="M678" i="6"/>
  <c r="A678" i="6"/>
  <c r="B758" i="6"/>
  <c r="M775" i="6"/>
  <c r="B775" i="6"/>
  <c r="A775" i="6"/>
  <c r="M839" i="6"/>
  <c r="A839" i="6"/>
  <c r="N848" i="6"/>
  <c r="N900" i="6"/>
  <c r="M1093" i="6"/>
  <c r="B1093" i="6"/>
  <c r="A1093" i="6"/>
  <c r="N1176" i="6"/>
  <c r="N1363" i="6"/>
  <c r="N1417" i="6"/>
  <c r="M112" i="7"/>
  <c r="A112" i="7"/>
  <c r="B112" i="7"/>
  <c r="N603" i="6"/>
  <c r="N647" i="6"/>
  <c r="N651" i="6"/>
  <c r="A683" i="6"/>
  <c r="N758" i="6"/>
  <c r="N808" i="6"/>
  <c r="B817" i="6"/>
  <c r="N839" i="6"/>
  <c r="N881" i="6"/>
  <c r="A978" i="6"/>
  <c r="M978" i="6"/>
  <c r="N1037" i="6"/>
  <c r="N1108" i="6"/>
  <c r="M1247" i="6"/>
  <c r="B909" i="6"/>
  <c r="N96" i="7"/>
  <c r="M317" i="6"/>
  <c r="S317" i="6" s="1"/>
  <c r="N378" i="6"/>
  <c r="M390" i="6"/>
  <c r="N411" i="6"/>
  <c r="B424" i="6"/>
  <c r="M431" i="6"/>
  <c r="S431" i="6" s="1"/>
  <c r="A459" i="6"/>
  <c r="B472" i="6"/>
  <c r="B520" i="6"/>
  <c r="B560" i="6"/>
  <c r="N579" i="6"/>
  <c r="M593" i="6"/>
  <c r="N632" i="6"/>
  <c r="B687" i="6"/>
  <c r="A687" i="6"/>
  <c r="M687" i="6"/>
  <c r="N729" i="6"/>
  <c r="A792" i="6"/>
  <c r="M792" i="6"/>
  <c r="B792" i="6"/>
  <c r="B795" i="6"/>
  <c r="M804" i="6"/>
  <c r="B804" i="6"/>
  <c r="N844" i="6"/>
  <c r="B1440" i="6"/>
  <c r="A153" i="6"/>
  <c r="M165" i="6"/>
  <c r="B175" i="6"/>
  <c r="A195" i="6"/>
  <c r="M237" i="6"/>
  <c r="B245" i="6"/>
  <c r="B328" i="6"/>
  <c r="A340" i="6"/>
  <c r="A343" i="6"/>
  <c r="M462" i="6"/>
  <c r="N481" i="6"/>
  <c r="M491" i="6"/>
  <c r="A504" i="6"/>
  <c r="M524" i="6"/>
  <c r="S524" i="6" s="1"/>
  <c r="A530" i="6"/>
  <c r="A540" i="6"/>
  <c r="B543" i="6"/>
  <c r="M543" i="6"/>
  <c r="M546" i="6"/>
  <c r="A551" i="6"/>
  <c r="M563" i="6"/>
  <c r="M576" i="6"/>
  <c r="M586" i="6"/>
  <c r="A590" i="6"/>
  <c r="M600" i="6"/>
  <c r="A600" i="6"/>
  <c r="A607" i="6"/>
  <c r="M617" i="6"/>
  <c r="B625" i="6"/>
  <c r="A625" i="6"/>
  <c r="M655" i="6"/>
  <c r="B655" i="6"/>
  <c r="M763" i="6"/>
  <c r="A891" i="6"/>
  <c r="M891" i="6"/>
  <c r="N896" i="6"/>
  <c r="A1019" i="6"/>
  <c r="M1019" i="6"/>
  <c r="B1019" i="6"/>
  <c r="M1079" i="6"/>
  <c r="S1079" i="6" s="1"/>
  <c r="B1079" i="6"/>
  <c r="A1079" i="6"/>
  <c r="B1130" i="6"/>
  <c r="M1135" i="6"/>
  <c r="A1135" i="6"/>
  <c r="A306" i="6"/>
  <c r="A334" i="6"/>
  <c r="A349" i="6"/>
  <c r="A355" i="6"/>
  <c r="A361" i="6"/>
  <c r="M396" i="6"/>
  <c r="N462" i="6"/>
  <c r="A573" i="6"/>
  <c r="N576" i="6"/>
  <c r="N600" i="6"/>
  <c r="M619" i="6"/>
  <c r="S619" i="6" s="1"/>
  <c r="A619" i="6"/>
  <c r="N625" i="6"/>
  <c r="M632" i="6"/>
  <c r="N655" i="6"/>
  <c r="M683" i="6"/>
  <c r="N712" i="6"/>
  <c r="M734" i="6"/>
  <c r="B738" i="6"/>
  <c r="M766" i="6"/>
  <c r="S766" i="6" s="1"/>
  <c r="B766" i="6"/>
  <c r="A766" i="6"/>
  <c r="M840" i="6"/>
  <c r="A840" i="6"/>
  <c r="B840" i="6"/>
  <c r="M974" i="6"/>
  <c r="B974" i="6"/>
  <c r="A974" i="6"/>
  <c r="M1006" i="6"/>
  <c r="M1053" i="6"/>
  <c r="N1135" i="6"/>
  <c r="B1160" i="6"/>
  <c r="A1243" i="6"/>
  <c r="B1243" i="6"/>
  <c r="M1243" i="6"/>
  <c r="B947" i="6"/>
  <c r="M947" i="6"/>
  <c r="A947" i="6"/>
  <c r="A5" i="6"/>
  <c r="A17" i="6"/>
  <c r="A29" i="6"/>
  <c r="A38" i="6"/>
  <c r="A51" i="6"/>
  <c r="A62" i="6"/>
  <c r="A75" i="6"/>
  <c r="A86" i="6"/>
  <c r="A98" i="6"/>
  <c r="A110" i="6"/>
  <c r="A122" i="6"/>
  <c r="A134" i="6"/>
  <c r="A146" i="6"/>
  <c r="A158" i="6"/>
  <c r="A168" i="6"/>
  <c r="A220" i="6"/>
  <c r="A226" i="6"/>
  <c r="A230" i="6"/>
  <c r="A240" i="6"/>
  <c r="A285" i="6"/>
  <c r="A314" i="6"/>
  <c r="M325" i="6"/>
  <c r="M337" i="6"/>
  <c r="B352" i="6"/>
  <c r="A367" i="6"/>
  <c r="N396" i="6"/>
  <c r="A434" i="6"/>
  <c r="B453" i="6"/>
  <c r="A453" i="6"/>
  <c r="M459" i="6"/>
  <c r="A470" i="6"/>
  <c r="B488" i="6"/>
  <c r="B501" i="6"/>
  <c r="A501" i="6"/>
  <c r="M504" i="6"/>
  <c r="M530" i="6"/>
  <c r="M607" i="6"/>
  <c r="M629" i="6"/>
  <c r="B672" i="6"/>
  <c r="B675" i="6"/>
  <c r="A675" i="6"/>
  <c r="M675" i="6"/>
  <c r="N691" i="6"/>
  <c r="A722" i="6"/>
  <c r="A859" i="6"/>
  <c r="N863" i="6"/>
  <c r="B882" i="6"/>
  <c r="B993" i="6"/>
  <c r="A993" i="6"/>
  <c r="N1006" i="6"/>
  <c r="N1160" i="6"/>
  <c r="N1353" i="6"/>
  <c r="A293" i="6"/>
  <c r="M355" i="6"/>
  <c r="B358" i="6"/>
  <c r="A376" i="6"/>
  <c r="A379" i="6"/>
  <c r="B418" i="6"/>
  <c r="M421" i="6"/>
  <c r="A421" i="6"/>
  <c r="M437" i="6"/>
  <c r="A456" i="6"/>
  <c r="N504" i="6"/>
  <c r="M517" i="6"/>
  <c r="B547" i="6"/>
  <c r="A554" i="6"/>
  <c r="B580" i="6"/>
  <c r="A580" i="6"/>
  <c r="M597" i="6"/>
  <c r="M625" i="6"/>
  <c r="N675" i="6"/>
  <c r="M726" i="6"/>
  <c r="B772" i="6"/>
  <c r="B805" i="6"/>
  <c r="M805" i="6"/>
  <c r="A805" i="6"/>
  <c r="N813" i="6"/>
  <c r="N859" i="6"/>
  <c r="N993" i="6"/>
  <c r="B163" i="6"/>
  <c r="M226" i="6"/>
  <c r="S226" i="6" s="1"/>
  <c r="B235" i="6"/>
  <c r="M285" i="6"/>
  <c r="M314" i="6"/>
  <c r="N355" i="6"/>
  <c r="B364" i="6"/>
  <c r="B412" i="6"/>
  <c r="A412" i="6"/>
  <c r="N421" i="6"/>
  <c r="N437" i="6"/>
  <c r="N456" i="6"/>
  <c r="A463" i="6"/>
  <c r="M470" i="6"/>
  <c r="S470" i="6" s="1"/>
  <c r="M498" i="6"/>
  <c r="B498" i="6"/>
  <c r="N517" i="6"/>
  <c r="M527" i="6"/>
  <c r="M573" i="6"/>
  <c r="A587" i="6"/>
  <c r="A800" i="6"/>
  <c r="B873" i="6"/>
  <c r="A873" i="6"/>
  <c r="M873" i="6"/>
  <c r="M887" i="6"/>
  <c r="A887" i="6"/>
  <c r="B887" i="6"/>
  <c r="B1020" i="6"/>
  <c r="B1064" i="6"/>
  <c r="M1064" i="6"/>
  <c r="A1064" i="6"/>
  <c r="M1069" i="6"/>
  <c r="B1069" i="6"/>
  <c r="A1167" i="6"/>
  <c r="B1167" i="6"/>
  <c r="M1167" i="6"/>
  <c r="M1207" i="6"/>
  <c r="A1316" i="6"/>
  <c r="M1316" i="6"/>
  <c r="N770" i="6"/>
  <c r="B815" i="6"/>
  <c r="A815" i="6"/>
  <c r="A823" i="6"/>
  <c r="B831" i="6"/>
  <c r="A831" i="6"/>
  <c r="N895" i="6"/>
  <c r="A1026" i="6"/>
  <c r="M1026" i="6"/>
  <c r="N1039" i="6"/>
  <c r="N1148" i="6"/>
  <c r="M1320" i="6"/>
  <c r="A1320" i="6"/>
  <c r="B1320" i="6"/>
  <c r="A1389" i="6"/>
  <c r="B959" i="6"/>
  <c r="B21" i="7"/>
  <c r="M60" i="7"/>
  <c r="B60" i="7"/>
  <c r="A60" i="7"/>
  <c r="N654" i="6"/>
  <c r="N775" i="6"/>
  <c r="N847" i="6"/>
  <c r="M1086" i="6"/>
  <c r="B1086" i="6"/>
  <c r="A1086" i="6"/>
  <c r="M1091" i="6"/>
  <c r="B1091" i="6"/>
  <c r="M1106" i="6"/>
  <c r="B1106" i="6"/>
  <c r="A1175" i="6"/>
  <c r="A1271" i="6"/>
  <c r="A145" i="7"/>
  <c r="M648" i="6"/>
  <c r="M677" i="6"/>
  <c r="M684" i="6"/>
  <c r="B684" i="6"/>
  <c r="A684" i="6"/>
  <c r="N715" i="6"/>
  <c r="B719" i="6"/>
  <c r="M751" i="6"/>
  <c r="N792" i="6"/>
  <c r="M779" i="6"/>
  <c r="N805" i="6"/>
  <c r="M816" i="6"/>
  <c r="B816" i="6"/>
  <c r="N828" i="6"/>
  <c r="B836" i="6"/>
  <c r="A836" i="6"/>
  <c r="M836" i="6"/>
  <c r="N1019" i="6"/>
  <c r="N1050" i="6"/>
  <c r="B1059" i="6"/>
  <c r="A1297" i="6"/>
  <c r="B218" i="7"/>
  <c r="B357" i="6"/>
  <c r="B393" i="6"/>
  <c r="B417" i="6"/>
  <c r="A417" i="6"/>
  <c r="M467" i="6"/>
  <c r="M481" i="6"/>
  <c r="N564" i="6"/>
  <c r="N599" i="6"/>
  <c r="B614" i="6"/>
  <c r="B640" i="6"/>
  <c r="B658" i="6"/>
  <c r="N681" i="6"/>
  <c r="N705" i="6"/>
  <c r="A783" i="6"/>
  <c r="M783" i="6"/>
  <c r="M797" i="6"/>
  <c r="N840" i="6"/>
  <c r="B848" i="6"/>
  <c r="M848" i="6"/>
  <c r="A848" i="6"/>
  <c r="M864" i="6"/>
  <c r="A864" i="6"/>
  <c r="B872" i="6"/>
  <c r="B876" i="6"/>
  <c r="A876" i="6"/>
  <c r="N999" i="6"/>
  <c r="M1055" i="6"/>
  <c r="A1055" i="6"/>
  <c r="B1055" i="6"/>
  <c r="B1227" i="6"/>
  <c r="M1227" i="6"/>
  <c r="A1227" i="6"/>
  <c r="N290" i="7"/>
  <c r="B639" i="6"/>
  <c r="A639" i="6"/>
  <c r="M639" i="6"/>
  <c r="N702" i="6"/>
  <c r="M716" i="6"/>
  <c r="B716" i="6"/>
  <c r="M776" i="6"/>
  <c r="B825" i="6"/>
  <c r="A837" i="6"/>
  <c r="B837" i="6"/>
  <c r="M853" i="6"/>
  <c r="N978" i="6"/>
  <c r="N1033" i="6"/>
  <c r="A1037" i="6"/>
  <c r="B1042" i="6"/>
  <c r="N1069" i="6"/>
  <c r="N1097" i="6"/>
  <c r="N1122" i="6"/>
  <c r="B1381" i="6"/>
  <c r="B1418" i="6"/>
  <c r="A1418" i="6"/>
  <c r="M1418" i="6"/>
  <c r="B96" i="7"/>
  <c r="B164" i="7"/>
  <c r="B606" i="6"/>
  <c r="B618" i="6"/>
  <c r="A618" i="6"/>
  <c r="M624" i="6"/>
  <c r="N678" i="6"/>
  <c r="N720" i="6"/>
  <c r="M731" i="6"/>
  <c r="M780" i="6"/>
  <c r="N798" i="6"/>
  <c r="M837" i="6"/>
  <c r="N869" i="6"/>
  <c r="N873" i="6"/>
  <c r="M878" i="6"/>
  <c r="S878" i="6" s="1"/>
  <c r="B970" i="6"/>
  <c r="M1083" i="6"/>
  <c r="B1083" i="6"/>
  <c r="M1156" i="6"/>
  <c r="B1156" i="6"/>
  <c r="B1177" i="6"/>
  <c r="M1350" i="6"/>
  <c r="B89" i="7"/>
  <c r="N624" i="6"/>
  <c r="B756" i="6"/>
  <c r="N763" i="6"/>
  <c r="A795" i="6"/>
  <c r="M810" i="6"/>
  <c r="M845" i="6"/>
  <c r="N861" i="6"/>
  <c r="A979" i="6"/>
  <c r="B979" i="6"/>
  <c r="N1065" i="6"/>
  <c r="B1172" i="6"/>
  <c r="B1215" i="6"/>
  <c r="A1294" i="6"/>
  <c r="M1399" i="6"/>
  <c r="A1399" i="6"/>
  <c r="B1399" i="6"/>
  <c r="B346" i="6"/>
  <c r="B381" i="6"/>
  <c r="A471" i="6"/>
  <c r="N493" i="6"/>
  <c r="M510" i="6"/>
  <c r="B513" i="6"/>
  <c r="A513" i="6"/>
  <c r="N594" i="6"/>
  <c r="A609" i="6"/>
  <c r="A612" i="6"/>
  <c r="N659" i="6"/>
  <c r="M670" i="6"/>
  <c r="S670" i="6" s="1"/>
  <c r="M713" i="6"/>
  <c r="B735" i="6"/>
  <c r="A735" i="6"/>
  <c r="M735" i="6"/>
  <c r="A739" i="6"/>
  <c r="A790" i="6"/>
  <c r="B773" i="6"/>
  <c r="A773" i="6"/>
  <c r="M773" i="6"/>
  <c r="A803" i="6"/>
  <c r="A834" i="6"/>
  <c r="B988" i="6"/>
  <c r="A988" i="6"/>
  <c r="B1034" i="6"/>
  <c r="A1034" i="6"/>
  <c r="B1264" i="6"/>
  <c r="N1279" i="6"/>
  <c r="B66" i="7"/>
  <c r="A66" i="7"/>
  <c r="M66" i="7"/>
  <c r="M221" i="7"/>
  <c r="B221" i="7"/>
  <c r="A221" i="7"/>
  <c r="M407" i="6"/>
  <c r="M426" i="6"/>
  <c r="B429" i="6"/>
  <c r="A429" i="6"/>
  <c r="A457" i="6"/>
  <c r="B460" i="6"/>
  <c r="A474" i="6"/>
  <c r="A488" i="6"/>
  <c r="N510" i="6"/>
  <c r="M533" i="6"/>
  <c r="B542" i="6"/>
  <c r="A545" i="6"/>
  <c r="A548" i="6"/>
  <c r="A549" i="6"/>
  <c r="A560" i="6"/>
  <c r="A572" i="6"/>
  <c r="N615" i="6"/>
  <c r="M618" i="6"/>
  <c r="M630" i="6"/>
  <c r="A669" i="6"/>
  <c r="B669" i="6"/>
  <c r="M689" i="6"/>
  <c r="B694" i="6"/>
  <c r="M725" i="6"/>
  <c r="N773" i="6"/>
  <c r="B777" i="6"/>
  <c r="A777" i="6"/>
  <c r="M777" i="6"/>
  <c r="B807" i="6"/>
  <c r="A807" i="6"/>
  <c r="A826" i="6"/>
  <c r="B879" i="6"/>
  <c r="A882" i="6"/>
  <c r="M894" i="6"/>
  <c r="A894" i="6"/>
  <c r="N988" i="6"/>
  <c r="A996" i="6"/>
  <c r="B996" i="6"/>
  <c r="A1017" i="6"/>
  <c r="N1034" i="6"/>
  <c r="N1264" i="6"/>
  <c r="N74" i="7"/>
  <c r="B340" i="6"/>
  <c r="B376" i="6"/>
  <c r="M443" i="6"/>
  <c r="N533" i="6"/>
  <c r="M539" i="6"/>
  <c r="A557" i="6"/>
  <c r="B577" i="6"/>
  <c r="A577" i="6"/>
  <c r="M612" i="6"/>
  <c r="N643" i="6"/>
  <c r="N679" i="6"/>
  <c r="N703" i="6"/>
  <c r="B710" i="6"/>
  <c r="N728" i="6"/>
  <c r="N786" i="6"/>
  <c r="N777" i="6"/>
  <c r="M795" i="6"/>
  <c r="S795" i="6" s="1"/>
  <c r="M799" i="6"/>
  <c r="M803" i="6"/>
  <c r="N807" i="6"/>
  <c r="M834" i="6"/>
  <c r="M854" i="6"/>
  <c r="B854" i="6"/>
  <c r="A854" i="6"/>
  <c r="M858" i="6"/>
  <c r="N866" i="6"/>
  <c r="M975" i="6"/>
  <c r="B975" i="6"/>
  <c r="M979" i="6"/>
  <c r="N996" i="6"/>
  <c r="N1162" i="6"/>
  <c r="M1351" i="6"/>
  <c r="B1351" i="6"/>
  <c r="A1351" i="6"/>
  <c r="N943" i="6"/>
  <c r="M457" i="6"/>
  <c r="M474" i="6"/>
  <c r="B477" i="6"/>
  <c r="A477" i="6"/>
  <c r="N539" i="6"/>
  <c r="M545" i="6"/>
  <c r="M548" i="6"/>
  <c r="N612" i="6"/>
  <c r="B663" i="6"/>
  <c r="A663" i="6"/>
  <c r="N666" i="6"/>
  <c r="A707" i="6"/>
  <c r="N710" i="6"/>
  <c r="N739" i="6"/>
  <c r="B768" i="6"/>
  <c r="N790" i="6"/>
  <c r="B781" i="6"/>
  <c r="A781" i="6"/>
  <c r="B793" i="6"/>
  <c r="A793" i="6"/>
  <c r="M793" i="6"/>
  <c r="S793" i="6" s="1"/>
  <c r="N834" i="6"/>
  <c r="M846" i="6"/>
  <c r="B846" i="6"/>
  <c r="A846" i="6"/>
  <c r="N854" i="6"/>
  <c r="M882" i="6"/>
  <c r="A1001" i="6"/>
  <c r="M1013" i="6"/>
  <c r="A1013" i="6"/>
  <c r="M1030" i="6"/>
  <c r="B1030" i="6"/>
  <c r="A1030" i="6"/>
  <c r="N1061" i="6"/>
  <c r="B1084" i="6"/>
  <c r="N1089" i="6"/>
  <c r="B1157" i="6"/>
  <c r="B1187" i="6"/>
  <c r="N1269" i="6"/>
  <c r="N1329" i="6"/>
  <c r="M67" i="7"/>
  <c r="A67" i="7"/>
  <c r="B67" i="7"/>
  <c r="B75" i="7"/>
  <c r="N198" i="7"/>
  <c r="M335" i="6"/>
  <c r="M372" i="6"/>
  <c r="S372" i="6" s="1"/>
  <c r="M403" i="6"/>
  <c r="S403" i="6" s="1"/>
  <c r="A435" i="6"/>
  <c r="N457" i="6"/>
  <c r="N474" i="6"/>
  <c r="B508" i="6"/>
  <c r="A519" i="6"/>
  <c r="B525" i="6"/>
  <c r="A525" i="6"/>
  <c r="M554" i="6"/>
  <c r="B622" i="6"/>
  <c r="A622" i="6"/>
  <c r="N663" i="6"/>
  <c r="B714" i="6"/>
  <c r="N753" i="6"/>
  <c r="B757" i="6"/>
  <c r="N781" i="6"/>
  <c r="M842" i="6"/>
  <c r="A842" i="6"/>
  <c r="A851" i="6"/>
  <c r="M862" i="6"/>
  <c r="A870" i="6"/>
  <c r="N882" i="6"/>
  <c r="N886" i="6"/>
  <c r="A971" i="6"/>
  <c r="M971" i="6"/>
  <c r="N1017" i="6"/>
  <c r="N1030" i="6"/>
  <c r="B1143" i="6"/>
  <c r="N1187" i="6"/>
  <c r="B1254" i="6"/>
  <c r="B175" i="7"/>
  <c r="A801" i="6"/>
  <c r="B801" i="6"/>
  <c r="A813" i="6"/>
  <c r="B813" i="6"/>
  <c r="A838" i="6"/>
  <c r="M863" i="6"/>
  <c r="B863" i="6"/>
  <c r="A863" i="6"/>
  <c r="B883" i="6"/>
  <c r="A883" i="6"/>
  <c r="A1007" i="6"/>
  <c r="B1007" i="6"/>
  <c r="B1041" i="6"/>
  <c r="A1068" i="6"/>
  <c r="N1118" i="6"/>
  <c r="B1171" i="6"/>
  <c r="N1346" i="6"/>
  <c r="B731" i="6"/>
  <c r="B734" i="6"/>
  <c r="M737" i="6"/>
  <c r="A752" i="6"/>
  <c r="N785" i="6"/>
  <c r="N804" i="6"/>
  <c r="N816" i="6"/>
  <c r="M835" i="6"/>
  <c r="N876" i="6"/>
  <c r="N982" i="6"/>
  <c r="N1022" i="6"/>
  <c r="N1136" i="6"/>
  <c r="B1180" i="6"/>
  <c r="N1243" i="6"/>
  <c r="A1286" i="6"/>
  <c r="N1303" i="6"/>
  <c r="M1342" i="6"/>
  <c r="B1342" i="6"/>
  <c r="A1342" i="6"/>
  <c r="N918" i="6"/>
  <c r="M743" i="6"/>
  <c r="M761" i="6"/>
  <c r="M801" i="6"/>
  <c r="M813" i="6"/>
  <c r="N835" i="6"/>
  <c r="M883" i="6"/>
  <c r="N890" i="6"/>
  <c r="M1007" i="6"/>
  <c r="M1037" i="6"/>
  <c r="B1037" i="6"/>
  <c r="N1045" i="6"/>
  <c r="M1049" i="6"/>
  <c r="M1080" i="6"/>
  <c r="M1162" i="6"/>
  <c r="B1162" i="6"/>
  <c r="A1162" i="6"/>
  <c r="M1176" i="6"/>
  <c r="N1256" i="6"/>
  <c r="A1317" i="6"/>
  <c r="M1405" i="6"/>
  <c r="A1405" i="6"/>
  <c r="B1405" i="6"/>
  <c r="M1447" i="6"/>
  <c r="S1447" i="6" s="1"/>
  <c r="A1447" i="6"/>
  <c r="B1447" i="6"/>
  <c r="M701" i="6"/>
  <c r="B786" i="6"/>
  <c r="A786" i="6"/>
  <c r="N823" i="6"/>
  <c r="N894" i="6"/>
  <c r="N898" i="6"/>
  <c r="B983" i="6"/>
  <c r="N1026" i="6"/>
  <c r="B1046" i="6"/>
  <c r="N1093" i="6"/>
  <c r="N1132" i="6"/>
  <c r="M1145" i="6"/>
  <c r="N1172" i="6"/>
  <c r="B1281" i="6"/>
  <c r="N1313" i="6"/>
  <c r="A1338" i="6"/>
  <c r="B1363" i="6"/>
  <c r="N1389" i="6"/>
  <c r="B261" i="7"/>
  <c r="M774" i="6"/>
  <c r="N783" i="6"/>
  <c r="M811" i="6"/>
  <c r="N842" i="6"/>
  <c r="B855" i="6"/>
  <c r="A855" i="6"/>
  <c r="N891" i="6"/>
  <c r="M902" i="6"/>
  <c r="A987" i="6"/>
  <c r="M1012" i="6"/>
  <c r="M1023" i="6"/>
  <c r="B1085" i="6"/>
  <c r="M1102" i="6"/>
  <c r="A1102" i="6"/>
  <c r="B1102" i="6"/>
  <c r="N1199" i="6"/>
  <c r="M1267" i="6"/>
  <c r="A1267" i="6"/>
  <c r="B759" i="6"/>
  <c r="A759" i="6"/>
  <c r="N789" i="6"/>
  <c r="N774" i="6"/>
  <c r="M881" i="6"/>
  <c r="N902" i="6"/>
  <c r="N1012" i="6"/>
  <c r="N1023" i="6"/>
  <c r="B1245" i="6"/>
  <c r="B1258" i="6"/>
  <c r="A1258" i="6"/>
  <c r="N1267" i="6"/>
  <c r="A1277" i="6"/>
  <c r="B1292" i="6"/>
  <c r="M1323" i="6"/>
  <c r="B16" i="7"/>
  <c r="B31" i="7"/>
  <c r="M31" i="7"/>
  <c r="A31" i="7"/>
  <c r="N160" i="7"/>
  <c r="N191" i="7"/>
  <c r="M569" i="6"/>
  <c r="B579" i="6"/>
  <c r="B597" i="6"/>
  <c r="B615" i="6"/>
  <c r="M636" i="6"/>
  <c r="B671" i="6"/>
  <c r="B673" i="6"/>
  <c r="B690" i="6"/>
  <c r="B699" i="6"/>
  <c r="A699" i="6"/>
  <c r="N726" i="6"/>
  <c r="A729" i="6"/>
  <c r="N735" i="6"/>
  <c r="M744" i="6"/>
  <c r="A753" i="6"/>
  <c r="N780" i="6"/>
  <c r="B799" i="6"/>
  <c r="B858" i="6"/>
  <c r="N874" i="6"/>
  <c r="M994" i="6"/>
  <c r="B994" i="6"/>
  <c r="A994" i="6"/>
  <c r="B1054" i="6"/>
  <c r="A1116" i="6"/>
  <c r="M1195" i="6"/>
  <c r="B1240" i="6"/>
  <c r="A1240" i="6"/>
  <c r="N1258" i="6"/>
  <c r="M1369" i="6"/>
  <c r="A1369" i="6"/>
  <c r="A960" i="6"/>
  <c r="M960" i="6"/>
  <c r="B960" i="6"/>
  <c r="N16" i="7"/>
  <c r="A424" i="6"/>
  <c r="A436" i="6"/>
  <c r="A448" i="6"/>
  <c r="A460" i="6"/>
  <c r="A472" i="6"/>
  <c r="A484" i="6"/>
  <c r="A497" i="6"/>
  <c r="A508" i="6"/>
  <c r="A520" i="6"/>
  <c r="A542" i="6"/>
  <c r="A547" i="6"/>
  <c r="N636" i="6"/>
  <c r="A640" i="6"/>
  <c r="N667" i="6"/>
  <c r="A694" i="6"/>
  <c r="N744" i="6"/>
  <c r="N750" i="6"/>
  <c r="M756" i="6"/>
  <c r="B769" i="6"/>
  <c r="A794" i="6"/>
  <c r="M850" i="6"/>
  <c r="S850" i="6" s="1"/>
  <c r="B850" i="6"/>
  <c r="A850" i="6"/>
  <c r="M855" i="6"/>
  <c r="M884" i="6"/>
  <c r="A888" i="6"/>
  <c r="M888" i="6"/>
  <c r="N994" i="6"/>
  <c r="B1031" i="6"/>
  <c r="A1031" i="6"/>
  <c r="M1031" i="6"/>
  <c r="N1054" i="6"/>
  <c r="M1058" i="6"/>
  <c r="B1058" i="6"/>
  <c r="A1058" i="6"/>
  <c r="B1070" i="6"/>
  <c r="M1094" i="6"/>
  <c r="B1094" i="6"/>
  <c r="A1098" i="6"/>
  <c r="N1133" i="6"/>
  <c r="N1173" i="6"/>
  <c r="N1186" i="6"/>
  <c r="M1191" i="6"/>
  <c r="B1191" i="6"/>
  <c r="A1191" i="6"/>
  <c r="N1240" i="6"/>
  <c r="B943" i="6"/>
  <c r="A943" i="6"/>
  <c r="M943" i="6"/>
  <c r="N960" i="6"/>
  <c r="B279" i="7"/>
  <c r="B610" i="6"/>
  <c r="M653" i="6"/>
  <c r="N690" i="6"/>
  <c r="A693" i="6"/>
  <c r="A717" i="6"/>
  <c r="M732" i="6"/>
  <c r="N756" i="6"/>
  <c r="M759" i="6"/>
  <c r="N799" i="6"/>
  <c r="M822" i="6"/>
  <c r="S822" i="6" s="1"/>
  <c r="M827" i="6"/>
  <c r="N858" i="6"/>
  <c r="N888" i="6"/>
  <c r="M892" i="6"/>
  <c r="A892" i="6"/>
  <c r="N973" i="6"/>
  <c r="M998" i="6"/>
  <c r="N1031" i="6"/>
  <c r="A1043" i="6"/>
  <c r="N1047" i="6"/>
  <c r="B1107" i="6"/>
  <c r="B1249" i="6"/>
  <c r="M1258" i="6"/>
  <c r="N1339" i="6"/>
  <c r="A1344" i="6"/>
  <c r="N1385" i="6"/>
  <c r="A1433" i="6"/>
  <c r="M694" i="6"/>
  <c r="S694" i="6" s="1"/>
  <c r="A714" i="6"/>
  <c r="N732" i="6"/>
  <c r="N827" i="6"/>
  <c r="B843" i="6"/>
  <c r="A843" i="6"/>
  <c r="A879" i="6"/>
  <c r="M879" i="6"/>
  <c r="S879" i="6" s="1"/>
  <c r="N892" i="6"/>
  <c r="N998" i="6"/>
  <c r="B1002" i="6"/>
  <c r="N1009" i="6"/>
  <c r="A1020" i="6"/>
  <c r="N1043" i="6"/>
  <c r="A1074" i="6"/>
  <c r="N1209" i="6"/>
  <c r="N1222" i="6"/>
  <c r="N1344" i="6"/>
  <c r="M145" i="7"/>
  <c r="B145" i="7"/>
  <c r="M557" i="6"/>
  <c r="B567" i="6"/>
  <c r="M605" i="6"/>
  <c r="B634" i="6"/>
  <c r="A645" i="6"/>
  <c r="A705" i="6"/>
  <c r="M705" i="6"/>
  <c r="N714" i="6"/>
  <c r="M720" i="6"/>
  <c r="B806" i="6"/>
  <c r="M809" i="6"/>
  <c r="A865" i="6"/>
  <c r="B1125" i="6"/>
  <c r="A1125" i="6"/>
  <c r="B1155" i="6"/>
  <c r="N1159" i="6"/>
  <c r="A272" i="7"/>
  <c r="B1192" i="6"/>
  <c r="B1235" i="6"/>
  <c r="A1235" i="6"/>
  <c r="M1235" i="6"/>
  <c r="M1272" i="6"/>
  <c r="A1272" i="6"/>
  <c r="N1317" i="6"/>
  <c r="B1444" i="6"/>
  <c r="N948" i="6"/>
  <c r="N810" i="6"/>
  <c r="M867" i="6"/>
  <c r="N975" i="6"/>
  <c r="N1013" i="6"/>
  <c r="N1020" i="6"/>
  <c r="N1075" i="6"/>
  <c r="N1086" i="6"/>
  <c r="M1090" i="6"/>
  <c r="N1144" i="6"/>
  <c r="B1200" i="6"/>
  <c r="M1208" i="6"/>
  <c r="B1208" i="6"/>
  <c r="A1208" i="6"/>
  <c r="B1244" i="6"/>
  <c r="M1268" i="6"/>
  <c r="B1268" i="6"/>
  <c r="A1268" i="6"/>
  <c r="B1305" i="6"/>
  <c r="B1309" i="6"/>
  <c r="A1309" i="6"/>
  <c r="M1309" i="6"/>
  <c r="M185" i="7"/>
  <c r="N1090" i="6"/>
  <c r="B1098" i="6"/>
  <c r="A1224" i="6"/>
  <c r="N1255" i="6"/>
  <c r="N1268" i="6"/>
  <c r="B1277" i="6"/>
  <c r="M1277" i="6"/>
  <c r="N1305" i="6"/>
  <c r="M1331" i="6"/>
  <c r="B1385" i="6"/>
  <c r="A1385" i="6"/>
  <c r="N45" i="7"/>
  <c r="N254" i="7"/>
  <c r="M1193" i="6"/>
  <c r="A1193" i="6"/>
  <c r="B1232" i="6"/>
  <c r="B1256" i="6"/>
  <c r="A1310" i="6"/>
  <c r="B1310" i="6"/>
  <c r="M1310" i="6"/>
  <c r="N92" i="7"/>
  <c r="N232" i="7"/>
  <c r="N294" i="7"/>
  <c r="N1080" i="6"/>
  <c r="N1110" i="6"/>
  <c r="N1169" i="6"/>
  <c r="B1185" i="6"/>
  <c r="M1217" i="6"/>
  <c r="M1225" i="6"/>
  <c r="B1225" i="6"/>
  <c r="A1265" i="6"/>
  <c r="M1278" i="6"/>
  <c r="B1278" i="6"/>
  <c r="N1366" i="6"/>
  <c r="A1153" i="6"/>
  <c r="M1153" i="6"/>
  <c r="B1189" i="6"/>
  <c r="N1217" i="6"/>
  <c r="A1229" i="6"/>
  <c r="M1241" i="6"/>
  <c r="B1241" i="6"/>
  <c r="M1352" i="6"/>
  <c r="N1371" i="6"/>
  <c r="A70" i="7"/>
  <c r="B70" i="7"/>
  <c r="M70" i="7"/>
  <c r="M272" i="7"/>
  <c r="B272" i="7"/>
  <c r="N388" i="7"/>
  <c r="A806" i="6"/>
  <c r="N811" i="6"/>
  <c r="A814" i="6"/>
  <c r="N846" i="6"/>
  <c r="A1042" i="6"/>
  <c r="N1049" i="6"/>
  <c r="A1084" i="6"/>
  <c r="B1088" i="6"/>
  <c r="M1088" i="6"/>
  <c r="A1088" i="6"/>
  <c r="M1103" i="6"/>
  <c r="B1103" i="6"/>
  <c r="B1113" i="6"/>
  <c r="A1113" i="6"/>
  <c r="A1130" i="6"/>
  <c r="N1153" i="6"/>
  <c r="A1157" i="6"/>
  <c r="N1185" i="6"/>
  <c r="N1189" i="6"/>
  <c r="N1241" i="6"/>
  <c r="M1298" i="6"/>
  <c r="N1352" i="6"/>
  <c r="N70" i="7"/>
  <c r="B646" i="6"/>
  <c r="M708" i="6"/>
  <c r="B711" i="6"/>
  <c r="A711" i="6"/>
  <c r="N727" i="6"/>
  <c r="N762" i="6"/>
  <c r="A765" i="6"/>
  <c r="M788" i="6"/>
  <c r="M771" i="6"/>
  <c r="A817" i="6"/>
  <c r="A849" i="6"/>
  <c r="M857" i="6"/>
  <c r="A860" i="6"/>
  <c r="B871" i="6"/>
  <c r="A983" i="6"/>
  <c r="M989" i="6"/>
  <c r="M1066" i="6"/>
  <c r="A1066" i="6"/>
  <c r="A1070" i="6"/>
  <c r="A1107" i="6"/>
  <c r="N1138" i="6"/>
  <c r="B1142" i="6"/>
  <c r="M1146" i="6"/>
  <c r="B1146" i="6"/>
  <c r="A1146" i="6"/>
  <c r="B1194" i="6"/>
  <c r="A1270" i="6"/>
  <c r="B1274" i="6"/>
  <c r="A1274" i="6"/>
  <c r="M1274" i="6"/>
  <c r="N1298" i="6"/>
  <c r="N1328" i="6"/>
  <c r="M1338" i="6"/>
  <c r="S1338" i="6" s="1"/>
  <c r="B1338" i="6"/>
  <c r="B1407" i="6"/>
  <c r="A1407" i="6"/>
  <c r="M1407" i="6"/>
  <c r="N25" i="7"/>
  <c r="A102" i="7"/>
  <c r="N708" i="6"/>
  <c r="N771" i="6"/>
  <c r="M970" i="6"/>
  <c r="A970" i="6"/>
  <c r="N1018" i="6"/>
  <c r="M1042" i="6"/>
  <c r="A1046" i="6"/>
  <c r="N1066" i="6"/>
  <c r="A1081" i="6"/>
  <c r="M1084" i="6"/>
  <c r="N1146" i="6"/>
  <c r="M1157" i="6"/>
  <c r="B1170" i="6"/>
  <c r="A1238" i="6"/>
  <c r="M1249" i="6"/>
  <c r="A1249" i="6"/>
  <c r="N1274" i="6"/>
  <c r="B1324" i="6"/>
  <c r="M1362" i="6"/>
  <c r="A1362" i="6"/>
  <c r="B1362" i="6"/>
  <c r="A931" i="6"/>
  <c r="M3" i="7"/>
  <c r="B3" i="7"/>
  <c r="A3" i="7"/>
  <c r="N102" i="7"/>
  <c r="N265" i="7"/>
  <c r="N334" i="7"/>
  <c r="B358" i="7"/>
  <c r="N381" i="7"/>
  <c r="N738" i="6"/>
  <c r="A825" i="6"/>
  <c r="M833" i="6"/>
  <c r="N970" i="6"/>
  <c r="A1002" i="6"/>
  <c r="M1002" i="6"/>
  <c r="M1070" i="6"/>
  <c r="N1084" i="6"/>
  <c r="A1111" i="6"/>
  <c r="N1130" i="6"/>
  <c r="M1202" i="6"/>
  <c r="B1214" i="6"/>
  <c r="M1218" i="6"/>
  <c r="B1218" i="6"/>
  <c r="A1218" i="6"/>
  <c r="N1249" i="6"/>
  <c r="N1362" i="6"/>
  <c r="M1398" i="6"/>
  <c r="B1398" i="6"/>
  <c r="A1398" i="6"/>
  <c r="N1437" i="6"/>
  <c r="N3" i="7"/>
  <c r="M242" i="7"/>
  <c r="N684" i="6"/>
  <c r="A741" i="6"/>
  <c r="M749" i="6"/>
  <c r="B895" i="6"/>
  <c r="A895" i="6"/>
  <c r="M901" i="6"/>
  <c r="M999" i="6"/>
  <c r="N1002" i="6"/>
  <c r="N1070" i="6"/>
  <c r="N1111" i="6"/>
  <c r="M1186" i="6"/>
  <c r="B1186" i="6"/>
  <c r="A1186" i="6"/>
  <c r="N1190" i="6"/>
  <c r="M1198" i="6"/>
  <c r="N1214" i="6"/>
  <c r="M1222" i="6"/>
  <c r="B1353" i="6"/>
  <c r="A1353" i="6"/>
  <c r="M1353" i="6"/>
  <c r="N950" i="6"/>
  <c r="A335" i="7"/>
  <c r="M335" i="7"/>
  <c r="B335" i="7"/>
  <c r="A1097" i="6"/>
  <c r="B1100" i="6"/>
  <c r="M1121" i="6"/>
  <c r="N1156" i="6"/>
  <c r="A1173" i="6"/>
  <c r="B1253" i="6"/>
  <c r="M1253" i="6"/>
  <c r="N1320" i="6"/>
  <c r="B1328" i="6"/>
  <c r="M1349" i="6"/>
  <c r="M1379" i="6"/>
  <c r="B1379" i="6"/>
  <c r="A1379" i="6"/>
  <c r="N1383" i="6"/>
  <c r="B920" i="6"/>
  <c r="N18" i="7"/>
  <c r="B40" i="7"/>
  <c r="A40" i="7"/>
  <c r="N60" i="7"/>
  <c r="B103" i="7"/>
  <c r="B117" i="7"/>
  <c r="A117" i="7"/>
  <c r="M117" i="7"/>
  <c r="A208" i="7"/>
  <c r="B325" i="7"/>
  <c r="N394" i="7"/>
  <c r="N1349" i="6"/>
  <c r="B1366" i="6"/>
  <c r="M1375" i="6"/>
  <c r="S1375" i="6" s="1"/>
  <c r="B1375" i="6"/>
  <c r="N1379" i="6"/>
  <c r="N1410" i="6"/>
  <c r="B961" i="6"/>
  <c r="M33" i="7"/>
  <c r="A33" i="7"/>
  <c r="B33" i="7"/>
  <c r="N40" i="7"/>
  <c r="N117" i="7"/>
  <c r="N273" i="7"/>
  <c r="B364" i="7"/>
  <c r="B425" i="7"/>
  <c r="N432" i="7"/>
  <c r="M1005" i="6"/>
  <c r="N1042" i="6"/>
  <c r="M1063" i="6"/>
  <c r="N1094" i="6"/>
  <c r="N1106" i="6"/>
  <c r="N1137" i="6"/>
  <c r="M1147" i="6"/>
  <c r="M1150" i="6"/>
  <c r="M1224" i="6"/>
  <c r="N1227" i="6"/>
  <c r="M1238" i="6"/>
  <c r="S1238" i="6" s="1"/>
  <c r="B1449" i="6"/>
  <c r="A1449" i="6"/>
  <c r="M1257" i="6"/>
  <c r="M1271" i="6"/>
  <c r="M1286" i="6"/>
  <c r="S1286" i="6" s="1"/>
  <c r="M1306" i="6"/>
  <c r="A1306" i="6"/>
  <c r="N1388" i="6"/>
  <c r="M955" i="6"/>
  <c r="N925" i="6"/>
  <c r="N961" i="6"/>
  <c r="B61" i="7"/>
  <c r="M75" i="7"/>
  <c r="A75" i="7"/>
  <c r="N201" i="7"/>
  <c r="B304" i="7"/>
  <c r="B861" i="6"/>
  <c r="A903" i="6"/>
  <c r="B980" i="6"/>
  <c r="N997" i="6"/>
  <c r="M1011" i="6"/>
  <c r="A1011" i="6"/>
  <c r="A1014" i="6"/>
  <c r="M1097" i="6"/>
  <c r="M1100" i="6"/>
  <c r="B1128" i="6"/>
  <c r="B1134" i="6"/>
  <c r="M1173" i="6"/>
  <c r="B1183" i="6"/>
  <c r="B1205" i="6"/>
  <c r="A1205" i="6"/>
  <c r="N1224" i="6"/>
  <c r="A1234" i="6"/>
  <c r="N1250" i="6"/>
  <c r="N1271" i="6"/>
  <c r="A1282" i="6"/>
  <c r="A1299" i="6"/>
  <c r="M1302" i="6"/>
  <c r="B1384" i="6"/>
  <c r="M940" i="6"/>
  <c r="B940" i="6"/>
  <c r="A940" i="6"/>
  <c r="M40" i="7"/>
  <c r="N252" i="7"/>
  <c r="M259" i="7"/>
  <c r="B259" i="7"/>
  <c r="B289" i="7"/>
  <c r="N372" i="7"/>
  <c r="N1011" i="6"/>
  <c r="M1054" i="6"/>
  <c r="B1077" i="6"/>
  <c r="A1085" i="6"/>
  <c r="M1170" i="6"/>
  <c r="A1177" i="6"/>
  <c r="M1189" i="6"/>
  <c r="A1189" i="6"/>
  <c r="B1199" i="6"/>
  <c r="N1302" i="6"/>
  <c r="A1425" i="6"/>
  <c r="B931" i="6"/>
  <c r="M931" i="6"/>
  <c r="M959" i="6"/>
  <c r="A959" i="6"/>
  <c r="N6" i="7"/>
  <c r="N12" i="7"/>
  <c r="B27" i="7"/>
  <c r="A27" i="7"/>
  <c r="N118" i="7"/>
  <c r="M166" i="7"/>
  <c r="B166" i="7"/>
  <c r="A166" i="7"/>
  <c r="M180" i="7"/>
  <c r="A180" i="7"/>
  <c r="B180" i="7"/>
  <c r="N289" i="7"/>
  <c r="N326" i="7"/>
  <c r="A418" i="7"/>
  <c r="B418" i="7"/>
  <c r="M418" i="7"/>
  <c r="B1092" i="6"/>
  <c r="A1092" i="6"/>
  <c r="N1125" i="6"/>
  <c r="M1138" i="6"/>
  <c r="A1138" i="6"/>
  <c r="N1141" i="6"/>
  <c r="N1157" i="6"/>
  <c r="N1174" i="6"/>
  <c r="N1180" i="6"/>
  <c r="B1190" i="6"/>
  <c r="A1190" i="6"/>
  <c r="M1303" i="6"/>
  <c r="B1303" i="6"/>
  <c r="M1307" i="6"/>
  <c r="A1307" i="6"/>
  <c r="N1333" i="6"/>
  <c r="B1346" i="6"/>
  <c r="M1420" i="6"/>
  <c r="A1420" i="6"/>
  <c r="B941" i="6"/>
  <c r="B28" i="7"/>
  <c r="N112" i="7"/>
  <c r="M134" i="7"/>
  <c r="A134" i="7"/>
  <c r="B160" i="7"/>
  <c r="B232" i="7"/>
  <c r="N427" i="7"/>
  <c r="N106" i="7"/>
  <c r="N435" i="7"/>
  <c r="A1061" i="6"/>
  <c r="N1064" i="6"/>
  <c r="M1089" i="6"/>
  <c r="M1092" i="6"/>
  <c r="A1132" i="6"/>
  <c r="M1151" i="6"/>
  <c r="M1190" i="6"/>
  <c r="A1209" i="6"/>
  <c r="M1212" i="6"/>
  <c r="A1269" i="6"/>
  <c r="B1269" i="6"/>
  <c r="B1322" i="6"/>
  <c r="B1330" i="6"/>
  <c r="N1426" i="6"/>
  <c r="B1431" i="6"/>
  <c r="B922" i="6"/>
  <c r="M922" i="6"/>
  <c r="A922" i="6"/>
  <c r="B36" i="7"/>
  <c r="M135" i="7"/>
  <c r="B135" i="7"/>
  <c r="A135" i="7"/>
  <c r="B189" i="7"/>
  <c r="M226" i="7"/>
  <c r="B226" i="7"/>
  <c r="A226" i="7"/>
  <c r="N247" i="7"/>
  <c r="N1151" i="6"/>
  <c r="M1171" i="6"/>
  <c r="A1171" i="6"/>
  <c r="A1200" i="6"/>
  <c r="N1212" i="6"/>
  <c r="M1255" i="6"/>
  <c r="B1255" i="6"/>
  <c r="A1255" i="6"/>
  <c r="B1263" i="6"/>
  <c r="B1287" i="6"/>
  <c r="A1287" i="6"/>
  <c r="M1287" i="6"/>
  <c r="M1315" i="6"/>
  <c r="N1322" i="6"/>
  <c r="N1330" i="6"/>
  <c r="B1347" i="6"/>
  <c r="A1377" i="6"/>
  <c r="M1381" i="6"/>
  <c r="A1381" i="6"/>
  <c r="N1390" i="6"/>
  <c r="M1422" i="6"/>
  <c r="S1422" i="6" s="1"/>
  <c r="B1422" i="6"/>
  <c r="A1422" i="6"/>
  <c r="A1440" i="6"/>
  <c r="N36" i="7"/>
  <c r="B43" i="7"/>
  <c r="A43" i="7"/>
  <c r="B121" i="7"/>
  <c r="M128" i="7"/>
  <c r="B128" i="7"/>
  <c r="A128" i="7"/>
  <c r="M175" i="7"/>
  <c r="A175" i="7"/>
  <c r="B219" i="7"/>
  <c r="N314" i="7"/>
  <c r="N321" i="7"/>
  <c r="A634" i="6"/>
  <c r="A646" i="6"/>
  <c r="A658" i="6"/>
  <c r="A671" i="6"/>
  <c r="A802" i="6"/>
  <c r="M981" i="6"/>
  <c r="M1029" i="6"/>
  <c r="M1035" i="6"/>
  <c r="A1035" i="6"/>
  <c r="A1038" i="6"/>
  <c r="N1058" i="6"/>
  <c r="A1117" i="6"/>
  <c r="B1126" i="6"/>
  <c r="M1161" i="6"/>
  <c r="N1171" i="6"/>
  <c r="B1181" i="6"/>
  <c r="B1276" i="6"/>
  <c r="N1287" i="6"/>
  <c r="N1315" i="6"/>
  <c r="B1334" i="6"/>
  <c r="N1381" i="6"/>
  <c r="N1440" i="6"/>
  <c r="A908" i="6"/>
  <c r="M937" i="6"/>
  <c r="B937" i="6"/>
  <c r="N22" i="7"/>
  <c r="N43" i="7"/>
  <c r="A100" i="7"/>
  <c r="M154" i="7"/>
  <c r="A154" i="7"/>
  <c r="N219" i="7"/>
  <c r="B413" i="7"/>
  <c r="A413" i="7"/>
  <c r="M413" i="7"/>
  <c r="N1035" i="6"/>
  <c r="M1061" i="6"/>
  <c r="A1071" i="6"/>
  <c r="N1126" i="6"/>
  <c r="M1132" i="6"/>
  <c r="B1139" i="6"/>
  <c r="A1155" i="6"/>
  <c r="N1161" i="6"/>
  <c r="A1168" i="6"/>
  <c r="B1168" i="6"/>
  <c r="N1181" i="6"/>
  <c r="A1194" i="6"/>
  <c r="M1209" i="6"/>
  <c r="B1229" i="6"/>
  <c r="M1232" i="6"/>
  <c r="M1259" i="6"/>
  <c r="M1269" i="6"/>
  <c r="M1297" i="6"/>
  <c r="B1297" i="6"/>
  <c r="N908" i="6"/>
  <c r="N71" i="7"/>
  <c r="A79" i="7"/>
  <c r="B137" i="7"/>
  <c r="N154" i="7"/>
  <c r="N212" i="7"/>
  <c r="M308" i="7"/>
  <c r="A308" i="7"/>
  <c r="B308" i="7"/>
  <c r="N337" i="7"/>
  <c r="B406" i="7"/>
  <c r="M987" i="6"/>
  <c r="A990" i="6"/>
  <c r="N1021" i="6"/>
  <c r="M1068" i="6"/>
  <c r="M1074" i="6"/>
  <c r="B1152" i="6"/>
  <c r="A1152" i="6"/>
  <c r="M1175" i="6"/>
  <c r="N1178" i="6"/>
  <c r="M1200" i="6"/>
  <c r="B1213" i="6"/>
  <c r="M1246" i="6"/>
  <c r="A1246" i="6"/>
  <c r="B1294" i="6"/>
  <c r="N1304" i="6"/>
  <c r="M1354" i="6"/>
  <c r="S1354" i="6" s="1"/>
  <c r="B1354" i="6"/>
  <c r="M1368" i="6"/>
  <c r="M1440" i="6"/>
  <c r="M1446" i="6"/>
  <c r="S1446" i="6" s="1"/>
  <c r="A1446" i="6"/>
  <c r="B1446" i="6"/>
  <c r="N9" i="7"/>
  <c r="B23" i="7"/>
  <c r="M43" i="7"/>
  <c r="A285" i="7"/>
  <c r="M880" i="6"/>
  <c r="N987" i="6"/>
  <c r="M1018" i="6"/>
  <c r="A1044" i="6"/>
  <c r="M1047" i="6"/>
  <c r="A1065" i="6"/>
  <c r="N1074" i="6"/>
  <c r="B1096" i="6"/>
  <c r="M1099" i="6"/>
  <c r="M1105" i="6"/>
  <c r="M1117" i="6"/>
  <c r="M1120" i="6"/>
  <c r="M1158" i="6"/>
  <c r="A1166" i="6"/>
  <c r="B1166" i="6"/>
  <c r="N1175" i="6"/>
  <c r="M1203" i="6"/>
  <c r="N1246" i="6"/>
  <c r="B1312" i="6"/>
  <c r="M1312" i="6"/>
  <c r="M1339" i="6"/>
  <c r="M950" i="6"/>
  <c r="M72" i="7"/>
  <c r="B346" i="7"/>
  <c r="N1309" i="6"/>
  <c r="B1382" i="6"/>
  <c r="B1390" i="6"/>
  <c r="A1390" i="6"/>
  <c r="B1437" i="6"/>
  <c r="M913" i="6"/>
  <c r="N35" i="7"/>
  <c r="A116" i="7"/>
  <c r="N152" i="7"/>
  <c r="B186" i="7"/>
  <c r="A352" i="7"/>
  <c r="B352" i="7"/>
  <c r="M352" i="7"/>
  <c r="N359" i="7"/>
  <c r="A920" i="6"/>
  <c r="M920" i="6"/>
  <c r="B11" i="7"/>
  <c r="M16" i="7"/>
  <c r="A16" i="7"/>
  <c r="A53" i="7"/>
  <c r="B77" i="7"/>
  <c r="M193" i="7"/>
  <c r="B193" i="7"/>
  <c r="A193" i="7"/>
  <c r="B246" i="7"/>
  <c r="M267" i="7"/>
  <c r="A267" i="7"/>
  <c r="B267" i="7"/>
  <c r="N352" i="7"/>
  <c r="N1116" i="6"/>
  <c r="A1133" i="6"/>
  <c r="B1159" i="6"/>
  <c r="A1159" i="6"/>
  <c r="N1208" i="6"/>
  <c r="B1223" i="6"/>
  <c r="A1223" i="6"/>
  <c r="N1259" i="6"/>
  <c r="N1288" i="6"/>
  <c r="N1316" i="6"/>
  <c r="N1323" i="6"/>
  <c r="M1390" i="6"/>
  <c r="B1393" i="6"/>
  <c r="A1393" i="6"/>
  <c r="M1393" i="6"/>
  <c r="S1393" i="6" s="1"/>
  <c r="M1437" i="6"/>
  <c r="M1441" i="6"/>
  <c r="B1441" i="6"/>
  <c r="B932" i="6"/>
  <c r="N940" i="6"/>
  <c r="M958" i="6"/>
  <c r="B30" i="7"/>
  <c r="A30" i="7"/>
  <c r="N84" i="7"/>
  <c r="M91" i="7"/>
  <c r="B91" i="7"/>
  <c r="A91" i="7"/>
  <c r="B98" i="7"/>
  <c r="A98" i="7"/>
  <c r="M98" i="7"/>
  <c r="N110" i="7"/>
  <c r="N137" i="7"/>
  <c r="N166" i="7"/>
  <c r="N288" i="7"/>
  <c r="N309" i="7"/>
  <c r="M1327" i="6"/>
  <c r="B1434" i="6"/>
  <c r="M908" i="6"/>
  <c r="B908" i="6"/>
  <c r="N932" i="6"/>
  <c r="N98" i="7"/>
  <c r="M160" i="7"/>
  <c r="B207" i="7"/>
  <c r="B1357" i="6"/>
  <c r="M1371" i="6"/>
  <c r="N1387" i="6"/>
  <c r="B1396" i="6"/>
  <c r="A1396" i="6"/>
  <c r="N1407" i="6"/>
  <c r="M1426" i="6"/>
  <c r="B1438" i="6"/>
  <c r="A1438" i="6"/>
  <c r="M927" i="6"/>
  <c r="A12" i="7"/>
  <c r="M12" i="7"/>
  <c r="A106" i="7"/>
  <c r="B106" i="7"/>
  <c r="N124" i="7"/>
  <c r="N181" i="7"/>
  <c r="A202" i="7"/>
  <c r="N303" i="7"/>
  <c r="B1350" i="6"/>
  <c r="M1357" i="6"/>
  <c r="M1396" i="6"/>
  <c r="B1435" i="6"/>
  <c r="M1438" i="6"/>
  <c r="N909" i="6"/>
  <c r="N937" i="6"/>
  <c r="B74" i="7"/>
  <c r="A80" i="7"/>
  <c r="M106" i="7"/>
  <c r="N189" i="7"/>
  <c r="B196" i="7"/>
  <c r="M202" i="7"/>
  <c r="N236" i="7"/>
  <c r="B242" i="7"/>
  <c r="A277" i="7"/>
  <c r="M277" i="7"/>
  <c r="N325" i="7"/>
  <c r="N377" i="7"/>
  <c r="M400" i="7"/>
  <c r="B1365" i="6"/>
  <c r="A1365" i="6"/>
  <c r="N1368" i="6"/>
  <c r="M1431" i="6"/>
  <c r="M38" i="7"/>
  <c r="B38" i="7"/>
  <c r="A38" i="7"/>
  <c r="N80" i="7"/>
  <c r="A216" i="7"/>
  <c r="B263" i="7"/>
  <c r="N277" i="7"/>
  <c r="B1056" i="6"/>
  <c r="B1112" i="6"/>
  <c r="B1123" i="6"/>
  <c r="A1163" i="6"/>
  <c r="M1164" i="6"/>
  <c r="S1164" i="6" s="1"/>
  <c r="B1230" i="6"/>
  <c r="N1276" i="6"/>
  <c r="M1295" i="6"/>
  <c r="B1332" i="6"/>
  <c r="N1350" i="6"/>
  <c r="M1380" i="6"/>
  <c r="M1388" i="6"/>
  <c r="B1388" i="6"/>
  <c r="A1388" i="6"/>
  <c r="N1431" i="6"/>
  <c r="B1443" i="6"/>
  <c r="A1443" i="6"/>
  <c r="M925" i="6"/>
  <c r="M928" i="6"/>
  <c r="B928" i="6"/>
  <c r="A928" i="6"/>
  <c r="M62" i="7"/>
  <c r="B62" i="7"/>
  <c r="A62" i="7"/>
  <c r="A87" i="7"/>
  <c r="M87" i="7"/>
  <c r="B210" i="7"/>
  <c r="N242" i="7"/>
  <c r="N312" i="7"/>
  <c r="B326" i="7"/>
  <c r="A326" i="7"/>
  <c r="M326" i="7"/>
  <c r="N393" i="7"/>
  <c r="B905" i="6"/>
  <c r="N1005" i="6"/>
  <c r="N1029" i="6"/>
  <c r="N1053" i="6"/>
  <c r="A1059" i="6"/>
  <c r="B1076" i="6"/>
  <c r="A1077" i="6"/>
  <c r="A1096" i="6"/>
  <c r="N1120" i="6"/>
  <c r="A1126" i="6"/>
  <c r="M1140" i="6"/>
  <c r="A1181" i="6"/>
  <c r="A1204" i="6"/>
  <c r="A1213" i="6"/>
  <c r="M1233" i="6"/>
  <c r="N1257" i="6"/>
  <c r="A1264" i="6"/>
  <c r="B1448" i="6"/>
  <c r="A1448" i="6"/>
  <c r="B1318" i="6"/>
  <c r="B1325" i="6"/>
  <c r="M1358" i="6"/>
  <c r="A1358" i="6"/>
  <c r="M1404" i="6"/>
  <c r="B1408" i="6"/>
  <c r="A1408" i="6"/>
  <c r="M1435" i="6"/>
  <c r="A921" i="6"/>
  <c r="M921" i="6"/>
  <c r="B921" i="6"/>
  <c r="M8" i="7"/>
  <c r="A56" i="7"/>
  <c r="M56" i="7"/>
  <c r="B56" i="7"/>
  <c r="M80" i="7"/>
  <c r="M150" i="7"/>
  <c r="N415" i="7"/>
  <c r="N422" i="7"/>
  <c r="A1008" i="6"/>
  <c r="A1032" i="6"/>
  <c r="A1143" i="6"/>
  <c r="N1233" i="6"/>
  <c r="A1254" i="6"/>
  <c r="B1270" i="6"/>
  <c r="M1270" i="6"/>
  <c r="N1321" i="6"/>
  <c r="N1358" i="6"/>
  <c r="M1365" i="6"/>
  <c r="M1384" i="6"/>
  <c r="A1384" i="6"/>
  <c r="M910" i="6"/>
  <c r="M934" i="6"/>
  <c r="M952" i="6"/>
  <c r="N921" i="6"/>
  <c r="A20" i="7"/>
  <c r="B20" i="7"/>
  <c r="B51" i="7"/>
  <c r="A51" i="7"/>
  <c r="B81" i="7"/>
  <c r="B143" i="7"/>
  <c r="M170" i="7"/>
  <c r="B170" i="7"/>
  <c r="A170" i="7"/>
  <c r="M224" i="7"/>
  <c r="M278" i="7"/>
  <c r="A278" i="7"/>
  <c r="B278" i="7"/>
  <c r="M313" i="7"/>
  <c r="B313" i="7"/>
  <c r="A313" i="7"/>
  <c r="A984" i="6"/>
  <c r="M1056" i="6"/>
  <c r="M1059" i="6"/>
  <c r="B1062" i="6"/>
  <c r="M1077" i="6"/>
  <c r="S1077" i="6" s="1"/>
  <c r="M1104" i="6"/>
  <c r="M1112" i="6"/>
  <c r="M1123" i="6"/>
  <c r="M1126" i="6"/>
  <c r="M1163" i="6"/>
  <c r="M1181" i="6"/>
  <c r="A1187" i="6"/>
  <c r="M1213" i="6"/>
  <c r="M1230" i="6"/>
  <c r="N1270" i="6"/>
  <c r="M1280" i="6"/>
  <c r="M1284" i="6"/>
  <c r="S1284" i="6" s="1"/>
  <c r="B1308" i="6"/>
  <c r="B1337" i="6"/>
  <c r="N1340" i="6"/>
  <c r="M1443" i="6"/>
  <c r="M946" i="6"/>
  <c r="N20" i="7"/>
  <c r="N51" i="7"/>
  <c r="N143" i="7"/>
  <c r="M177" i="7"/>
  <c r="B177" i="7"/>
  <c r="A177" i="7"/>
  <c r="M285" i="7"/>
  <c r="B285" i="7"/>
  <c r="N313" i="7"/>
  <c r="N349" i="7"/>
  <c r="M364" i="7"/>
  <c r="A364" i="7"/>
  <c r="N371" i="7"/>
  <c r="N1404" i="6"/>
  <c r="B1413" i="6"/>
  <c r="B22" i="7"/>
  <c r="A22" i="7"/>
  <c r="N31" i="7"/>
  <c r="M107" i="7"/>
  <c r="A191" i="7"/>
  <c r="M191" i="7"/>
  <c r="B191" i="7"/>
  <c r="N208" i="7"/>
  <c r="N231" i="7"/>
  <c r="B254" i="7"/>
  <c r="A254" i="7"/>
  <c r="M254" i="7"/>
  <c r="N283" i="7"/>
  <c r="N346" i="7"/>
  <c r="N413" i="7"/>
  <c r="B1355" i="6"/>
  <c r="M1383" i="6"/>
  <c r="A1383" i="6"/>
  <c r="N1416" i="6"/>
  <c r="M1419" i="6"/>
  <c r="B52" i="7"/>
  <c r="N56" i="7"/>
  <c r="N66" i="7"/>
  <c r="B113" i="7"/>
  <c r="B124" i="7"/>
  <c r="N135" i="7"/>
  <c r="A162" i="7"/>
  <c r="N214" i="7"/>
  <c r="N226" i="7"/>
  <c r="N272" i="7"/>
  <c r="B290" i="7"/>
  <c r="N308" i="7"/>
  <c r="B1251" i="6"/>
  <c r="A1251" i="6"/>
  <c r="B1300" i="6"/>
  <c r="M1311" i="6"/>
  <c r="B1314" i="6"/>
  <c r="N1357" i="6"/>
  <c r="B1360" i="6"/>
  <c r="B1402" i="6"/>
  <c r="A1402" i="6"/>
  <c r="N1435" i="6"/>
  <c r="N1438" i="6"/>
  <c r="N1441" i="6"/>
  <c r="B912" i="6"/>
  <c r="N947" i="6"/>
  <c r="N27" i="7"/>
  <c r="M32" i="7"/>
  <c r="B47" i="7"/>
  <c r="A119" i="7"/>
  <c r="M119" i="7"/>
  <c r="N203" i="7"/>
  <c r="B227" i="7"/>
  <c r="N255" i="7"/>
  <c r="N267" i="7"/>
  <c r="N421" i="7"/>
  <c r="B1265" i="6"/>
  <c r="M1276" i="6"/>
  <c r="B1279" i="6"/>
  <c r="B1282" i="6"/>
  <c r="N1311" i="6"/>
  <c r="B1317" i="6"/>
  <c r="M909" i="6"/>
  <c r="N37" i="7"/>
  <c r="A92" i="7"/>
  <c r="M137" i="7"/>
  <c r="A137" i="7"/>
  <c r="M232" i="7"/>
  <c r="N238" i="7"/>
  <c r="M290" i="7"/>
  <c r="M334" i="7"/>
  <c r="B334" i="7"/>
  <c r="A334" i="7"/>
  <c r="M1340" i="6"/>
  <c r="B1340" i="6"/>
  <c r="M1376" i="6"/>
  <c r="S1376" i="6" s="1"/>
  <c r="A1376" i="6"/>
  <c r="N1399" i="6"/>
  <c r="M1411" i="6"/>
  <c r="A1417" i="6"/>
  <c r="N938" i="6"/>
  <c r="B948" i="6"/>
  <c r="A948" i="6"/>
  <c r="A950" i="6"/>
  <c r="N914" i="6"/>
  <c r="N5" i="7"/>
  <c r="N57" i="7"/>
  <c r="N62" i="7"/>
  <c r="N67" i="7"/>
  <c r="M103" i="7"/>
  <c r="N157" i="7"/>
  <c r="M422" i="7"/>
  <c r="M428" i="7"/>
  <c r="B6" i="7"/>
  <c r="N33" i="7"/>
  <c r="M53" i="7"/>
  <c r="B93" i="7"/>
  <c r="N139" i="7"/>
  <c r="N170" i="7"/>
  <c r="M216" i="7"/>
  <c r="M222" i="7"/>
  <c r="B222" i="7"/>
  <c r="A222" i="7"/>
  <c r="M298" i="7"/>
  <c r="A298" i="7"/>
  <c r="M310" i="7"/>
  <c r="A310" i="7"/>
  <c r="N335" i="7"/>
  <c r="M349" i="7"/>
  <c r="B349" i="7"/>
  <c r="A349" i="7"/>
  <c r="N375" i="7"/>
  <c r="N1306" i="6"/>
  <c r="B1315" i="6"/>
  <c r="B1352" i="6"/>
  <c r="M1394" i="6"/>
  <c r="S1394" i="6" s="1"/>
  <c r="M1417" i="6"/>
  <c r="B935" i="6"/>
  <c r="M935" i="6"/>
  <c r="M945" i="6"/>
  <c r="M948" i="6"/>
  <c r="M923" i="6"/>
  <c r="A63" i="7"/>
  <c r="B63" i="7"/>
  <c r="A99" i="7"/>
  <c r="M99" i="7"/>
  <c r="M110" i="7"/>
  <c r="A110" i="7"/>
  <c r="B110" i="7"/>
  <c r="B115" i="7"/>
  <c r="N158" i="7"/>
  <c r="N222" i="7"/>
  <c r="M228" i="7"/>
  <c r="M274" i="7"/>
  <c r="A274" i="7"/>
  <c r="N286" i="7"/>
  <c r="N298" i="7"/>
  <c r="N310" i="7"/>
  <c r="B1329" i="6"/>
  <c r="A1329" i="6"/>
  <c r="M1356" i="6"/>
  <c r="S1356" i="6" s="1"/>
  <c r="B1433" i="6"/>
  <c r="M1433" i="6"/>
  <c r="A907" i="6"/>
  <c r="M932" i="6"/>
  <c r="N935" i="6"/>
  <c r="B942" i="6"/>
  <c r="A942" i="6"/>
  <c r="N945" i="6"/>
  <c r="A19" i="7"/>
  <c r="A68" i="7"/>
  <c r="M68" i="7"/>
  <c r="M78" i="7"/>
  <c r="A78" i="7"/>
  <c r="M164" i="7"/>
  <c r="A164" i="7"/>
  <c r="A176" i="7"/>
  <c r="M211" i="7"/>
  <c r="N228" i="7"/>
  <c r="B234" i="7"/>
  <c r="B257" i="7"/>
  <c r="A263" i="7"/>
  <c r="N317" i="7"/>
  <c r="N342" i="7"/>
  <c r="N429" i="7"/>
  <c r="M1237" i="6"/>
  <c r="S1237" i="6" s="1"/>
  <c r="B1239" i="6"/>
  <c r="A1239" i="6"/>
  <c r="B1242" i="6"/>
  <c r="M1326" i="6"/>
  <c r="B1341" i="6"/>
  <c r="A1341" i="6"/>
  <c r="B1397" i="6"/>
  <c r="A1397" i="6"/>
  <c r="N1433" i="6"/>
  <c r="B939" i="6"/>
  <c r="N19" i="7"/>
  <c r="N48" i="7"/>
  <c r="N58" i="7"/>
  <c r="N68" i="7"/>
  <c r="N78" i="7"/>
  <c r="B94" i="7"/>
  <c r="A94" i="7"/>
  <c r="M94" i="7"/>
  <c r="N126" i="7"/>
  <c r="A140" i="7"/>
  <c r="N153" i="7"/>
  <c r="N164" i="7"/>
  <c r="N176" i="7"/>
  <c r="B200" i="7"/>
  <c r="M223" i="7"/>
  <c r="B223" i="7"/>
  <c r="A223" i="7"/>
  <c r="N234" i="7"/>
  <c r="N263" i="7"/>
  <c r="N396" i="7"/>
  <c r="N417" i="7"/>
  <c r="M1115" i="6"/>
  <c r="S1115" i="6" s="1"/>
  <c r="B1124" i="6"/>
  <c r="B1184" i="6"/>
  <c r="M1291" i="6"/>
  <c r="B1293" i="6"/>
  <c r="N1326" i="6"/>
  <c r="M1364" i="6"/>
  <c r="B1364" i="6"/>
  <c r="M1400" i="6"/>
  <c r="A1400" i="6"/>
  <c r="M1430" i="6"/>
  <c r="B1430" i="6"/>
  <c r="M929" i="6"/>
  <c r="A961" i="6"/>
  <c r="B915" i="6"/>
  <c r="B15" i="7"/>
  <c r="M24" i="7"/>
  <c r="N44" i="7"/>
  <c r="M63" i="7"/>
  <c r="A74" i="7"/>
  <c r="N140" i="7"/>
  <c r="M182" i="7"/>
  <c r="B182" i="7"/>
  <c r="A188" i="7"/>
  <c r="M188" i="7"/>
  <c r="B188" i="7"/>
  <c r="A246" i="7"/>
  <c r="A299" i="7"/>
  <c r="M299" i="7"/>
  <c r="M343" i="7"/>
  <c r="B343" i="7"/>
  <c r="A343" i="7"/>
  <c r="N1293" i="6"/>
  <c r="M1329" i="6"/>
  <c r="M1332" i="6"/>
  <c r="N1364" i="6"/>
  <c r="B1370" i="6"/>
  <c r="N1400" i="6"/>
  <c r="M1409" i="6"/>
  <c r="A1412" i="6"/>
  <c r="M1427" i="6"/>
  <c r="N1430" i="6"/>
  <c r="M942" i="6"/>
  <c r="B926" i="6"/>
  <c r="M19" i="7"/>
  <c r="N34" i="7"/>
  <c r="B49" i="7"/>
  <c r="A49" i="7"/>
  <c r="M49" i="7"/>
  <c r="B100" i="7"/>
  <c r="M100" i="7"/>
  <c r="B116" i="7"/>
  <c r="M121" i="7"/>
  <c r="B127" i="7"/>
  <c r="A165" i="7"/>
  <c r="N182" i="7"/>
  <c r="N251" i="7"/>
  <c r="M263" i="7"/>
  <c r="M287" i="7"/>
  <c r="N299" i="7"/>
  <c r="B350" i="7"/>
  <c r="N430" i="7"/>
  <c r="M1174" i="6"/>
  <c r="M1228" i="6"/>
  <c r="M1239" i="6"/>
  <c r="M1242" i="6"/>
  <c r="M1261" i="6"/>
  <c r="S1261" i="6" s="1"/>
  <c r="A1304" i="6"/>
  <c r="N1332" i="6"/>
  <c r="M1336" i="6"/>
  <c r="S1336" i="6" s="1"/>
  <c r="A1336" i="6"/>
  <c r="M1341" i="6"/>
  <c r="M1391" i="6"/>
  <c r="M1397" i="6"/>
  <c r="M1415" i="6"/>
  <c r="M74" i="7"/>
  <c r="B79" i="7"/>
  <c r="M79" i="7"/>
  <c r="N100" i="7"/>
  <c r="N127" i="7"/>
  <c r="M201" i="7"/>
  <c r="B201" i="7"/>
  <c r="A201" i="7"/>
  <c r="M246" i="7"/>
  <c r="N330" i="7"/>
  <c r="N358" i="7"/>
  <c r="N376" i="7"/>
  <c r="N428" i="7"/>
  <c r="M371" i="7"/>
  <c r="B371" i="7"/>
  <c r="M388" i="7"/>
  <c r="M394" i="7"/>
  <c r="N401" i="7"/>
  <c r="N418" i="7"/>
  <c r="B430" i="7"/>
  <c r="B41" i="7"/>
  <c r="M45" i="7"/>
  <c r="M58" i="7"/>
  <c r="N99" i="7"/>
  <c r="M118" i="7"/>
  <c r="B118" i="7"/>
  <c r="A118" i="7"/>
  <c r="M152" i="7"/>
  <c r="A167" i="7"/>
  <c r="N172" i="7"/>
  <c r="M198" i="7"/>
  <c r="B198" i="7"/>
  <c r="A198" i="7"/>
  <c r="A203" i="7"/>
  <c r="B275" i="7"/>
  <c r="B367" i="7"/>
  <c r="B379" i="7"/>
  <c r="A379" i="7"/>
  <c r="N1345" i="6"/>
  <c r="B1348" i="6"/>
  <c r="N1369" i="6"/>
  <c r="B1372" i="6"/>
  <c r="M1395" i="6"/>
  <c r="S1395" i="6" s="1"/>
  <c r="M953" i="6"/>
  <c r="A178" i="7"/>
  <c r="M178" i="7"/>
  <c r="N193" i="7"/>
  <c r="A219" i="7"/>
  <c r="B224" i="7"/>
  <c r="M249" i="7"/>
  <c r="B249" i="7"/>
  <c r="A249" i="7"/>
  <c r="N259" i="7"/>
  <c r="M265" i="7"/>
  <c r="B265" i="7"/>
  <c r="N306" i="7"/>
  <c r="M356" i="7"/>
  <c r="A403" i="7"/>
  <c r="M403" i="7"/>
  <c r="B403" i="7"/>
  <c r="M140" i="7"/>
  <c r="B140" i="7"/>
  <c r="M234" i="7"/>
  <c r="A234" i="7"/>
  <c r="N249" i="7"/>
  <c r="N270" i="7"/>
  <c r="M350" i="7"/>
  <c r="N356" i="7"/>
  <c r="N403" i="7"/>
  <c r="N431" i="7"/>
  <c r="M168" i="7"/>
  <c r="B168" i="7"/>
  <c r="A168" i="7"/>
  <c r="N173" i="7"/>
  <c r="M204" i="7"/>
  <c r="B204" i="7"/>
  <c r="A204" i="7"/>
  <c r="M219" i="7"/>
  <c r="N224" i="7"/>
  <c r="M239" i="7"/>
  <c r="M244" i="7"/>
  <c r="M260" i="7"/>
  <c r="B260" i="7"/>
  <c r="A260" i="7"/>
  <c r="N301" i="7"/>
  <c r="M317" i="7"/>
  <c r="N350" i="7"/>
  <c r="N397" i="7"/>
  <c r="B409" i="7"/>
  <c r="A911" i="6"/>
  <c r="M17" i="7"/>
  <c r="M86" i="7"/>
  <c r="N119" i="7"/>
  <c r="N128" i="7"/>
  <c r="M133" i="7"/>
  <c r="A133" i="7"/>
  <c r="B133" i="7"/>
  <c r="B163" i="7"/>
  <c r="M255" i="7"/>
  <c r="M296" i="7"/>
  <c r="B380" i="7"/>
  <c r="A380" i="7"/>
  <c r="B391" i="7"/>
  <c r="M1201" i="6"/>
  <c r="B1211" i="6"/>
  <c r="M1248" i="6"/>
  <c r="M1285" i="6"/>
  <c r="S1285" i="6" s="1"/>
  <c r="M1319" i="6"/>
  <c r="M1343" i="6"/>
  <c r="M1367" i="6"/>
  <c r="M1403" i="6"/>
  <c r="M1436" i="6"/>
  <c r="B1439" i="6"/>
  <c r="M949" i="6"/>
  <c r="B951" i="6"/>
  <c r="A951" i="6"/>
  <c r="M13" i="7"/>
  <c r="N17" i="7"/>
  <c r="M59" i="7"/>
  <c r="B64" i="7"/>
  <c r="A64" i="7"/>
  <c r="A82" i="7"/>
  <c r="N86" i="7"/>
  <c r="B105" i="7"/>
  <c r="A105" i="7"/>
  <c r="M105" i="7"/>
  <c r="N179" i="7"/>
  <c r="B230" i="7"/>
  <c r="N291" i="7"/>
  <c r="N339" i="7"/>
  <c r="N345" i="7"/>
  <c r="M368" i="7"/>
  <c r="N391" i="7"/>
  <c r="N1436" i="6"/>
  <c r="M930" i="6"/>
  <c r="N949" i="6"/>
  <c r="M924" i="6"/>
  <c r="N59" i="7"/>
  <c r="N73" i="7"/>
  <c r="N199" i="7"/>
  <c r="B205" i="7"/>
  <c r="B245" i="7"/>
  <c r="A245" i="7"/>
  <c r="N281" i="7"/>
  <c r="N302" i="7"/>
  <c r="N357" i="7"/>
  <c r="B398" i="7"/>
  <c r="A398" i="7"/>
  <c r="M1244" i="6"/>
  <c r="M1279" i="6"/>
  <c r="M1314" i="6"/>
  <c r="B1389" i="6"/>
  <c r="M1389" i="6"/>
  <c r="M1414" i="6"/>
  <c r="M1423" i="6"/>
  <c r="S1423" i="6" s="1"/>
  <c r="B1425" i="6"/>
  <c r="M911" i="6"/>
  <c r="N916" i="6"/>
  <c r="B917" i="6"/>
  <c r="A96" i="7"/>
  <c r="M124" i="7"/>
  <c r="B129" i="7"/>
  <c r="A129" i="7"/>
  <c r="B158" i="7"/>
  <c r="M189" i="7"/>
  <c r="M210" i="7"/>
  <c r="A215" i="7"/>
  <c r="M261" i="7"/>
  <c r="A261" i="7"/>
  <c r="N266" i="7"/>
  <c r="M380" i="7"/>
  <c r="M2" i="7"/>
  <c r="M48" i="7"/>
  <c r="N91" i="7"/>
  <c r="M172" i="7"/>
  <c r="N185" i="7"/>
  <c r="A247" i="7"/>
  <c r="N260" i="7"/>
  <c r="M273" i="7"/>
  <c r="N360" i="7"/>
  <c r="N370" i="7"/>
  <c r="A424" i="7"/>
  <c r="M424" i="7"/>
  <c r="N336" i="7"/>
  <c r="A346" i="7"/>
  <c r="N424" i="7"/>
  <c r="A173" i="7"/>
  <c r="N177" i="7"/>
  <c r="M195" i="7"/>
  <c r="N221" i="7"/>
  <c r="B252" i="7"/>
  <c r="N278" i="7"/>
  <c r="M283" i="7"/>
  <c r="N296" i="7"/>
  <c r="M314" i="7"/>
  <c r="A337" i="7"/>
  <c r="M346" i="7"/>
  <c r="N390" i="7"/>
  <c r="A415" i="7"/>
  <c r="M270" i="7"/>
  <c r="A270" i="7"/>
  <c r="N274" i="7"/>
  <c r="M332" i="7"/>
  <c r="A362" i="7"/>
  <c r="M362" i="7"/>
  <c r="A421" i="7"/>
  <c r="M431" i="7"/>
  <c r="N24" i="7"/>
  <c r="N38" i="7"/>
  <c r="B57" i="7"/>
  <c r="B73" i="7"/>
  <c r="A73" i="7"/>
  <c r="N134" i="7"/>
  <c r="M156" i="7"/>
  <c r="N178" i="7"/>
  <c r="M187" i="7"/>
  <c r="B213" i="7"/>
  <c r="A235" i="7"/>
  <c r="M240" i="7"/>
  <c r="B240" i="7"/>
  <c r="A240" i="7"/>
  <c r="N244" i="7"/>
  <c r="B302" i="7"/>
  <c r="N332" i="7"/>
  <c r="M347" i="7"/>
  <c r="B353" i="7"/>
  <c r="A353" i="7"/>
  <c r="N362" i="7"/>
  <c r="A397" i="7"/>
  <c r="A1324" i="6"/>
  <c r="A1337" i="6"/>
  <c r="A1348" i="6"/>
  <c r="A1360" i="6"/>
  <c r="A1372" i="6"/>
  <c r="A1382" i="6"/>
  <c r="A1434" i="6"/>
  <c r="A1439" i="6"/>
  <c r="A1444" i="6"/>
  <c r="A912" i="6"/>
  <c r="A21" i="7"/>
  <c r="M65" i="7"/>
  <c r="A77" i="7"/>
  <c r="A93" i="7"/>
  <c r="N187" i="7"/>
  <c r="A196" i="7"/>
  <c r="A200" i="7"/>
  <c r="A205" i="7"/>
  <c r="M209" i="7"/>
  <c r="N213" i="7"/>
  <c r="A218" i="7"/>
  <c r="N235" i="7"/>
  <c r="B253" i="7"/>
  <c r="M288" i="7"/>
  <c r="A293" i="7"/>
  <c r="B338" i="7"/>
  <c r="N347" i="7"/>
  <c r="A407" i="7"/>
  <c r="N416" i="7"/>
  <c r="A28" i="7"/>
  <c r="M113" i="7"/>
  <c r="A122" i="7"/>
  <c r="M165" i="7"/>
  <c r="B165" i="7"/>
  <c r="A227" i="7"/>
  <c r="N253" i="7"/>
  <c r="M275" i="7"/>
  <c r="A275" i="7"/>
  <c r="B280" i="7"/>
  <c r="B316" i="7"/>
  <c r="A316" i="7"/>
  <c r="M367" i="7"/>
  <c r="N402" i="7"/>
  <c r="B1377" i="6"/>
  <c r="M1439" i="6"/>
  <c r="B907" i="6"/>
  <c r="B39" i="7"/>
  <c r="A39" i="7"/>
  <c r="M57" i="7"/>
  <c r="N61" i="7"/>
  <c r="M73" i="7"/>
  <c r="N81" i="7"/>
  <c r="M93" i="7"/>
  <c r="N113" i="7"/>
  <c r="M200" i="7"/>
  <c r="M205" i="7"/>
  <c r="M218" i="7"/>
  <c r="M235" i="7"/>
  <c r="N262" i="7"/>
  <c r="M353" i="7"/>
  <c r="B392" i="7"/>
  <c r="M397" i="7"/>
  <c r="M407" i="7"/>
  <c r="B4" i="7"/>
  <c r="M35" i="7"/>
  <c r="M46" i="7"/>
  <c r="N93" i="7"/>
  <c r="M109" i="7"/>
  <c r="M126" i="7"/>
  <c r="B131" i="7"/>
  <c r="M179" i="7"/>
  <c r="M192" i="7"/>
  <c r="N205" i="7"/>
  <c r="A214" i="7"/>
  <c r="N218" i="7"/>
  <c r="M236" i="7"/>
  <c r="B236" i="7"/>
  <c r="A236" i="7"/>
  <c r="B241" i="7"/>
  <c r="M284" i="7"/>
  <c r="N363" i="7"/>
  <c r="A377" i="7"/>
  <c r="M377" i="7"/>
  <c r="M34" i="7"/>
  <c r="A44" i="7"/>
  <c r="M85" i="7"/>
  <c r="B85" i="7"/>
  <c r="A85" i="7"/>
  <c r="M125" i="7"/>
  <c r="A139" i="7"/>
  <c r="M153" i="7"/>
  <c r="B181" i="7"/>
  <c r="N223" i="7"/>
  <c r="M231" i="7"/>
  <c r="M258" i="7"/>
  <c r="B266" i="7"/>
  <c r="B359" i="7"/>
  <c r="A359" i="7"/>
  <c r="B385" i="7"/>
  <c r="M410" i="7"/>
  <c r="N343" i="7"/>
  <c r="B373" i="7"/>
  <c r="N407" i="7"/>
  <c r="A416" i="7"/>
  <c r="N420" i="7"/>
  <c r="M111" i="7"/>
  <c r="M174" i="7"/>
  <c r="B217" i="7"/>
  <c r="N275" i="7"/>
  <c r="M295" i="7"/>
  <c r="A311" i="7"/>
  <c r="N373" i="7"/>
  <c r="N65" i="7"/>
  <c r="B69" i="7"/>
  <c r="A69" i="7"/>
  <c r="N111" i="7"/>
  <c r="M146" i="7"/>
  <c r="B155" i="7"/>
  <c r="M159" i="7"/>
  <c r="A159" i="7"/>
  <c r="A163" i="7"/>
  <c r="A186" i="7"/>
  <c r="A213" i="7"/>
  <c r="A241" i="7"/>
  <c r="A252" i="7"/>
  <c r="A280" i="7"/>
  <c r="N295" i="7"/>
  <c r="M307" i="7"/>
  <c r="N311" i="7"/>
  <c r="B365" i="7"/>
  <c r="N378" i="7"/>
  <c r="M123" i="7"/>
  <c r="B190" i="7"/>
  <c r="B229" i="7"/>
  <c r="M237" i="7"/>
  <c r="A268" i="7"/>
  <c r="M276" i="7"/>
  <c r="B276" i="7"/>
  <c r="A276" i="7"/>
  <c r="N307" i="7"/>
  <c r="M331" i="7"/>
  <c r="A331" i="7"/>
  <c r="M344" i="7"/>
  <c r="A344" i="7"/>
  <c r="M373" i="7"/>
  <c r="B383" i="7"/>
  <c r="M395" i="7"/>
  <c r="A395" i="7"/>
  <c r="M416" i="7"/>
  <c r="M97" i="7"/>
  <c r="M127" i="7"/>
  <c r="A127" i="7"/>
  <c r="M186" i="7"/>
  <c r="M213" i="7"/>
  <c r="M252" i="7"/>
  <c r="M319" i="7"/>
  <c r="N331" i="7"/>
  <c r="M340" i="7"/>
  <c r="N344" i="7"/>
  <c r="N369" i="7"/>
  <c r="B374" i="7"/>
  <c r="M412" i="7"/>
  <c r="B421" i="7"/>
  <c r="A425" i="7"/>
  <c r="N398" i="7"/>
  <c r="M88" i="7"/>
  <c r="A95" i="7"/>
  <c r="A115" i="7"/>
  <c r="M142" i="7"/>
  <c r="A190" i="7"/>
  <c r="N200" i="7"/>
  <c r="M225" i="7"/>
  <c r="A229" i="7"/>
  <c r="A250" i="7"/>
  <c r="A257" i="7"/>
  <c r="M264" i="7"/>
  <c r="N285" i="7"/>
  <c r="N88" i="7"/>
  <c r="M151" i="7"/>
  <c r="M183" i="7"/>
  <c r="N239" i="7"/>
  <c r="B243" i="7"/>
  <c r="A322" i="7"/>
  <c r="B389" i="7"/>
  <c r="A389" i="7"/>
  <c r="M115" i="7"/>
  <c r="N151" i="7"/>
  <c r="A155" i="7"/>
  <c r="N351" i="7"/>
  <c r="M385" i="7"/>
  <c r="N434" i="7"/>
  <c r="M95" i="7"/>
  <c r="M162" i="7"/>
  <c r="N190" i="7"/>
  <c r="B194" i="7"/>
  <c r="M250" i="7"/>
  <c r="A286" i="7"/>
  <c r="M311" i="7"/>
  <c r="M370" i="7"/>
  <c r="A370" i="7"/>
  <c r="N385" i="7"/>
  <c r="M415" i="7"/>
  <c r="B427" i="7"/>
  <c r="A427" i="7"/>
  <c r="M282" i="7"/>
  <c r="N395" i="7"/>
  <c r="A143" i="7"/>
  <c r="A158" i="7"/>
  <c r="A181" i="7"/>
  <c r="A194" i="7"/>
  <c r="A217" i="7"/>
  <c r="A230" i="7"/>
  <c r="A253" i="7"/>
  <c r="A266" i="7"/>
  <c r="A289" i="7"/>
  <c r="A302" i="7"/>
  <c r="A325" i="7"/>
  <c r="A338" i="7"/>
  <c r="B355" i="7"/>
  <c r="A355" i="7"/>
  <c r="A365" i="7"/>
  <c r="A406" i="7"/>
  <c r="M130" i="7"/>
  <c r="M171" i="7"/>
  <c r="M207" i="7"/>
  <c r="M243" i="7"/>
  <c r="M279" i="7"/>
  <c r="N348" i="7"/>
  <c r="M392" i="7"/>
  <c r="U382" i="5" l="1"/>
  <c r="K382" i="5" s="1"/>
  <c r="U207" i="5"/>
  <c r="K207" i="5" s="1"/>
  <c r="N495" i="6" s="1"/>
  <c r="U625" i="5"/>
  <c r="K625" i="5" s="1"/>
  <c r="U82" i="5"/>
  <c r="K82" i="5" s="1"/>
  <c r="N200" i="6" s="1"/>
  <c r="U299" i="5"/>
  <c r="K299" i="5" s="1"/>
  <c r="U609" i="5"/>
  <c r="K609" i="5" s="1"/>
  <c r="U604" i="5"/>
  <c r="K604" i="5" s="1"/>
  <c r="U154" i="5"/>
  <c r="K154" i="5" s="1"/>
  <c r="N372" i="6" s="1"/>
  <c r="U178" i="5"/>
  <c r="K178" i="5" s="1"/>
  <c r="N432" i="6" s="1"/>
  <c r="U448" i="5"/>
  <c r="K448" i="5" s="1"/>
  <c r="U515" i="5"/>
  <c r="K515" i="5" s="1"/>
  <c r="N1165" i="6" s="1"/>
  <c r="U113" i="5"/>
  <c r="K113" i="5" s="1"/>
  <c r="N271" i="6" s="1"/>
  <c r="U394" i="5"/>
  <c r="K394" i="5" s="1"/>
  <c r="U338" i="5"/>
  <c r="K338" i="5" s="1"/>
  <c r="U492" i="5"/>
  <c r="K492" i="5" s="1"/>
  <c r="N1077" i="6" s="1"/>
  <c r="U63" i="5"/>
  <c r="K63" i="5" s="1"/>
  <c r="N151" i="6" s="1"/>
  <c r="U53" i="5"/>
  <c r="K53" i="5" s="1"/>
  <c r="U111" i="5"/>
  <c r="K111" i="5" s="1"/>
  <c r="N269" i="6" s="1"/>
  <c r="U220" i="5"/>
  <c r="K220" i="5" s="1"/>
  <c r="N524" i="6" s="1"/>
  <c r="U557" i="5"/>
  <c r="K557" i="5" s="1"/>
  <c r="N1336" i="6" s="1"/>
  <c r="N26" i="6"/>
  <c r="O1336" i="6"/>
  <c r="O1354" i="6"/>
  <c r="O670" i="6"/>
  <c r="O317" i="6"/>
  <c r="O496" i="6"/>
  <c r="O694" i="6"/>
  <c r="O470" i="6"/>
  <c r="O202" i="6"/>
  <c r="O433" i="6"/>
  <c r="O291" i="6"/>
  <c r="O571" i="6"/>
  <c r="O851" i="6"/>
  <c r="O318" i="6"/>
  <c r="O640" i="6"/>
  <c r="O723" i="6"/>
  <c r="O1374" i="6"/>
  <c r="O1445" i="6"/>
  <c r="O1375" i="6"/>
  <c r="O125" i="6"/>
  <c r="O1237" i="6"/>
  <c r="O795" i="6"/>
  <c r="O226" i="6"/>
  <c r="O402" i="6"/>
  <c r="O877" i="6"/>
  <c r="O271" i="6"/>
  <c r="O1395" i="6"/>
  <c r="O1261" i="6"/>
  <c r="O1376" i="6"/>
  <c r="O101" i="6"/>
  <c r="O224" i="6"/>
  <c r="O1285" i="6"/>
  <c r="O1115" i="6"/>
  <c r="O1394" i="6"/>
  <c r="O1077" i="6"/>
  <c r="O1422" i="6"/>
  <c r="O524" i="6"/>
  <c r="O852" i="6"/>
  <c r="O290" i="6"/>
  <c r="O373" i="6"/>
  <c r="O200" i="6"/>
  <c r="O126" i="6"/>
  <c r="O1236" i="6"/>
  <c r="O180" i="6"/>
  <c r="O371" i="6"/>
  <c r="O27" i="6"/>
  <c r="O102" i="6"/>
  <c r="O201" i="6"/>
  <c r="O495" i="6"/>
  <c r="O51" i="6"/>
  <c r="O641" i="6"/>
  <c r="O75" i="6"/>
  <c r="O245" i="6"/>
  <c r="O695" i="6"/>
  <c r="O1165" i="6"/>
  <c r="O793" i="6"/>
  <c r="O1338" i="6"/>
  <c r="O879" i="6"/>
  <c r="O372" i="6"/>
  <c r="O878" i="6"/>
  <c r="O619" i="6"/>
  <c r="O523" i="6"/>
  <c r="O1238" i="6"/>
  <c r="O550" i="6"/>
  <c r="O721" i="6"/>
  <c r="O319" i="6"/>
  <c r="O179" i="6"/>
  <c r="O127" i="6"/>
  <c r="O672" i="6"/>
  <c r="O344" i="6"/>
  <c r="O246" i="6"/>
  <c r="O722" i="6"/>
  <c r="O821" i="6"/>
  <c r="O696" i="6"/>
  <c r="O768" i="6"/>
  <c r="O820" i="6"/>
  <c r="O1078" i="6"/>
  <c r="O904" i="6"/>
  <c r="O1447" i="6"/>
  <c r="O822" i="6"/>
  <c r="O26" i="6"/>
  <c r="O1423" i="6"/>
  <c r="O1079" i="6"/>
  <c r="O1284" i="6"/>
  <c r="O50" i="6"/>
  <c r="O150" i="6"/>
  <c r="O621" i="6"/>
  <c r="O28" i="6"/>
  <c r="O74" i="6"/>
  <c r="O151" i="6"/>
  <c r="O149" i="6"/>
  <c r="O549" i="6"/>
  <c r="O345" i="6"/>
  <c r="O497" i="6"/>
  <c r="O247" i="6"/>
  <c r="O401" i="6"/>
  <c r="O103" i="6"/>
  <c r="O767" i="6"/>
  <c r="O469" i="6"/>
  <c r="O1166" i="6"/>
  <c r="O1263" i="6"/>
  <c r="O1356" i="6"/>
  <c r="O468" i="6"/>
  <c r="O52" i="6"/>
  <c r="O794" i="6"/>
  <c r="O620" i="6"/>
  <c r="O551" i="6"/>
  <c r="O346" i="6"/>
  <c r="O1114" i="6"/>
  <c r="O671" i="6"/>
  <c r="O1337" i="6"/>
  <c r="O766" i="6"/>
  <c r="O432" i="6"/>
  <c r="O642" i="6"/>
  <c r="O522" i="6"/>
  <c r="O269" i="6"/>
  <c r="O292" i="6"/>
  <c r="O572" i="6"/>
  <c r="O570" i="6"/>
  <c r="O181" i="6"/>
  <c r="O1393" i="6"/>
  <c r="O1286" i="6"/>
  <c r="O270" i="6"/>
  <c r="O850" i="6"/>
  <c r="O403" i="6"/>
  <c r="O225" i="6"/>
  <c r="O1164" i="6"/>
  <c r="O1446" i="6"/>
  <c r="O431" i="6"/>
  <c r="O76" i="6"/>
  <c r="O1113" i="6"/>
  <c r="O1262" i="6"/>
  <c r="O1355" i="6"/>
  <c r="O1421" i="6"/>
  <c r="N1261" i="6"/>
  <c r="N52" i="6"/>
  <c r="N1078" i="6"/>
  <c r="N270" i="6"/>
  <c r="N1237" i="6"/>
  <c r="N1238" i="6"/>
  <c r="N672" i="6"/>
  <c r="N180" i="6"/>
  <c r="N1356" i="6"/>
  <c r="N878" i="6"/>
  <c r="N290" i="6"/>
  <c r="N1395" i="6"/>
  <c r="N179" i="6"/>
  <c r="N671" i="6"/>
  <c r="N1446" i="6"/>
  <c r="N433" i="6"/>
  <c r="N550" i="6"/>
  <c r="N1114" i="6"/>
  <c r="N619" i="6"/>
  <c r="N102" i="6"/>
  <c r="N722" i="6"/>
  <c r="N821" i="6"/>
  <c r="N127" i="6"/>
  <c r="N402" i="6"/>
  <c r="N1394" i="6"/>
  <c r="N345" i="6"/>
  <c r="N373" i="6"/>
  <c r="N794" i="6"/>
  <c r="N371" i="6"/>
  <c r="N696" i="6"/>
  <c r="N1338" i="6"/>
  <c r="N1421" i="6"/>
  <c r="N723" i="6"/>
  <c r="N401" i="6"/>
  <c r="N549" i="6"/>
  <c r="N1262" i="6"/>
  <c r="N318" i="6"/>
  <c r="N469" i="6"/>
  <c r="N470" i="6"/>
  <c r="N850" i="6"/>
  <c r="N851" i="6"/>
  <c r="N101" i="6"/>
  <c r="N27" i="6"/>
  <c r="N793" i="6"/>
  <c r="N1263" i="6"/>
  <c r="N150" i="6"/>
  <c r="N523" i="6"/>
  <c r="N292" i="6"/>
  <c r="N621" i="6"/>
  <c r="N571" i="6"/>
  <c r="N431" i="6"/>
  <c r="N317" i="6"/>
  <c r="N551" i="6"/>
  <c r="N1236" i="6"/>
  <c r="N75" i="6"/>
  <c r="N497" i="6"/>
  <c r="N225" i="6"/>
  <c r="N1374" i="6"/>
  <c r="N877" i="6"/>
  <c r="N468" i="6"/>
  <c r="N202" i="6"/>
  <c r="N1337" i="6"/>
  <c r="N1113" i="6"/>
  <c r="N822" i="6"/>
  <c r="N245" i="6"/>
  <c r="N346" i="6"/>
  <c r="N319" i="6"/>
  <c r="N695" i="6"/>
  <c r="N721" i="6"/>
  <c r="N50" i="6"/>
  <c r="N904" i="6"/>
  <c r="N51" i="6"/>
  <c r="N767" i="6"/>
  <c r="N224" i="6"/>
  <c r="N201" i="6"/>
  <c r="N1422" i="6"/>
  <c r="N149" i="6"/>
  <c r="N76" i="6"/>
  <c r="N1115" i="6"/>
  <c r="N1354" i="6"/>
  <c r="N246" i="6"/>
  <c r="N126" i="6"/>
  <c r="N620" i="6"/>
  <c r="N820" i="6"/>
  <c r="N1375" i="6"/>
  <c r="N247" i="6"/>
  <c r="N28" i="6"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<sst xmlns="http://schemas.openxmlformats.org/spreadsheetml/2006/main" count="10420" uniqueCount="3015">
  <si>
    <t>KeyStage</t>
  </si>
  <si>
    <t>YearGroup</t>
  </si>
  <si>
    <t>LessonTitle</t>
  </si>
  <si>
    <t>TopicTitle</t>
  </si>
  <si>
    <t>B</t>
  </si>
  <si>
    <t>1</t>
  </si>
  <si>
    <t>R</t>
  </si>
  <si>
    <t>T</t>
  </si>
  <si>
    <t>F</t>
  </si>
  <si>
    <t>2</t>
  </si>
  <si>
    <t>P</t>
  </si>
  <si>
    <t>3</t>
  </si>
  <si>
    <t>4</t>
  </si>
  <si>
    <t>C</t>
  </si>
  <si>
    <t>5</t>
  </si>
  <si>
    <t>6</t>
  </si>
  <si>
    <t>8</t>
  </si>
  <si>
    <t>13</t>
  </si>
  <si>
    <t>10</t>
  </si>
  <si>
    <t>I</t>
  </si>
  <si>
    <t>CP</t>
  </si>
  <si>
    <t>9</t>
  </si>
  <si>
    <t>7</t>
  </si>
  <si>
    <t>12</t>
  </si>
  <si>
    <t>11</t>
  </si>
  <si>
    <t>A</t>
  </si>
  <si>
    <t>14</t>
  </si>
  <si>
    <t>15</t>
  </si>
  <si>
    <t>16</t>
  </si>
  <si>
    <t>17</t>
  </si>
  <si>
    <t>18</t>
  </si>
  <si>
    <t>19</t>
  </si>
  <si>
    <t>20</t>
  </si>
  <si>
    <t>21</t>
  </si>
  <si>
    <t>22</t>
  </si>
  <si>
    <t>23</t>
  </si>
  <si>
    <t>24</t>
  </si>
  <si>
    <t>25</t>
  </si>
  <si>
    <t>26</t>
  </si>
  <si>
    <t>27</t>
  </si>
  <si>
    <t>Subject</t>
  </si>
  <si>
    <t>Biology</t>
  </si>
  <si>
    <t>Physics</t>
  </si>
  <si>
    <t>Science</t>
  </si>
  <si>
    <t>Chemistry</t>
  </si>
  <si>
    <t>TopicSubject</t>
  </si>
  <si>
    <t>TopicID</t>
  </si>
  <si>
    <t>TotalNumberOfLessonsForTopic</t>
  </si>
  <si>
    <t>TopicType</t>
  </si>
  <si>
    <t>TopicAssessmentType</t>
  </si>
  <si>
    <t>Life Processes</t>
  </si>
  <si>
    <t>Standard</t>
  </si>
  <si>
    <t>Respiration And Circulation</t>
  </si>
  <si>
    <t>Variation</t>
  </si>
  <si>
    <t>Food And Digestion</t>
  </si>
  <si>
    <t>Reproduction</t>
  </si>
  <si>
    <t>Body Systems And Health</t>
  </si>
  <si>
    <t>Introduction To Science</t>
  </si>
  <si>
    <t>States Of Matter And Dissolving</t>
  </si>
  <si>
    <t>Elements And Compounds</t>
  </si>
  <si>
    <t>Mixtures And Separation Techniques</t>
  </si>
  <si>
    <t>The Earth's Structure</t>
  </si>
  <si>
    <t>Fuels</t>
  </si>
  <si>
    <t>Introduction To Forces</t>
  </si>
  <si>
    <t>Energy Strores And Transfers</t>
  </si>
  <si>
    <t>Circuits</t>
  </si>
  <si>
    <t>Sound and Light Waves</t>
  </si>
  <si>
    <t>Introduction to Space</t>
  </si>
  <si>
    <t>Experimental Skills For Scientists</t>
  </si>
  <si>
    <t>Report</t>
  </si>
  <si>
    <t>Plant Reproduction</t>
  </si>
  <si>
    <t>Plant Growth</t>
  </si>
  <si>
    <t>Unicellular And Multicellular Organisms</t>
  </si>
  <si>
    <t>Genetics And Evolution</t>
  </si>
  <si>
    <t>Disease And The Immune System</t>
  </si>
  <si>
    <t>Forensic Investigation</t>
  </si>
  <si>
    <t>Presentation</t>
  </si>
  <si>
    <t>Acids And Reactions</t>
  </si>
  <si>
    <t>Chemical Reactions</t>
  </si>
  <si>
    <t>Atmosphere And The Environment</t>
  </si>
  <si>
    <t>Limestone Cycle And Quarrying</t>
  </si>
  <si>
    <t>Materials</t>
  </si>
  <si>
    <t>Chemistry Investigation</t>
  </si>
  <si>
    <t>Motion</t>
  </si>
  <si>
    <t>Energy Transfers And Calculations</t>
  </si>
  <si>
    <t>Forces And Matter</t>
  </si>
  <si>
    <t>Space Observation</t>
  </si>
  <si>
    <t>Electromagnetism</t>
  </si>
  <si>
    <t>Maths Skills For Scientists</t>
  </si>
  <si>
    <t>Quiz</t>
  </si>
  <si>
    <t>G</t>
  </si>
  <si>
    <t>Key Concepts In Physics</t>
  </si>
  <si>
    <t>Motion And Forces</t>
  </si>
  <si>
    <t>Conservation Of Energy</t>
  </si>
  <si>
    <t>Waves</t>
  </si>
  <si>
    <t>Light And The Electromagnetic Spectrum</t>
  </si>
  <si>
    <t>Radioactivity</t>
  </si>
  <si>
    <t>Astronomy</t>
  </si>
  <si>
    <t>Energy - Forces Doing Work</t>
  </si>
  <si>
    <t>Forces And Their Effects</t>
  </si>
  <si>
    <t>Electricity And Circuits</t>
  </si>
  <si>
    <t>Static Electricity</t>
  </si>
  <si>
    <t>Magnetism And The Motor Effect</t>
  </si>
  <si>
    <t>Electromagnetic Induction</t>
  </si>
  <si>
    <t>Particle Model</t>
  </si>
  <si>
    <t>Development of practical skills in physics</t>
  </si>
  <si>
    <t>Foundations of physics</t>
  </si>
  <si>
    <t>Forces</t>
  </si>
  <si>
    <t>Work, Energy and Power</t>
  </si>
  <si>
    <t>Laws of Motion and Momentum</t>
  </si>
  <si>
    <t>Charge And Current</t>
  </si>
  <si>
    <t>Energy, Power and Resistance</t>
  </si>
  <si>
    <t>Electrical Circuits</t>
  </si>
  <si>
    <t>Waves 1</t>
  </si>
  <si>
    <t>Waves 2</t>
  </si>
  <si>
    <t>Quantum Physics</t>
  </si>
  <si>
    <t>Thermal Physics</t>
  </si>
  <si>
    <t>Ideal Gases</t>
  </si>
  <si>
    <t>Circular Motion</t>
  </si>
  <si>
    <t>Oscillations</t>
  </si>
  <si>
    <t>Gravitational Fields</t>
  </si>
  <si>
    <t>Stars</t>
  </si>
  <si>
    <t>Cosmology</t>
  </si>
  <si>
    <t>Capacitors</t>
  </si>
  <si>
    <t>Electric Fields</t>
  </si>
  <si>
    <t>Magnetic Fields</t>
  </si>
  <si>
    <t>Particle Physics</t>
  </si>
  <si>
    <t>Nuclear Physics</t>
  </si>
  <si>
    <t>Medical Physics</t>
  </si>
  <si>
    <t>PAG 2 Investigating Properties of Materials</t>
  </si>
  <si>
    <t>PAG 7 Investigating Ionising Radiation</t>
  </si>
  <si>
    <t>PAG 8 Investigating Gases</t>
  </si>
  <si>
    <t>PAG 9 Investigating Capacitors</t>
  </si>
  <si>
    <t>PAG 10 Investigating Simple Harmonic Motion</t>
  </si>
  <si>
    <t>PAG 11 Investigation</t>
  </si>
  <si>
    <t>PAG 12 Research</t>
  </si>
  <si>
    <t>LessonID</t>
  </si>
  <si>
    <t>LessonTitleEnter</t>
  </si>
  <si>
    <t>LessonLearningObjectiveEnter</t>
  </si>
  <si>
    <t>NumberOfLearningOutcomes</t>
  </si>
  <si>
    <t>SuggestedNumberOfPeriodsForLesson</t>
  </si>
  <si>
    <t>SuggestedActivities</t>
  </si>
  <si>
    <t>SkillsLearned</t>
  </si>
  <si>
    <t>LessonTitleAuto</t>
  </si>
  <si>
    <t>Living, dead and never been alive</t>
  </si>
  <si>
    <t>Describe the features of living organisms</t>
  </si>
  <si>
    <t>Class Prac: Have student carry out mini actions - use these to deduce MRS GRENDiscuss: What determines whether something is alive or not? Use objects/images to help with this.Worksheets: 7Aa1</t>
  </si>
  <si>
    <t>Plant and animal cells</t>
  </si>
  <si>
    <t>Identify the main parts of animal cells and describe their functions.</t>
  </si>
  <si>
    <t>Class Prac: Use bio-viewers to look at simple animal and plants cells. Sketch cells. Label cells. Describe their functions. Venn diagram - Compare plant and animal cells. Highlight differences.Worksheet: 7Ad1</t>
  </si>
  <si>
    <t>Specialised cells</t>
  </si>
  <si>
    <t>Describe how specialised cells are adapted to their functions</t>
  </si>
  <si>
    <t>Class Prac: Use bio-viewers to look at specialised animal and plants cells. Video: Cells - BBC Curriculum Bites</t>
  </si>
  <si>
    <t>Microscopes and plant cells</t>
  </si>
  <si>
    <t>Describe how to use a microscope to observe plant cells</t>
  </si>
  <si>
    <t>Demo: Show parts of the microscope, how to carry and how to focus. Class Prac: Prepare red onion slides. Students complete biological drawings of slides (could take photo) – pencil, no shading, no label lines crossing, no arrow heads, label lines drawn with a ruler.Calculate magnification.Worksheet: 7Ab1</t>
  </si>
  <si>
    <t>Microscopes and animal cells</t>
  </si>
  <si>
    <t>Describe how to use a microscope to observe animal cells</t>
  </si>
  <si>
    <t>Starter: Match labels and functions to parts of a microscope. Class Prac: Prepare cheek cell slides. Draw image and label. Calculate magnification.Magnification calculation problems. Worksheet: 7Ab6</t>
  </si>
  <si>
    <t>Organs and Tissues</t>
  </si>
  <si>
    <t>Describe how different tissues combine to form organs</t>
  </si>
  <si>
    <t>Use pictures to define tissue. Use pictures to define organs. Human body map- identify organs and functions. Worksheet: 7Ac7</t>
  </si>
  <si>
    <t>Organ Systems in Plants</t>
  </si>
  <si>
    <t>Describe the structure and function of organ systems in plants</t>
  </si>
  <si>
    <t>Define organ system. Look at diagrams of plants - identify tissues, organs and systems. No need to go into a lot of detail – this will be covered later in Key Stage 3</t>
  </si>
  <si>
    <t>Organ Systems in Animals</t>
  </si>
  <si>
    <t>Describe the structure and function of organ systems in animals</t>
  </si>
  <si>
    <t>Demo: Show human torsoIdentify main organs, then group them into ‘systems’. Name the different systems (digestive, circulatory, breathing). Label onto human body map. No need to go into a lot of detail – this will be covered later in Key Stage 3Discuss organ transplant. Ethical issues.Worksheets: 7Ae4</t>
  </si>
  <si>
    <t>Aerobic Respiration</t>
  </si>
  <si>
    <t>Be able to describe what happens during respiration</t>
  </si>
  <si>
    <t>Brain dump: Students write down prior knowledge – opportunity to deal with misconceptions (see starter slide). Demo: Screaming jelly baby</t>
  </si>
  <si>
    <t>Anaerobic respiration</t>
  </si>
  <si>
    <t>Describe what happens in anaerobic respiration in humans</t>
  </si>
  <si>
    <t>Explain how and why anaerobic respiration happens in humans. Extend into fermentation. Class Prac: Investigate the rate of anaerobic respiration in yeast. Compare pros and cons of aerobic and anaerobic respiration Worksheets: 8Db-2</t>
  </si>
  <si>
    <t>Lungs and Breathing</t>
  </si>
  <si>
    <t>Describe the structure and function of the lungs</t>
  </si>
  <si>
    <t>Correctly use the terms: breathing, breathing rate, ventilation, inhalation, exhalation Demo: Torso and Bell jar lungs Class Prac: Measuring lung volume [bbc.co.uk/bitesize/topics/zvrrd2p/articles/zm3xh39] Explain how specialised cells keep the lungs clean (mucus production and ciliated epithelial cells).Note: Mention about asthma at this point and how it affects the bronchioles Worksheets: 7ca1, 7ca6</t>
  </si>
  <si>
    <t>The heart</t>
  </si>
  <si>
    <t>Describe the structure of the heart</t>
  </si>
  <si>
    <t>Discussion: What does the heart do? How does it work? Does everyone’s heart beat at the same rate? Does a person’s heartbeat rate ever change? Why? Evidence? How can you check? Demo: Heart Dissection</t>
  </si>
  <si>
    <t>Blood and the Circulatory system</t>
  </si>
  <si>
    <t>Describe the parts of the blood and its journey through our bodies</t>
  </si>
  <si>
    <t>Worksheets: 7Cb-1, 7Cb-3, 7Cb-6, 7Cb-7</t>
  </si>
  <si>
    <t>Gas exchange system</t>
  </si>
  <si>
    <t>Describe how and where gas exchange occurs</t>
  </si>
  <si>
    <t>Focus on how the alveoli are adapted for efficient gas exchange.Demo: Ink dropped into beaker of water to show diffusionWorksheets: 8Ca-1, 8Cc-4, 7Ca-1, 7Ca-6, 7Ca-8</t>
  </si>
  <si>
    <t>Effects of exercise</t>
  </si>
  <si>
    <t>Describe how breathing rate and heart rate are affected by exercise</t>
  </si>
  <si>
    <t>Focus on production of and removal of lactic acid from the body. Discuss oxygen debt.Class Practical: Stamina testing practical : 7Cb-3 How breathing rate and heart rate are affected by exercise.</t>
  </si>
  <si>
    <t>Describe continuous and discontinuous variation</t>
  </si>
  <si>
    <t>Discussion: Make a list of many ways that humans vary as possibly. Ask students how they would measure each one.Class Prac: Draw up tables of class height and class eye colour. Draw appropriate graphs. Use graphs to highlight the difference between continuous and discontinuous variation. (Note: discrete and continuous data was covered in 7C1, check which data was graphed and pick different variables here)Plenary: Worksheets: 7Da-6, 7Da-7</t>
  </si>
  <si>
    <t>Habitats and ecosystems</t>
  </si>
  <si>
    <t>Describe different ecosystems and habitats</t>
  </si>
  <si>
    <t>Class Discussion: Give each group a different habitat 1) Describe physical environmental factors 2) Discuss how factors will change in their habitat at different times of day and in different seasons3) Compare with other groups4) Why do the different habitats support different organisms?</t>
  </si>
  <si>
    <t>Adaptations</t>
  </si>
  <si>
    <t>Explain how and why animals are adapted to their environment</t>
  </si>
  <si>
    <t>Class Discussion: Match the organism to its habitat. Categorize habitats and organisms (cold, hot, dry, wet) Identify similarities between organisms. Link to survivalClass Prac: Woodlice choice chambersWorksheets: 7Db-5</t>
  </si>
  <si>
    <t>Food chains and Food webs</t>
  </si>
  <si>
    <t>Create and explain the parts of a food chain and a food web</t>
  </si>
  <si>
    <t>Focus on activities and food chains/webs which allow pupils to build key word glossaries for feeding terms Worksheet: 7Dd-5</t>
  </si>
  <si>
    <t>Pyramids of numbers and biomass</t>
  </si>
  <si>
    <t>Compare pyramids of number and pyramids of biomass</t>
  </si>
  <si>
    <t>Ensure that pupils can work between food chains, food webs, pyramids of numbers and of biomass and understand the links between these.Worksheet: 7De-7, 8De-9</t>
  </si>
  <si>
    <t>Human impact on food webs</t>
  </si>
  <si>
    <t>Investigate and evaluate the impact that humans have on ecosystems and on species within food webs</t>
  </si>
  <si>
    <t>Plenary: All pests should be made extinct. Plus – we would never need to use pesticides again Minus – we would be destroying the food of other animals and this would damage food websInteresting – How do you classify something as a ‘pest’? Worksheet: 7De-4</t>
  </si>
  <si>
    <t>Conservation</t>
  </si>
  <si>
    <t>Describe some strategies for in-situ and ex-situ conservation</t>
  </si>
  <si>
    <t>Pupils divide into groups and prepare presentations on the different threats to biodiversity and how these have been/can resolved: 1) Habitat destruction 2) Invading species 3) Population increase 4) Pollution 5) OverexploitationPupils present to the class.</t>
  </si>
  <si>
    <t>Nutrients and their uses</t>
  </si>
  <si>
    <t>Be able to describe what different food types are used for</t>
  </si>
  <si>
    <t>Food and energy</t>
  </si>
  <si>
    <t xml:space="preserve">Understand how diet, exercise, sex and energy are linked </t>
  </si>
  <si>
    <t>Food tests</t>
  </si>
  <si>
    <t>Be able to describe how to test food to see if it contains fat, sugar, starch or proteins</t>
  </si>
  <si>
    <t>Balanced diets</t>
  </si>
  <si>
    <t>Explain what a balanced diet includes and the problems when we do not have one</t>
  </si>
  <si>
    <t>Teeth and tooth decay</t>
  </si>
  <si>
    <t>To identify types and parts of teeth and to explain the process of tooth decay and how it can be treated.</t>
  </si>
  <si>
    <t>Digestion</t>
  </si>
  <si>
    <t>Describe the digestive system and how it works</t>
  </si>
  <si>
    <t>Enzymes</t>
  </si>
  <si>
    <t>Explain what enzymes are and how they work</t>
  </si>
  <si>
    <t>Absorption</t>
  </si>
  <si>
    <t>Explain how digested food travels from the small intestine to the cells for respiration</t>
  </si>
  <si>
    <t>Animal sexual reproduction</t>
  </si>
  <si>
    <t>Understand how animals care for their offspring and learn some key terms for this topic</t>
  </si>
  <si>
    <t>Brainstorm how each different animals cares for their offspring. Similarities or differences?Plenary idea:  Odd One Out: frog, fish, giraffe (Ans: giraffes use internal fertilisation, fish have scales, giraffes have long necks, giraffes look after their offspring, fish don’t have legs.) Worksheets: 7Ba4, 7Ba5, 7Ba6</t>
  </si>
  <si>
    <t>Reproductive organs</t>
  </si>
  <si>
    <t>Be able to describe male and female reproductive organs, the sex cells they produce and fertilisation when they meet</t>
  </si>
  <si>
    <t>Demo: Models of reproductive organsDiscussion question - People are living longer. Would it be beneficial if the menopause didn’t start until 70 years of age? (Ans: Pros – each woman could produce more offspring in her lifetime; Cons – women might have babies when their bodies are too old to maintain pregnancy and look after a new baby)Worksheets: 7Bb3, 7Bb4, (7Bb7 &amp; 7Bb8 - S&amp;C)</t>
  </si>
  <si>
    <t>Fertilisation &amp; making an embryo</t>
  </si>
  <si>
    <t>Be able to describe how fertilisation occurs and what happens to the fertilised egg (zygote)</t>
  </si>
  <si>
    <t>Starter: Display words in a random order: Sperm cell, egg cell, zygote, embryo, foetus, babyStudents create a flow chart.Demo: Embryo modelsPlenary: Plus, Minus, Interesting: Egg cells should be able to grow into embryos without being fertilised. (Plus – no energy wasted on sex, no need to find a partner; Minus –offspring would be clones of the parent and eventually the whole population would be female.  Interesting – can this be done? Does this happen in some animals? e.g. New Mexico whiptail - parthenogenesis Worksheets: 7Bc1, 7Bc5, 7Bc6</t>
  </si>
  <si>
    <t>Pregnancy and Birth</t>
  </si>
  <si>
    <t>Be able to describe what happens after fertilisation</t>
  </si>
  <si>
    <t>Starter: How does a new human get the substances it needs for growth and development from the first cell to being a 1-year-old baby?Demo: Show ultrasound pictures of a developing foetus. Worksheets: 7Bd1, 7Bd3, 7Bd5</t>
  </si>
  <si>
    <t>Issues surrounding fertility</t>
  </si>
  <si>
    <t>Explain how lifestyle choices can affect pregnancy</t>
  </si>
  <si>
    <t>Growing up</t>
  </si>
  <si>
    <t>Explain the changes that happen during puberty and explain the stages involved in the menstrual cycle</t>
  </si>
  <si>
    <t>Plenary:  What topics would an agony aunt in a magazine get asked about? Worksheets: 7Be1, 7Be4, 7Be6</t>
  </si>
  <si>
    <t>Contraception and STI’s</t>
  </si>
  <si>
    <t>Learn about contraception and STD’s</t>
  </si>
  <si>
    <t>Students work in groups of 3 or 4 to research some STI’s, e.g. Syphilis, Gonorrhoea, HIV, Chlamydia, Genital herpesResearch and assemble the information in a group PowerPoint.  1. What are STI’s? 2. Signs &amp; Symptoms3. Treatments 4. Long term effects 5. Prevention</t>
  </si>
  <si>
    <t>The human skeleton</t>
  </si>
  <si>
    <t>Identify the main parts of the skeletal system and explain its functions.</t>
  </si>
  <si>
    <t>Class Prac: Label a skeletonUse laminated bone names (7Cc-5) and blutack Follow-on: Look at joints on the skeleton (including cranial fixed joints) and discuss tendons and ligamentsActivity: Build a skeleton (7Cc-7)Extend: Find out about exoskeletons, endoskeletons and hydrostatic skeletons.</t>
  </si>
  <si>
    <t>The role of joints and muscles</t>
  </si>
  <si>
    <t>Describe how muscles and bones work together to allow movement and explain how antagonistic muscles cause movement.</t>
  </si>
  <si>
    <t>Challenge: explain how they can tell that antagonistic pairs of muscles operate the fingers.Biomechanics = the interaction between skeleton and muscles, including the measurement of force exerted by different musclesClass Prac: Make an antagonistic muscle model (use 7Cd3 and 7Cd4 is the template)</t>
  </si>
  <si>
    <t>Problems with the skeletal system</t>
  </si>
  <si>
    <t>Be able to describe problems with bones, muscles and joints</t>
  </si>
  <si>
    <t>Problems with bones = Osteoporosis, fracture, scoliosis, arthritis.Problems with muscles = Torn muscle, muscular dystrophy.Other problems = Torn ligament, tendonitis</t>
  </si>
  <si>
    <t>The nervous system</t>
  </si>
  <si>
    <t>Describe how the nervous system works</t>
  </si>
  <si>
    <t>Class Prac: Mirror drawing (9Db-1)Class Prac: Measure impulse speeds (9Db-2)</t>
  </si>
  <si>
    <t>The hormonal system</t>
  </si>
  <si>
    <t>Describe how the hormonal system works</t>
  </si>
  <si>
    <t>Discuss testosterone, oestrogen, insulin, adrenaline, serotonin. Functions? Links?Compare and contrast the nervous and hormonal systemsDiscuss: Diabetes (both Type 1 and Type 2)Worksheet: 9Db5</t>
  </si>
  <si>
    <t>Harmful substances</t>
  </si>
  <si>
    <t>How can drugs, smoking and alcohol affect our body systems?</t>
  </si>
  <si>
    <t>True/false quiz - determine prior knowledge (7Ce-5)Discuss: effects of recreational drugs and alcohol on behaviour, health and life processes. Classify drugs as legal, illegal, medical, recreational.</t>
  </si>
  <si>
    <t>Drug development</t>
  </si>
  <si>
    <t>Describe how new drugs are developed</t>
  </si>
  <si>
    <t xml:space="preserve">Clinical trialshttps://www.cancerresearchuk.org/about-cancer/find-a-clinical-trial/what-clinical-trials-are/phases-of-clinical-trialsThe dangers of drug testingNorthwick Park failure of drug TGN1412 in 2006 - https://www.bbc.co.uk/news/health-22556736     Video:https://www.bbc.co.uk/programmes/p04sx421Worksheets: 9Dc-3, 9Dc-4 </t>
  </si>
  <si>
    <t>Safety in the Lab</t>
  </si>
  <si>
    <t>Learn how to work safely in a lab</t>
  </si>
  <si>
    <t>Lab Equipment</t>
  </si>
  <si>
    <t>Identify equipment used in a lab and explain its uses</t>
  </si>
  <si>
    <t>Using a Bunsen burner</t>
  </si>
  <si>
    <t>Describe how to use a Bunsen burner safely</t>
  </si>
  <si>
    <t>Heating Water</t>
  </si>
  <si>
    <t>Describe how to safely heat water using a Bunsen burner</t>
  </si>
  <si>
    <t>Identify Variables</t>
  </si>
  <si>
    <t>Describe how to carry out a fair test</t>
  </si>
  <si>
    <t>Working with scientific data</t>
  </si>
  <si>
    <t>Learn how to draw scientific tables and graphs</t>
  </si>
  <si>
    <t>Drawing a bar chart</t>
  </si>
  <si>
    <t>Describe how to draw a bar chart from experimental discrete data</t>
  </si>
  <si>
    <t>Drawing a scatter graph</t>
  </si>
  <si>
    <t>Describe how to draw a scatter graph with line of best fit from experimental  continuous data</t>
  </si>
  <si>
    <t>Write a Method</t>
  </si>
  <si>
    <t>Describe how to carry out an experiment</t>
  </si>
  <si>
    <t>States of matter</t>
  </si>
  <si>
    <t>To use a particle model to describe states of matter and their properties</t>
  </si>
  <si>
    <t>Class Prac: (at start of lesson): Plastic bottle fill with air, water and then sand – observe. What does it feel like? Demo: A solid block vs. a liquid which can be spooned outWorksheets: 7Ga, 7GcClass Prac: Test a range of substances (SLG ) to see if they can be poured, stirred, own shape or squashed. Then classify. Include normal e.g’s and polystyrene beads in a tube or sand that flows. Worksheets: 7Gd</t>
  </si>
  <si>
    <t>Properties of fluids and diffusion</t>
  </si>
  <si>
    <t>To describe and explain the properties of fluids and diffusion</t>
  </si>
  <si>
    <t>Demo: Use tea bags in cold and warm water to demonstrate diffusion.Demo: Spray perfume</t>
  </si>
  <si>
    <t>Testing for gases</t>
  </si>
  <si>
    <t>To describe and explain how to test for various gases</t>
  </si>
  <si>
    <t>Class Prac: Test for hydrogen, carbon dioxide and oxygen Demo: Test for O2 or could provide tubes of O2 with bungs in themWorksheets: 8Gd</t>
  </si>
  <si>
    <t>Heating and Cooling curves</t>
  </si>
  <si>
    <t>To describe and explain what happens when a substance is heated / cooled.</t>
  </si>
  <si>
    <t>Class Prac or Demo: Investigate cooling curve with stearic acid </t>
  </si>
  <si>
    <t>Solubility</t>
  </si>
  <si>
    <t>To describe and explain solubility</t>
  </si>
  <si>
    <t>Class Prac: Investigate whether various solids are soluble/insoluble in water (could link to whether they can be filtered )Worksheet: 7Eb </t>
  </si>
  <si>
    <t>Investigate Solubility</t>
  </si>
  <si>
    <t>To investigate factors that affect the solubility of a material in a liquid</t>
  </si>
  <si>
    <t>Class Prac: Investigate how quickly salt (best to use KCl) dissolves in a range of temperatures.Worksheet: 7EbClass Prac: Investigate how quickly sugar dissolves in water. Compared icing sugar vs. sugar granules vs. sugar cubes Worksheet: 7Eb</t>
  </si>
  <si>
    <t>Elements and Compounds</t>
  </si>
  <si>
    <t>To describe and explain the composition of elements and compounds.</t>
  </si>
  <si>
    <t>Class Prac: Give a selection of elements and compounds in a tray for each table. How would you classify? Discuss.Demo: Use Lego to demo elements and compoundsWorksheets: 7Ha,b &amp; d</t>
  </si>
  <si>
    <t>The Periodic Table</t>
  </si>
  <si>
    <t>To state the names and describe patterns in the periodic table.</t>
  </si>
  <si>
    <t>Distribute small periodic tables. Colour in metals/non-metals etc.Play Leher periodic table songHomework task: Research Mendeleev and how he arranged the periodic table.Each pupil makes a large font element to put up on the classroom wall.Worksheets: 8Fc, d &amp; e, 9Gd</t>
  </si>
  <si>
    <t>The parts of an atom</t>
  </si>
  <si>
    <t>To describe the structure of an atom in terms of subatomic particles and construct atomic structure diagrams</t>
  </si>
  <si>
    <t>Class Prac: Use plasticene to make models of atomsWorksheet: 8Fa</t>
  </si>
  <si>
    <t>Metals and non-metals</t>
  </si>
  <si>
    <t>To describe and explain the properties of metals and non-metals.</t>
  </si>
  <si>
    <t>Class Prac: Investigate properties of metals vs. non-metals a) React with oxygen        b) React with waterc) React with acid               d) Bendingd) Electrical conductivity   e) Thermal conductivityf) SonorousWorksheets in shared area with instructions. May want to split practicals over 2 lessons.Worksheet: 7Hc</t>
  </si>
  <si>
    <t>Properties and uses of metals</t>
  </si>
  <si>
    <t>To describe and explain how the properties of metals are linked to their uses.</t>
  </si>
  <si>
    <t>Opportunity for pupils to do some research and present their finding verbally or through poster work</t>
  </si>
  <si>
    <t>Chemical reactions</t>
  </si>
  <si>
    <t>To describe and explain the reactions of substances</t>
  </si>
  <si>
    <t>Lesson 1: Practicals: Making compoundsClass Prac: a) Burn Cu and Mg in airb) React HCl with Mg powder/ ribbonDemo: a) React Lead nitrate with potassium iodideb) Burn Cu and Mg in oxygen Lesson 2: Theory + consolidation Worksheet: 9Gb &amp; c</t>
  </si>
  <si>
    <t>Writing chemical equations</t>
  </si>
  <si>
    <t>To explain how to write word and balanced symbol equations.</t>
  </si>
  <si>
    <t>Worksheet: 7Hd &amp; e, 8Fb</t>
  </si>
  <si>
    <t>Mixtures</t>
  </si>
  <si>
    <t>To describe different types of mixture</t>
  </si>
  <si>
    <t>Demo: compare the mass of pure water with the mass of a sugar solution.</t>
  </si>
  <si>
    <t>Filtration</t>
  </si>
  <si>
    <t>To investigate and explain filtering.</t>
  </si>
  <si>
    <t>Demo: Filter paper folding techniquesClass Prac: Students investigate which substances can be filtered (link back to solubility ). Provide students with a range of substances (everyday and chemical ) to test .Worksheets: 7Ea, 9Ga</t>
  </si>
  <si>
    <t>Evaporation</t>
  </si>
  <si>
    <t>To investigate and explain evaporation.</t>
  </si>
  <si>
    <t>Class Prac: Students use chemistry equipment to make solutions (sugar &amp; water or salt &amp; water) and then evaporate the water. Worksheets: 7Ea &amp; c, 9Ga</t>
  </si>
  <si>
    <t>Distillation</t>
  </si>
  <si>
    <t>To describe and explain the process of distillation</t>
  </si>
  <si>
    <t>Demo: Distillation of ink and water.Check the taps have the correct valve attachment for the demo for the condenser to be attached. (see techs)Demo: Liebig condenserWorksheet: 7Ee</t>
  </si>
  <si>
    <t>Chromatography</t>
  </si>
  <si>
    <t>To explain how chromatography is used as a separating technique.</t>
  </si>
  <si>
    <t>Lesson 1: Intro method and complete the practical Class Prac: Students produce a chromatograph of the colours in different felt pen inks Lesson 2: Consider every day uses of chromatography and interpret chromatographs – lots of questions.Worksheets: 7Ed, 9Ga</t>
  </si>
  <si>
    <t>Using separation techniques</t>
  </si>
  <si>
    <t>To successfully separate various substances using a range of techniques</t>
  </si>
  <si>
    <t>Lesson 1: Plan and complete practicalClass Prac: Students are given a mixture containing salt, sand, wood shavings and iron filings. Using their understanding from the topic, they are to use a range of different equipment and techniques to produce separate pure samples at the end.Lesson 2: Write up methods used with diagrams to describe each technique in the correct stage. Present ideas as posters of labelled diagrams.</t>
  </si>
  <si>
    <t>The Earth’s Structure</t>
  </si>
  <si>
    <t>Recall the parts of the Earth and what they are made up of.</t>
  </si>
  <si>
    <t>Demo: green, yellow, orange and red paper to calculate the size of circles to stick together to produce a cross section of the Earth. Or plasticene with a magnet in the middleWorksheets: 8Hb, 9GeDemo: Pieces of digestive biscuits (tectonics plates) in golden syrup (magma). Heat using Bunsen burner to represent the heat from the core/mantle that will cause convections currents and movement of the plates. Worksheets: 8Hd</t>
  </si>
  <si>
    <t>Earthquakes</t>
  </si>
  <si>
    <t>Recall what earthquakes are and how they occur</t>
  </si>
  <si>
    <t>Demo: Ripple tank to represent a tsunami – caused by an earthquake Worksheets: 8He, 8Ha</t>
  </si>
  <si>
    <t>Volcanoes</t>
  </si>
  <si>
    <t>Recall what volcanoes are and how they occur</t>
  </si>
  <si>
    <t>Demo: Bicarbonate &amp; vinegar - represents a volcanic eruptionHOMEWORK TASK – research a natural disaster</t>
  </si>
  <si>
    <t>Sedimentary Rocks</t>
  </si>
  <si>
    <t>Recall how sedimentary rocks are formed, their properties and uses.</t>
  </si>
  <si>
    <t xml:space="preserve">Class Prac: Look at examples of sedimentary rocks using hand lenses. </t>
  </si>
  <si>
    <t>Igneous &amp; Metamorphic  rocks</t>
  </si>
  <si>
    <t>describe how igneous &amp; metamorphic rocks are formed</t>
  </si>
  <si>
    <t xml:space="preserve">Class Prac: Examine igneous rock samples using hand lenses Class Prac: Observe examples of all three types of rocks. Use hand lenses. Look at the features of the rocks and draw examples. Run some tests and record observations 1. Does the mass change when put in water? 2. Do they react with acid? 3. Do the grains rub off onto your hands?  </t>
  </si>
  <si>
    <t>Weathering and erosion</t>
  </si>
  <si>
    <t>Recall examples of weathering and erosion and describe how this can be affected by both human and environmental factors.</t>
  </si>
  <si>
    <t>Class Prac: Which rock would be best to make a statue from? How could you test for this?Provide chalk sticks (to carve) and dilute acidEncourage students to come up with a plan to investigate how to test to see which rock would be best to make a statue from. Worksheet: 8Hc</t>
  </si>
  <si>
    <t>The rock cycle</t>
  </si>
  <si>
    <t>Investigate and represent ways in which different types of rock form.</t>
  </si>
  <si>
    <t>Class Prac: The ‘choc’ cycle. Need to think carefully about this given the ‘no eating/drinking’ rule in classrooms</t>
  </si>
  <si>
    <t>Describe fuels as substances that burn and release energy</t>
  </si>
  <si>
    <t>Discuss range of fuelsConsider products of combustion – could recap test for carbon dioxide and demo test for waterDiscuss features of a fuel – TEACUPS acronym Demo: Whoosh bottle (combustion of alcohol)</t>
  </si>
  <si>
    <t>Combustion</t>
  </si>
  <si>
    <t>Describe the two types of combustion and their products</t>
  </si>
  <si>
    <t>Discuss fire triangleCompare blue and orange Bunsen burner flamesDemo: Burn ethanol in a evaporating dish - yellow flame makes bottom of beaker black/sootyDiscuss products of complete and incomplete combustionConsider disadvantages of incomplete combustionWrite equations for combustion of methane gas Worksheets: 8Ea, 8Eb, 8Ec</t>
  </si>
  <si>
    <t>Fossil Fuels</t>
  </si>
  <si>
    <t>Explain why fossil fuels are examples of non-renewable fuels</t>
  </si>
  <si>
    <t>Demo: Fractional distillation of crude oil. Burn fractions to show smokiness of flame for larger, high b.p. fractions.Fossil fuels comprehension task and formation card sortPractice writing word, symbol and balanced symbol equations for combustion of hydrocarbon fuels</t>
  </si>
  <si>
    <t>Pollution from Fuels</t>
  </si>
  <si>
    <t>Describe the environmental impact of burning fossil fuels</t>
  </si>
  <si>
    <t>This could be a taught lesson or a research-based lesson.Very important to dispel any misconceptions that include the ozone layer immediately! Need to cover:(a) acid rain(b) global warming(c) global dimmingRemember pupils will have varied amounts of prior knowledge apart from perhaps (c)Worksheets: 8Ee, 8Ed</t>
  </si>
  <si>
    <t>Fuel Burners</t>
  </si>
  <si>
    <t>Compare the energy released by different fuels</t>
  </si>
  <si>
    <t>Class Prac: Students design an experiment from the beginning to investigate energy released from different spirit burners. Prediction, variables, risk assessment, method. Then carry out practical, graph results and draw conclusions. Could use Energy from Fuels Experiment sheetLESSON 5 PLAN EXPERIMENTLESSON 6 CARRY OUT EXPERIMENT AND CONCLUSION</t>
  </si>
  <si>
    <t>Alternative Fuels</t>
  </si>
  <si>
    <t>Describe the properties of alternative fuels that make them suitable for a range of applications</t>
  </si>
  <si>
    <t>Mini-research task exploring what a biofuel is, examples, advantages and disadvantages.   Balancing equations practice for combustion of hydrogen fuelCompare flashpoint of alcohol vs. vegetable oilDemo: Chip pan fire (combustion of vegetable oil)Consider products formed when hydrogen burnsConsider difficulties of using hydrogen as a fuel</t>
  </si>
  <si>
    <t>Contact and Non-contact Forces</t>
  </si>
  <si>
    <t>Describe in detail contact and non-contact forces</t>
  </si>
  <si>
    <t>Focus of keywords, spelling and use of physics language. Clearly state what the forces are, what type they are and some common properties of each.</t>
  </si>
  <si>
    <t>Resultant Forces</t>
  </si>
  <si>
    <t>Calculate resultant forces</t>
  </si>
  <si>
    <t>Perform simple vector addition of parallel vectors. Add magnitudes for parallel, find difference between anti-parallel vectors.</t>
  </si>
  <si>
    <t>Friction (Practical)</t>
  </si>
  <si>
    <t>Use a netwon meter to measure friction forces</t>
  </si>
  <si>
    <t>Explain the basic concepts of friction and then use newton meters and shoes to calculate frictional forces for different surfaces.</t>
  </si>
  <si>
    <t>Gravity (Practical)</t>
  </si>
  <si>
    <t>Investigate the principle of moments</t>
  </si>
  <si>
    <t>Explain the dependence of gravity on mass and distance between bodies and clarify the misconception between mass and weight. Use gravity cups to show how weight changes on different planets.</t>
  </si>
  <si>
    <t>Hooke’s Law</t>
  </si>
  <si>
    <t>Describe Hooke’s law and perform simple calculations using the law</t>
  </si>
  <si>
    <t>Understand the terms elastic, plastic, deformation. Introduction to directly proportional graphs. Use data to plot Hooke’s Law Graph</t>
  </si>
  <si>
    <t>Hooke’s Law (Practical)</t>
  </si>
  <si>
    <t>Investigate Hooke’s Law</t>
  </si>
  <si>
    <t>Perform Hooke’s Law practical. Chance to practice graph plotting.</t>
  </si>
  <si>
    <t>Moments</t>
  </si>
  <si>
    <t>Define and calculate moments about a pivot</t>
  </si>
  <si>
    <t>Perform simple M=Fd calculations. Solve, visually principle of moments problems.</t>
  </si>
  <si>
    <t>Moments (Practical)</t>
  </si>
  <si>
    <t>Demonstrate the principle of moments. Balance different weights and different positions on a see-saw.</t>
  </si>
  <si>
    <t>Stores of Energy</t>
  </si>
  <si>
    <t>Define energy and explain the forms in which it can be stored</t>
  </si>
  <si>
    <t>Learn the keywords, use them correctly in sentences. Spelling checks</t>
  </si>
  <si>
    <t>Energy Transfers</t>
  </si>
  <si>
    <t>Explain the methods of transferring energy from one store to another</t>
  </si>
  <si>
    <t>Expand on the keywords from previous with addition of transfers.Incorporate into energy flow maps.</t>
  </si>
  <si>
    <t>Sankey Diagrams</t>
  </si>
  <si>
    <t>Describe energy transfers using a Sankey diagram and calculate efficiency of appliances</t>
  </si>
  <si>
    <t>Concept of useful energy is used to complete the function of the device and any other energy is wasted</t>
  </si>
  <si>
    <t>Renewable Energy</t>
  </si>
  <si>
    <t>Define a renewable energy resource and explain the methods used to generate electricity using them</t>
  </si>
  <si>
    <t>Could be done as research task computer/phones.</t>
  </si>
  <si>
    <t>Non-Renewable Energy</t>
  </si>
  <si>
    <t>Define a non-renewable energy resource and explain the methods used to generate electricity using them</t>
  </si>
  <si>
    <t>Energy Resources Debate</t>
  </si>
  <si>
    <t>Put forward arguments for and against different energy resources</t>
  </si>
  <si>
    <t>Moderate the debate between teams of students on the pros and cons of energy resources</t>
  </si>
  <si>
    <t>National Grid</t>
  </si>
  <si>
    <t>Explain the different steps in the national grid in order</t>
  </si>
  <si>
    <t>Paired tasks of arranging the different parts of the national grid into order and then research their individual function to the explain the function of the grid.</t>
  </si>
  <si>
    <t>Energy Demand</t>
  </si>
  <si>
    <t>Explain how demand for energy is changing</t>
  </si>
  <si>
    <t>Printing the graphs for each table will help aid in the discussions and questions during the lesson.This lesson is about reading graphs to make predictions about changes in energy demand. Ask students to lead with discussions amongst tables.</t>
  </si>
  <si>
    <t>Building Circuits</t>
  </si>
  <si>
    <t>Learn how to build basic circuits</t>
  </si>
  <si>
    <t>Building Series and Parallel Circuits</t>
  </si>
  <si>
    <t>Correctly build series and parallel circuits</t>
  </si>
  <si>
    <t>See slides for next four lessons</t>
  </si>
  <si>
    <t>Current in Series and Parallel</t>
  </si>
  <si>
    <t>State and apply the rules for current in series and in parallel</t>
  </si>
  <si>
    <t>Current in Series and Parallel (Practical)</t>
  </si>
  <si>
    <t>Perform a practical to determine the rules for current in series and in parallel</t>
  </si>
  <si>
    <t>Voltage in Series and Parallel</t>
  </si>
  <si>
    <t>State and apply the rules for voltage in series and in parallel</t>
  </si>
  <si>
    <t>Voltage in Series and Parallel (Practical)</t>
  </si>
  <si>
    <t>Perform a practical to determine the rules for voltage in series and in parallel</t>
  </si>
  <si>
    <t>Resistance and Ohm’s Law</t>
  </si>
  <si>
    <t>Define resistance and apply the concept to ohmic conductors</t>
  </si>
  <si>
    <t>Simple V=IR calculationsDirect proportion graphing</t>
  </si>
  <si>
    <t>Resistance and Ohm’s Law (Practical)</t>
  </si>
  <si>
    <t>Perform a practical to show the current and voltage are directly proportional across an ohmic conductor</t>
  </si>
  <si>
    <t>Find the resistance of a resistor. Plot current against voltage across a fixed resistor.Plotting direct proportion graphFind 1/gradient for resistance (challenge)</t>
  </si>
  <si>
    <t>Sound</t>
  </si>
  <si>
    <t>Describe the properties of sound.</t>
  </si>
  <si>
    <t>Solve problems related to propagation of sound waves.
Practical activities: Use tuning forks and resonance box (or desk) to demonstrate pitch (record frequency from manufacturer's mark on the tuning fork). Show the effect of a vibrating prong on the surface of water. Observe sound waves being recorded or displayed by a microphone (must capture volume and frequency/wavelength. Hearing ranges of different animals, conduct a hearing test using an online tool or video (link). Use a string-can communication line to demonstrate methods of transferring sound waves through solids.
Useful websites: Visualizing Sound in a Medium (openscied-static.s3.amazonaws.com), Sound Waves - Complete Toolkit (physicsclassroom.com), Sound - Sound | Waves - PhET Interactive Simulations (colorado.edu)</t>
  </si>
  <si>
    <t>Model particles
Use an equation
Key words:
Source
Oscillation
Progression
Material
Pitch
Volume
Ultrasound
Infrasound
Wave speed
Echo</t>
  </si>
  <si>
    <t>Transverse And Longitudinal Waves</t>
  </si>
  <si>
    <t>Define transverse and longitudinal waves.</t>
  </si>
  <si>
    <t xml:space="preserve">Practical activities: Demonstrate wave propagation using a slinky spring. Measure a property of the slinky wave (rulers, markers, timers, obtaining accurate results, video, etc).
Useful websites: Wave on a String - Waves | Frequency | Amplitude - PhET Interactive Simulations (colorado.edu), </t>
  </si>
  <si>
    <t>Model waves
Record and analyse data
Key words:
Transverse
Longitudinal
Compression
Rarefaction
Peak
Trough</t>
  </si>
  <si>
    <t>Describing Waves</t>
  </si>
  <si>
    <t>Explain what a wave is in terms like wavelength, frequency and time period.</t>
  </si>
  <si>
    <t>Providing definitions and conceptual explanation of waves, practice using and spelling key terms, exercises to fill in sentences and spelling quizzes. Students should see graphical descriptions of waves, and read properties of waves from them. They should relate wavelength to sound frequency and amplitude to sound volume.
Practical activities: Jelly baby wave machine.
Useful websites: Waves Intro - Frequency | Amplitude | Wave Speed - PhET Interactive Simulations (colorado.edu)</t>
  </si>
  <si>
    <t xml:space="preserve">Read wave data from a graph
Use an equation
Key words:
Wavelength
Frequency
Amplitude
Wave energy
Wave graph </t>
  </si>
  <si>
    <t>Light and Electromagnetic Waves</t>
  </si>
  <si>
    <t>Explain light and the electromagnetic spectrum.</t>
  </si>
  <si>
    <t xml:space="preserve">Watch the EM Radiation song here. Compare light waves to sound waves. Use the wave equation to answer problems using the speed of light.
Practical activities: Sound and Light Waves in A Vacuum - Demonstrate using a buzzer and light bulb in a vacuum jar. Use filters, lights (phone light), filters and screens to observe how colours of light mix.
Useful websites: Color Vision - Photons | Monochromatic Light | White Light - PhET Interactive Simulations (colorado.edu), </t>
  </si>
  <si>
    <t xml:space="preserve">Research
Key words:
Mechanical
Electromagnetic spectrum
Vacuum
Dispersion
Colour
Pigment
Filter </t>
  </si>
  <si>
    <t>Travelling light</t>
  </si>
  <si>
    <t>Understand how pinhole cameras and eyes work and how light traveling in straight lines forms shadows.</t>
  </si>
  <si>
    <t>Practical activities: Explain the concept of light traveling in straight lines, with demonstrations such as a laser pointer and smoke. Use the large model of an eye to show light being focussed on the retina. Discuss the concept of shadows and how they're formed, demonstrating with a light source and an opaque object. Use a pinhole camera to project an image onto a screen. Discuss how the images appear inverted and why that happens. Explore how changing the distance between the pinhole and the screen changes the size and sharpness of the image.
Useful websites: Understand that light travels in straight lines. – interactive simulations, video – eduMedia (edumedia-sciences.com)</t>
  </si>
  <si>
    <t>Draw diagrams
Key words:
Lens
Pupil
Retina
Inverted image
Pinhole Camera
Shadow
Opaque
Umbra
Penumbra</t>
  </si>
  <si>
    <t>Ray Diagrams: Reflection</t>
  </si>
  <si>
    <t>State and apply the law of reflection to different scenarios.</t>
  </si>
  <si>
    <t>Diagramming reflection scenarios, introducing keywords to describe mirror images such as upright, same size, laterally inverted etc. Describe reflection of light and water waves and remind that echoes are reflections of waves.
Practical activities: Use mirrors and prisms to make simple periscopes. Could extend lesson to a graphing practical by using mirror and ray boxes on paper to trace the path of light as it reflects, measuring angles of incidence and reflection using a protractor to confirm the law of reflection and plot a graph of I vs r. Use the same graph in the future refraction lesson.
Useful websites: Law of Reflection - JavaLab, Principle of Mirror - JavaLab, Light Reflection Simulation | SimPop, Physics Simulations: Reflection and Mirrors (physicsclassroom.com)</t>
  </si>
  <si>
    <t>Draw ray diagrams
Key words:
Ray diagram
Normal
Angle of incidence
Angle of reflection
Incident ray
Reflected ray
Upright image
Lateral inversion</t>
  </si>
  <si>
    <t>Ray Diagrams: Refraction</t>
  </si>
  <si>
    <t>Describe the process of refraction and apply that understanding to physical scenarios.</t>
  </si>
  <si>
    <t>Giving a basic description of refraction as a change in wave speed leading to a change in wavelength and thus a change in the direction of the wave. Describe refraction of water waves and light waves.
Practical activities: Show refraction of water in the ripple tank (!), Show refraction of light in a rectangular prism, explain how to measure angle of refraction
Useful websites: Bending Light - Snell's Law | Refraction | Reflection - PhET Interactive Simulations (colorado.edu)</t>
  </si>
  <si>
    <t>Draw ray diagrams
Plan an investigation
Key words:
Boundary
Refraction
Medium
Angle of refraction
Refracted ray</t>
  </si>
  <si>
    <t>Investigating refraction</t>
  </si>
  <si>
    <t>Perform a practical to determine the relationship between the angle of incidence and the angle of refraction.</t>
  </si>
  <si>
    <t>Practical activities: Using a simple glass rectangular block to refract light from the air to glass boundary then from the glass to air boundary. Measuring angles of incidence and refraction against the normal to show that, the ray moves to the normal in the first instance and away from the normal in the second.</t>
  </si>
  <si>
    <t>Investigate relationships between variables
Key words:
Bend away from
Bend towards</t>
  </si>
  <si>
    <t>Total internal reflection</t>
  </si>
  <si>
    <t>Describe total internal reflection and how it is used.</t>
  </si>
  <si>
    <t>Practical activities: Measure the critical angle for a prism using ray boxes, demo fibre optical cable (can use a laser with safety precautions).
Useful websites: Total Internal Reflection and Optical Fiber - JavaLab</t>
  </si>
  <si>
    <t>Apply scientific understanding to modern technology
Key words:
Critical angle
Optical fibre
Communication</t>
  </si>
  <si>
    <t>Our Place In Space</t>
  </si>
  <si>
    <t>Explain the order and relative size of planets in our solar system.</t>
  </si>
  <si>
    <t>Introduce the order of planets (potential use of a YouTube video), conduct research task on facts about each planet. 
Practical activities: Observe an orrery model of the solar system. Create a scale model of the solar system: Construct an scale model of the Solar System.
Useful links: 3D Solar System Viewer | TheSkyLive.com, Student Project: Make a Scale Solar System | NASA/JPL Edu, Educator Guide: Create a Solar System Scale Model With Spreadsheets | NASA/JPL Edu, Microsoft Word - outdoor scale model rev.doc (unm.edu), SolarSystemModel.pdf (nasa.gov)</t>
  </si>
  <si>
    <t>Gravity</t>
  </si>
  <si>
    <t>Explain how gravity pulls objects together and calculate weight.</t>
  </si>
  <si>
    <t>Calculate weight using  w=mg , demonstrate and explain that gravity doesn't pull things down, it pulls things together.
Practical activities: Gravity cups, measure mass with mass balance and weight with a newton metre (show that both can measure mass or weight using the given equation)</t>
  </si>
  <si>
    <t>Orbits</t>
  </si>
  <si>
    <t>Describe and explain the orbits  of bodies in the Solar System.</t>
  </si>
  <si>
    <t>Use orbital data to determine positions of planets at intervals. e.g. Mercury year = 1/4 Earth year, where is Mercury in 1.5 Earth years?
Practical activities: Make a model comet.
Useful websites: Planetary Orbit Simulator (NAAP) (unl.edu), Orbit Viewer (nasa.gov), Planetary Orbit | Astronomy with Processing (ucl.ac.uk)</t>
  </si>
  <si>
    <t>Seasons</t>
  </si>
  <si>
    <t>Explain why we have seasons.</t>
  </si>
  <si>
    <t>Engage in facts finding about the seasons, share differences on seasons, watch a video on the tilt of the Earth.
Useful links: Season simulator | Earth's rotation and tilt | Earth geological and climatic history | Cosmology and astronomy | Science | Khan Academy, Seasons | Earth Space Lab – interactive 3D animations 🌍, Seasons Simulator (NAAP) (unl.edu), Earth’s Day and Night from Space | PBS LearningMedia, Daylight Simulator (unl.edu), Days and nights over the year – interactive simulations – eduMedia (edumedia-sciences.com)</t>
  </si>
  <si>
    <t>Keeping Time</t>
  </si>
  <si>
    <t>Describe how we keep track of time</t>
  </si>
  <si>
    <t xml:space="preserve">Observe a 3D computer model of the passage of the sun through the sky, and the position and motion of the Earth around the Sun.
Practical activities: Use a light and model earth to demonstrate orbital motion and axial spin. Relate motion to appearance of sun in the sky throughout the day and year. Mark the passage of the shadow of a stick in the ground over the course of a lesson (mark at beginning and end of 50-minute lesson), or use time-lapse video over longer period.
Useful links: Astronomy Simulation - JavaLab, Seasons | Earth Space Lab – interactive 3D animations 🌍, Stellarium Astronomy Software (needs installing), </t>
  </si>
  <si>
    <t>The Moon</t>
  </si>
  <si>
    <t>Explain the formation of the Moon and its effects on Earth.</t>
  </si>
  <si>
    <t>Practical activities: Use moons-on-a-stick to demonstrate phases. Demonstration or students building and performing the demonstration themselves using a resource like this. Use   paper cut-outs to demonstrate eclipse. 3 students, 1 to be the Sun, one to be the Earth, and one to be the Moon. Students hold scaled cut-outs and perform orbital motion to identify when eclipses will occur.
Conduct a research task on comparison of stars along the lines of size, colour, age, temperature or teach through the life cycle of stars diagram.
Useful links: Universe Size Comparison 3D, Star in a Box (lco.global), WWTA | Life Cycle of Stars (wwtambassadors.org)</t>
  </si>
  <si>
    <t>The Sun</t>
  </si>
  <si>
    <t>Describe the processes that occur in stars.</t>
  </si>
  <si>
    <t xml:space="preserve">Discuss origin theories from ancient societies e.g. Greek and Egyptian, also compare semitic religions (creation by God) to Hinduism (cyclical).
Play the Big Bang theory theme tune, provide an introduction to the Big Bang theory and how the universe was extremely hot and dense. Compare to the idea of the Steady State theory. Compare modern theories to historical theories.
Useful websites: Hubble's Law | Golabz, Hubble Expansion (nasa.gov), </t>
  </si>
  <si>
    <t>The Big Bang</t>
  </si>
  <si>
    <t>Describe how origin theories for the Earth and the Universe have changed over time</t>
  </si>
  <si>
    <t>Conduct a research task on different satellites and what life is like on the ISS.</t>
  </si>
  <si>
    <t>Satellites</t>
  </si>
  <si>
    <t>Describe the uses of different man-made satellites.</t>
  </si>
  <si>
    <t>Scientific Terminology</t>
  </si>
  <si>
    <t>Correctly use key terms and identify when to plot what type of graph</t>
  </si>
  <si>
    <t>Handling Data</t>
  </si>
  <si>
    <t>Know how to correctly construct data tables and graphs.</t>
  </si>
  <si>
    <t>Practical 1</t>
  </si>
  <si>
    <t>To construct a method and then perform a simple investigation to gather discontinuous data.</t>
  </si>
  <si>
    <t>Practical 1 Review</t>
  </si>
  <si>
    <t>To Evaluate the method and analyse results of the previous practical</t>
  </si>
  <si>
    <t>Practical 2</t>
  </si>
  <si>
    <t>To construct a method and then perform a simple investigation to gather continuous data.</t>
  </si>
  <si>
    <t>Practical 2 Review</t>
  </si>
  <si>
    <t>Practical 3</t>
  </si>
  <si>
    <t>To construct a method and then detailed investigation to gather data.</t>
  </si>
  <si>
    <t>Practical 3 Review</t>
  </si>
  <si>
    <t>Classification and Biodiversity</t>
  </si>
  <si>
    <t>Describe the key features of the 5 kingdoms and explain why classification of organisms is necessary</t>
  </si>
  <si>
    <t>Review 5 KingdomsAnimals, plants, fungi, prokaryotes, protistsStudents group images of organisms. Include challenging ones, e.g. platypus, armadillo, bacteria, algae)Discuss: Biodiversity and why it mattersWorksheets: 8Ba1, 8Ba-4, 8Ba-8Note: Use this opportunity to explore classification within the animal kingdom too as not covered elsewhere. Use two lessons to explore this in depth.</t>
  </si>
  <si>
    <t>Sexual and Asexual reproduction</t>
  </si>
  <si>
    <t>Explain the difference in outcomes of asexual and sexual reproduction in plants</t>
  </si>
  <si>
    <t>Discuss: Why do strawberry plants have runners? flowers?Class Prac: Growing cuttingsStudents grow cuttings from Tradescantia (5 – 10 days in water) Use Worksheet 8B3 check understanding of differences between sexual and asexual reproduction and the advantages/disadvantages</t>
  </si>
  <si>
    <t>Pollination</t>
  </si>
  <si>
    <t>Describe the process of pollination.</t>
  </si>
  <si>
    <t>Use worksheet 8Bc-5 to label parts of a flowerClass Prac: Examine pollen grains under a microscope/visualiser and determine if they are insect or wind-pollinated.Worksheet: 8Bc-7</t>
  </si>
  <si>
    <t>Role of insects in pollination</t>
  </si>
  <si>
    <t>To describe the role of insects in pollination.</t>
  </si>
  <si>
    <t>Starter Why are bees extinct in China? Ans = pesticides and destruction of habitat.  Link to interdependence.Define: insect. Draw and label diagram.Discuss insects pollinating plants.Discuss current crisis involving honeybees.</t>
  </si>
  <si>
    <t>Flower dissection</t>
  </si>
  <si>
    <t>Examine a flower under a microscope and draw the image</t>
  </si>
  <si>
    <t>Class Prac: Flower Dissection (Peruvian Lily) https://www.youtube.com/watch?v=493WeySyf-8 Check for allergies and ask students to cut away from their hands – not towards as shown on film!</t>
  </si>
  <si>
    <t>Quadrats</t>
  </si>
  <si>
    <t>Use quadrats to sample a population of plants in a specific area.</t>
  </si>
  <si>
    <t>Define: - estimate – sample - accuracy.Class Prac: QuadratsEstimate the population of a certain plant on a rectangular piece of land (beyond tennis courts). Use a random number generator sheet for coordinates.Worksheets: 8Ba-3, 8Ba-6</t>
  </si>
  <si>
    <t>Fertilisation and dispersal</t>
  </si>
  <si>
    <t>Describe the events that occur after pollination leading to fertilisation.</t>
  </si>
  <si>
    <t>Discuss: What are seeds?Animation: Pollination and fertilisation https://www.youtube.com/watch?v=aXT1DZEHsMkClass Prac: Seed dissectionUsing large beans (e.g. French, broad, kidney) that have been soaked for 12 hours. No knives. Draw and label inside seed and add functions. Add iodine to identify presence of starch.Share: Interesting examples of seed dispersal.Search ‘agouti Brazil nut’, ‘seeds hooks spikes’ and ‘exploding seed pods’.Worksheet: 8Bd-7</t>
  </si>
  <si>
    <t>Germination and growth</t>
  </si>
  <si>
    <t>Describe a plant’s life cycle using a diagram.</t>
  </si>
  <si>
    <t>Do NOT go into any detail on photosynthesis here. The next unit (8B2) covers this topic in detail.Worksheet: 8Be-6</t>
  </si>
  <si>
    <t>Plant growth</t>
  </si>
  <si>
    <t>Describe how plants produce their own food</t>
  </si>
  <si>
    <t>Recall: Ask pupils to draw and label a plant cell. Extend by reviewing the function of each part.Class Prac: Measuring photosynthesis Elodea pondweed (9Ca-2)Worksheet: 9Ba-5</t>
  </si>
  <si>
    <t>Plant adaptations</t>
  </si>
  <si>
    <t>Describe the structure and function of the main organs in a plant</t>
  </si>
  <si>
    <t>Discuss: Students work in groups to come up with three examples of adaptation in plants.Worksheet: 9Bb-1, 9Cb-6, 7Cb-5</t>
  </si>
  <si>
    <t>Movement in plants</t>
  </si>
  <si>
    <t>Describe how substances move in a plant</t>
  </si>
  <si>
    <t>Demo: Investigate speed of water update in celery stems - 9Bb-3  Class Prac: Look at Tradescantia under a microscope to see stomataLink on to evaporation from leaves and transpiration. Extend: How will minerals be transported?</t>
  </si>
  <si>
    <t>Plant products</t>
  </si>
  <si>
    <t>Describe the uses of starch and glucose in a plant</t>
  </si>
  <si>
    <t>Modelling: Use molymod kits to show CO2 has mass that is converted to glucose and stored as starch.Class Prac: Investigate which edible parts of plants contain starch (9Cc-4) Worksheet: 9Bc-1</t>
  </si>
  <si>
    <t>Breeding crops</t>
  </si>
  <si>
    <t>Describe the process of selective breeding different organisms</t>
  </si>
  <si>
    <t>Design: Students deign an ‘ultimate crop plant’ – a plant that would be most useful for farmers to grow.</t>
  </si>
  <si>
    <t>Growing crops</t>
  </si>
  <si>
    <t>Describe how farmers ensure plant crops grow well</t>
  </si>
  <si>
    <t>Link: Show (a) images of plants lacking different nutrients (b) details of how each nutrient works within a plant. Pupils diagnose the deficiencies. Evaluate: Pros and cons of different pest control techniques. Worksheet: 9Be-8</t>
  </si>
  <si>
    <t>Carbon cycle</t>
  </si>
  <si>
    <t>Describe how carbon is recycled in an ecosystem</t>
  </si>
  <si>
    <t>Demo: Carbon cycle modelMake links between the carbon and match names of processes to build a carbon cycle.</t>
  </si>
  <si>
    <t>Farming Problems</t>
  </si>
  <si>
    <t>Explain how living organisms in an ecosystem depend on each other</t>
  </si>
  <si>
    <t>Explain: Preserving biodiversity is important - useful products, organism interactions, enriches our lives, disaster recoveryHighlight: Issues associated with monocultureRecall: Impact on a food web where a species is removed. Mention: Eutrophication</t>
  </si>
  <si>
    <t>Uni- vs. Multicellular</t>
  </si>
  <si>
    <t>Describe the difference between a unicellular and multicellular organism and give examples of each</t>
  </si>
  <si>
    <t>This is an opportunity to do a short recap on Classification and MRS GREN – both of which have been covered in detail earlier in the KS3 course.Worksheets: 8Da-1, 8Da-5</t>
  </si>
  <si>
    <t>Diffusion</t>
  </si>
  <si>
    <t>Outline the process of diffusion and give examples</t>
  </si>
  <si>
    <t>Class Prac: Potato cube diffusion (8Da-2)Using different sizes of potato cube to demonstrate why unicellular organisms cannot usually grow very big. Worksheets: 8Da-3, 8Da-6</t>
  </si>
  <si>
    <t>Bacteria</t>
  </si>
  <si>
    <t>Describe the structure of bacteria and how they reproduce</t>
  </si>
  <si>
    <t>Class Prac: Growing bacteria Pupils swab their mobile phone cases, desks etc and then apply to agar. Bacteria grow for approx. 48 hours before being re-examined.Worksheets: 8Dc-1</t>
  </si>
  <si>
    <t>Fungi</t>
  </si>
  <si>
    <t>Describe features of fungi and how they reproduce</t>
  </si>
  <si>
    <t>Demo: Expanding yeastA simple experiment to find out how temperature affects the action of yeast. Worksheet: 8Db-1</t>
  </si>
  <si>
    <t>Uses of bacteria and fungi</t>
  </si>
  <si>
    <t>Describe a range of uses of bacteria and yeast</t>
  </si>
  <si>
    <t>Research: Uses of yeast (literacy) Worksheet: 8Db-6</t>
  </si>
  <si>
    <t>Viruses</t>
  </si>
  <si>
    <t>Describe features of viruses and decide if they are living or not</t>
  </si>
  <si>
    <t>Demo: Spreading infection‘Sneeze’ into your hands, move around the lab touching items. Use a UV light source to show your hands glowing, and also the items you touched.</t>
  </si>
  <si>
    <t>Protocists</t>
  </si>
  <si>
    <t>Describe the structure of a protoctist cell and recall the process of photosynthesis</t>
  </si>
  <si>
    <t>Recall: Pupils to comment on food chainalga → water flea → stickleback → kingfisher → sparrowhawkWorksheets: 8Dd-1, 8Dd-6</t>
  </si>
  <si>
    <t>Decomposers and the carbon cycle</t>
  </si>
  <si>
    <t>describe the role of decomposers in decomposition and recycling and as part of an ecosystem</t>
  </si>
  <si>
    <t>Consider: What resources are needed by microorganisms for growth and reproduction Use video clips to show time lapse decomposition.Worksheets: 8De- 4</t>
  </si>
  <si>
    <t>Environmental Variation</t>
  </si>
  <si>
    <t>Understand the factors which can affect environmental variation</t>
  </si>
  <si>
    <t>Starter: Show a range of apples - how each difference was caused?Class Prac: Conduct a survey about one example of environmental variation that is continuous (e.g. hair length) and one that is discontinuous (e.g. number of piercings). Collect data and plot.Discuss: Innate behaviour - migrating birds know when to begin their migration and the route that they should follow vs. learned behaviour which comes from watching other animals and from life experiences.Worksheet: 9Aa-1</t>
  </si>
  <si>
    <t>Inherited variation</t>
  </si>
  <si>
    <t>Starter: Pupils to write down five of their physical characteristics and why they have these. Lead to how are our characteristics caused? Provide a range of data examples of continuous and discontinuous variation. Remind students of the differences and point out the different ways in which continuous and discontinuous datasets are presented in charts and graphs.Discuss: Show a video of Mendel’s work and discuss.  Worksheet: 9Ab-1</t>
  </si>
  <si>
    <t>Structure of DNA</t>
  </si>
  <si>
    <t>Describe the link between chromosomes, genes and DNA.</t>
  </si>
  <si>
    <t>Demo: Teacher performs the initial steps of DNA extraction to the point where they have salt/detergent mix (or supplied by tech)Class Prac: Pupils carry out final step with cold ethanol to extract the DNA strands,Discuss: Students list hazards and explain how they will reduce the risks before they start the practical.Worksheet: 9Ac-1</t>
  </si>
  <si>
    <t>Genes</t>
  </si>
  <si>
    <t>Describe what genetic information does and how genes control characteristics</t>
  </si>
  <si>
    <t>Define: gamete, zygote, inheritance, genotype, phenotype, family tree etc.Explain/Demo: Punnet squares and family trees.Worksheet: 9Ac-5</t>
  </si>
  <si>
    <t>Adaptation</t>
  </si>
  <si>
    <t>Describe how organisms are adapted to their environments</t>
  </si>
  <si>
    <t xml:space="preserve">Adaptations has been covered in Year 7. This is an opportunity to extend this topic by looking at examples of both animals and plants.Pupils can work in groups to research a particular organism and then feed their findings back to the class. </t>
  </si>
  <si>
    <t>Natural selection</t>
  </si>
  <si>
    <t>describe how variation and competition for resources drive natural selection and evolution over time</t>
  </si>
  <si>
    <t>Class Prac: Darwin’s finches. Practical with coloured pasta and different ‘beaks’.Explaining: Natural selection Explain natural selection and take a brief look at Darwin’s theory of how natural selection leads to evolution.Worksheets: 9Ae-1, 9Ae-5</t>
  </si>
  <si>
    <t>Environment changes</t>
  </si>
  <si>
    <t>Explain how changes in a physical environmental factor in a habitat affect populations and communities.</t>
  </si>
  <si>
    <t>Starter: Look for connection between: nature reserve, zoo, breeding programme. Link to conservation.Video: Watch ‘How wolves change rivers’ https://www.youtube.com/watch?v=ysa5OBhXz-QIn groups, students can draw a diagram of the relationships of the different organisms.Worksheet: 9Ae-4</t>
  </si>
  <si>
    <t>The importance of biodiversity</t>
  </si>
  <si>
    <t>Be able to explain the importance of biodiversity</t>
  </si>
  <si>
    <t>Explaining: Study the basis of modern classification systems and then look at biodiversity and its importance.Class Prac: Use quadrats and/or transects to estimate the population of a certain plant on a rectangular piece of land near the school.</t>
  </si>
  <si>
    <t>Pathogens</t>
  </si>
  <si>
    <t>To describe the main types of microorganism which can cause infectious disease.</t>
  </si>
  <si>
    <t xml:space="preserve">This is essentially a review of the key pathogens studied in Uni-and Multicellular topic.Divide the pupils into small groups, have them research bacteria, fungi and viruses – focusing on (a) structure and (b) diseases they cause. Pupils then present their findings to the class. </t>
  </si>
  <si>
    <t>The immune system</t>
  </si>
  <si>
    <t>To describe the key features of the human immune system</t>
  </si>
  <si>
    <t>Discuss: (a) body defences to disease(b) the key parts of the immune systemActivityProduce a cartoon strip OR set of diagrams to show the two main ways that white blood cells kill bacteria</t>
  </si>
  <si>
    <t>Vaccines and Immunisation</t>
  </si>
  <si>
    <t>To outline the principles of immunisation</t>
  </si>
  <si>
    <t>Pupils learn about what vaccines are and how they work. Then they research vaccines and evaluate their use (to different class activities). Finally, they present their work to the class and the pupils note down the key points into their books. Please note this can be a contentious issue. The teacher cannot share their personal opinion and you may need to support pupils who have differing views on this topic.</t>
  </si>
  <si>
    <t>Antibiotics and their uses</t>
  </si>
  <si>
    <t>To evaluate the evidence for and against the benefits of vaccination</t>
  </si>
  <si>
    <t>Disease</t>
  </si>
  <si>
    <t>To describe how antibiotics work and how antibiotic resistance occurs</t>
  </si>
  <si>
    <t>Cover the following points:1) What are antibiotics?2) How do they work?3) How does antibiotic resistance occur and why is it a problem?</t>
  </si>
  <si>
    <t>Stem cells</t>
  </si>
  <si>
    <t>How are diseases transmitted and treated?</t>
  </si>
  <si>
    <t>Practical 1: Spreading disease/starch practicalPractical 2: Agar plates – effect of disinfectant on bacteria Research: Students research an infectious disease Report on (a) the pathogen causing the disease      (b) symptoms (c) how the disease spreads              (d) treatment/preventionWorksheets: 9Da-1 (card sort), 9Da-4</t>
  </si>
  <si>
    <t>Introduction to Forensics</t>
  </si>
  <si>
    <t>Introduce forensic science and explain what it includes</t>
  </si>
  <si>
    <t>Define: Forensic ScienceScene of Crime Officer (SOCO) is introduced and the health and safety of crime scenes is investigatedPupils look at how crime scenes are processed.</t>
  </si>
  <si>
    <t>Fingerprints</t>
  </si>
  <si>
    <t>Identify the different types of fingerprints</t>
  </si>
  <si>
    <t>Teacher demos how to “lift” fingerprints from a surface and collect them without smudging etc.Pupils take their own fingerprints and compare to charts of finger print types (whorl, spiral etc.)Possible homework: Bar chart of fingerprint types of the class</t>
  </si>
  <si>
    <t>Footprint &amp; Impression Casting</t>
  </si>
  <si>
    <t>Learn how footprints and impression castings are taken at crime scenes</t>
  </si>
  <si>
    <t>Discussion about Foot and shoeprints and how they can inform you about a crime scenePractical to create an impression of a shoe / trainer in sandOpportunity to complete scale drawing</t>
  </si>
  <si>
    <t>Hair and Fibre Analysis</t>
  </si>
  <si>
    <t>Learn how to analyse hair and fibre samples</t>
  </si>
  <si>
    <t>Investigation activity:Microscope analysis of Hair and fibre samplesMake detailed observations through drawings and descriptions</t>
  </si>
  <si>
    <t>Learn about how chromatography can be used in forensic Science</t>
  </si>
  <si>
    <t>Discuss the different methods of ChromatographyComplete an Investigation of Chromatography and calculate Rf values</t>
  </si>
  <si>
    <t>Blood Group Analysis</t>
  </si>
  <si>
    <t>Learn about the different blood groups and how to determine them</t>
  </si>
  <si>
    <t>Describe constituents of bloodLearn about the ABO and Rhesus SystemsHow Blood can be analysed to determine the blood type / group.</t>
  </si>
  <si>
    <t>Blood Spatter Analysis Investigation</t>
  </si>
  <si>
    <t>Learn about Blood Splatter Analysis and how it is used in forensic science</t>
  </si>
  <si>
    <t>Carry out an investigation into how far a blood drop has fallenMake accurate measurements to produce reliable resultsBased on the evidence you have collected decide from the suspect profiles who the culprit may be.</t>
  </si>
  <si>
    <t>Soil Analysis</t>
  </si>
  <si>
    <t>Learn about how we can test soil pH and for the presence of metal compounds</t>
  </si>
  <si>
    <t>Class complete soil sample pH tests and Flame tests.Teacher provides worksheet and control results so a suspect can be identified</t>
  </si>
  <si>
    <t>Preparation of Report</t>
  </si>
  <si>
    <t>Prepare a report</t>
  </si>
  <si>
    <t>Pupils are divided into SIX groups and each group researches ONE technique met during this topic in more detail. They can use their class notes, results and the powerpoint slides which should be uploaded to Teams as well as the internet.  They then prepare to feed back to the class.</t>
  </si>
  <si>
    <t>Presentations</t>
  </si>
  <si>
    <t>Properties of acids and alkalis</t>
  </si>
  <si>
    <t>To identify, describe and explain the properties of acid and alkalis</t>
  </si>
  <si>
    <t>Lesson 1 – Properties and demoDemo: Large conical flask with stirrer. Add UI and alternate HCl, NaOH and distilled water to show range of colours. Then demo series of test-tubes showing pH scale according to UI.Show red litmus and blue litmus with acid and alkali.Lesson 2 – Consolidate and class practical Class Prac: Provide a range of different unknown substances. Classify using red and blue and UI indicator.Worksheets: 7Fe, 7Fa, 7Fb</t>
  </si>
  <si>
    <t>Create an indicator</t>
  </si>
  <si>
    <t>To investigate how to create an accurate indicator</t>
  </si>
  <si>
    <t>Class Prac: Create an indicator: can use e.g. red cabbage, beetroot, carrots, rose petals.Use to test HCl, NaOH and common household substances. Worksheet: Spotlight Science 7, Extra help sheet 6a</t>
  </si>
  <si>
    <t>Investigate weak and strong acids</t>
  </si>
  <si>
    <t>To investigate weak and strong acids</t>
  </si>
  <si>
    <t>Class Prac: Investigate the time taken for a reaction to stop (use 2cm strips of Mg ribbon) with a range of strong and weak acids e.g. strong = HCl and H2SO4, weak = citric (lemon juice) and ethanoic (vinegar)Worksheet: 7Fc</t>
  </si>
  <si>
    <t>Neutralisation reactions</t>
  </si>
  <si>
    <t>To describe and explain neutralisation reactions</t>
  </si>
  <si>
    <t>Class Prac: What mass of indigestion tablet is needed to neutralise 5cm3 of (stomach) acid? Record the mass of 5cm3 of acid and 3 drops of UI. Slowly ground up indigestion tablet and swirl until create a perfect pH 7. How many grams has it taken?Demo: Show pupils how to use a buretteWorksheet: 7Fd</t>
  </si>
  <si>
    <t>Acid and metal reactions</t>
  </si>
  <si>
    <t>To describe and explain the products of reactions between acids and metals</t>
  </si>
  <si>
    <t>Lesson 6 - Practical, collect observations, make predictionsClass Prac: Investigate how acids react with different metals and the predict the salts produced. Acids = HCl, H2SO4, HNO3Metals = Mg, Zn, Al, Fe.Lesson 7 - Focus on constructing the word and balanced symbol equations.Link back to ‘how to test for hydrogen’ from Year 7.Worksheets: 8Gd, 9Gc</t>
  </si>
  <si>
    <t>Acid and metal carbonate reactions</t>
  </si>
  <si>
    <t>To describe and explain the products of reactions between acids and metal carbonates</t>
  </si>
  <si>
    <t>Lesson 7 – Practical, collect observations, make predictions. Class Prac: Investigate how acids react with different metal carbonates and then predict the salts made. Acids = HCl, H2SO4, HNO3. Metal carbonates = CaCO3, MgCO3, CuCO3. Lesson 8 – Focus on constructing the word and balanced symbol equations. Link back to ‘how to test for carbon dioxide using limewater’ from Year 7.</t>
  </si>
  <si>
    <t>Chemical and physical reactions</t>
  </si>
  <si>
    <t>To describe, explain and compare chemical and physical reactions.</t>
  </si>
  <si>
    <t>Class Prac: Investigate the following reactions and define if they are physical or chemical:1) Burning wood,               2) heat Cu, 3) heat bread,                     4) heat wax, 5) heat ice                            6) heat a marshmallow.Worksheets: 7F, 8g, 9E</t>
  </si>
  <si>
    <t>Endothermic and exothermic reactions</t>
  </si>
  <si>
    <t>To identify, describe and explain endo and exothermic reactions.</t>
  </si>
  <si>
    <t>Class Prac: Investigate on a carousel of four activities. (Method sheet on shared area) 1. Sodium hydroxide + hydrochloric acid2. Sodium hydrogen carbonate soln + citric acid3. Copper (II) sulfate solution + Mg powder4. Dissolving  potassium chlorideUse polystyrene cup in a glass beaker. Good laboratory practice.Worksheet: 9Fc</t>
  </si>
  <si>
    <t>Oxidation of metals</t>
  </si>
  <si>
    <t>To describe and explain oxidation of metals</t>
  </si>
  <si>
    <t>Class Prac: (recap from Y7) : Heat Fe nail, Cu strip in a Bunsen flame. Record observationsMicroscale: Heat Mg in a bottle top à MgO</t>
  </si>
  <si>
    <t>Corrosion and Prevention</t>
  </si>
  <si>
    <t>To describe and explain corrosion and ways to prevent it</t>
  </si>
  <si>
    <t>Demo: (Prep at least a week in advance)Provide each group with iron nails in boiling tubes. - one in air – one in water – one in water and oil. Record observations and explain.Demo: Show normal nail, painted nail, galvanised nail. Explain.Worksheets: 8Ga, 8Gb, 8Gc, 9Fb</t>
  </si>
  <si>
    <t>Displacement reactions</t>
  </si>
  <si>
    <t>To describe and explain the process of displacement using reactivity</t>
  </si>
  <si>
    <t>Lesson 6 – Practical, table and explainClass Prac: Microscale on plastic sheet.Displacement of Mg, Zn, Fe and Cu with complimentary sulphates.Lesson 7 – Equations and theory (link to reactivity)Class Prac: paperclip in CuSO4 in a test-tubeDemo: AgNO3 and Cu wire in a boiling tubeWorksheet: 9Fd</t>
  </si>
  <si>
    <t>Reactions of alkali metals</t>
  </si>
  <si>
    <t>To describe and explain the reactions of alkali metals</t>
  </si>
  <si>
    <t>Demo: Show pupils alkali metals in oil, in air and in water. Record all observations. Focus on writing equations and explanations, e.g. link back to testing for alkalis.
Write reaction equations. Can link back to atomic structure. Worksheet: 8Fe</t>
  </si>
  <si>
    <t>Earth’s Atmosphere:  Now &amp; Then</t>
  </si>
  <si>
    <t>Describe and explain how the Earth’s atmosphere has changed over time</t>
  </si>
  <si>
    <t>Draw pie charts of % of atmospheric gases in early and modern times and compareOpportunity for lots of dramatic video/stories about how the Earth was created</t>
  </si>
  <si>
    <t>Acid Rain</t>
  </si>
  <si>
    <t>Describe the causes and effects of acid rain</t>
  </si>
  <si>
    <t>Opportunity to recall details of photosynthesis and respiration and how they relate to % of gasesMention inertness of nitrogen gas Graphical and conclusion work</t>
  </si>
  <si>
    <t>Global Warming</t>
  </si>
  <si>
    <t>Describe the causes and effects of global warming</t>
  </si>
  <si>
    <t>Class Prac: Investigate how acid rain (dil. sulphuric acid) affects different building materials e.g. brick, limestone, sandstone, marble and concrete.Relate results to prior knowledge of rock types and their properties/structures</t>
  </si>
  <si>
    <t>Air Pollution</t>
  </si>
  <si>
    <t>Describe the causes and effects of different types of air pollution</t>
  </si>
  <si>
    <t>Use e.g. global warming lesson worksheet on Shared area.</t>
  </si>
  <si>
    <t>Soil Pollution</t>
  </si>
  <si>
    <t>Describe the causes and effects of soil pollution</t>
  </si>
  <si>
    <t>Most important thing here is to make it explicitly clear that the greenhouse effect and the ozone layer are different things. Although there is a link it is better to emphasise the different causes etc to avoid embedding misconceptions which persist into GCSE.</t>
  </si>
  <si>
    <t>Water Pollution</t>
  </si>
  <si>
    <t>Describe the causes and effects of water pollution</t>
  </si>
  <si>
    <t>Pupils work as groups both during home learning and class time to devise concrete solutions for our climate problems.They then present these.</t>
  </si>
  <si>
    <t>Report Writing</t>
  </si>
  <si>
    <t>Class Prac: Test different soil samples to identify the pH (add water to the sample, mix well and then filter. Test with UI or pH sensor).Samples will need to be doctored by techs.Link back to the use of fertilisers (mentioned in 8B2), and to acid rain surface run off into waterways.</t>
  </si>
  <si>
    <t>Report Writing &amp; Delivery</t>
  </si>
  <si>
    <t>Class Prac: Pupils are given some dirty muddy water and need to create a method to clean it using whatever is to hand!Teacher judges best result.Worksheet: 7Ea-8)</t>
  </si>
  <si>
    <t>Report Delivery</t>
  </si>
  <si>
    <t>Class Prac: Investigate ‘hardness’ of different types of water with soap solution to create a latherRain waterPermanent hard waterTemporarily hard waterBoiled temporarily hard water Discuss geographical aspect of hard water</t>
  </si>
  <si>
    <t>Introduction to Limestone</t>
  </si>
  <si>
    <t>Recall the composition, name, formula and formation of limestone</t>
  </si>
  <si>
    <t>Demo: Tray of limestone, chalk and marble samples</t>
  </si>
  <si>
    <t>Carbonates in limestone</t>
  </si>
  <si>
    <t xml:space="preserve">Recall different examples of limestone. Investigate how much carbonate is in different limestones. </t>
  </si>
  <si>
    <t>Class Prac: How much carbonate is in limestone. (worksheet 8Hd-2)Worksheet: 8Hd</t>
  </si>
  <si>
    <t>Decomposing limestone</t>
  </si>
  <si>
    <t>Investigate the decomposition of carbonates. Recall what is produced during this process and describe how to test for them</t>
  </si>
  <si>
    <t>Class Prac: Which carbonates decompose using a Bunsen burner? (worksheet 7He4) Use limewater and delivery tube to test for CO­2 .   SAFETY!!!! Risk of suck back with the limewater. Remove as soon as stop heating.</t>
  </si>
  <si>
    <t>The Limestone Cycle</t>
  </si>
  <si>
    <t>Investigate the stages of the limestone cycle.</t>
  </si>
  <si>
    <t>Class Prac: Limestone cycleHeat calcium carbonateDissolve calcium oxideFilter and produce calcium hydroxide4. Add carbon dioxide to form calcium carbonate</t>
  </si>
  <si>
    <t>Reactions of Carbonates</t>
  </si>
  <si>
    <t>Investigate how acids react with carbonates and how to test for these products.</t>
  </si>
  <si>
    <t xml:space="preserve">Demo: Add acid to limestone rock and observe bubbles being produced. Delivery tube with CO2 gas into limewater to show positive test for carbon dioxide. </t>
  </si>
  <si>
    <t>Uses of Limestone</t>
  </si>
  <si>
    <t>Recall uses of limestone and limestone related products - cement, concrete and glass.</t>
  </si>
  <si>
    <t>Worksheet 9Ec7 (concrete mixes) -  Literacy and numeracy taskExtension practical – this has not been allocated in the time but can be used as an additional lesson if required (9Ec2)</t>
  </si>
  <si>
    <t>Quarrying (HSW) – Research and  presentation task</t>
  </si>
  <si>
    <t>Research the process of quarrying for limestone and consider the environmental, economic and social impacts on the local and wider community</t>
  </si>
  <si>
    <t>Lesson 7: Research effects of quarrying Need to include both pros and cons for:- Environmental- Economic- Social  Lesson 8 - PresentationsPresent your findings from previous lesson to the rest of the class</t>
  </si>
  <si>
    <t>Reactivity series</t>
  </si>
  <si>
    <t>Recall the reactivity series and describe how displacement occurs and explain why this happens.</t>
  </si>
  <si>
    <t>Demo: Thermite (practise before lesson, ask for advice)https://edu.rsc.org/resources/the-thermite-reaction/724.article. Video: https://www.youtube.com/watch?v=bE73XKjau_c. Worksheets: 9Fd, 9Fd-5 sheet</t>
  </si>
  <si>
    <t>Alloys</t>
  </si>
  <si>
    <t>To describe and explain the properties and advantages of alloys</t>
  </si>
  <si>
    <t>Demo: Examples of alloys, e.g. brass, bronze, solder,  Use Worksheets 8Ge5 &amp; 8Ge6 for graph and analysis practice Worksheets: 8Ge-1, 8Ge-3, 8Ge-4</t>
  </si>
  <si>
    <t>Paints &amp; pigments</t>
  </si>
  <si>
    <t>To state, describe and explain types of formulations and the purpose of each substance in the mixture</t>
  </si>
  <si>
    <t>Practical : Make and compare the similarities and differences between water and oil based paints from rock pigments.</t>
  </si>
  <si>
    <t>Investigating the composition of concrete</t>
  </si>
  <si>
    <t>To describe and explain the most effective composition to make cement and concrete</t>
  </si>
  <si>
    <t>Practical : Students to produce a full write up experiment of making, testing and analysing results for various compositions of concrete using sand, cement, shingle, water and paperclips. Will need to produce variable, results table, identify anomalies, calculate means and produce bar charts and detailed conclusions using data.</t>
  </si>
  <si>
    <t>Polymers</t>
  </si>
  <si>
    <t>Recall names and examples of polymers, describe how polymers are made and explain their main properties</t>
  </si>
  <si>
    <t>Class Prac: Make slime (worksheet 9Eb2)</t>
  </si>
  <si>
    <t>Biodegrad-ability</t>
  </si>
  <si>
    <t>Recall the terms biodegradable and non-biodegradable.  Describe the benefits of biodegradable plastics and explain how this occurs.</t>
  </si>
  <si>
    <t>Video: Plastic Oceans | Impact of pollution in the sea? https://www.youtube.com/watch?v=cwTDvqaqPlM. Link to worksheet 9Ed5. Plastics in our oceans. Turn this into a report which pupil can feed back to the class.</t>
  </si>
  <si>
    <t>Recycling materials</t>
  </si>
  <si>
    <t>Recall materials that can be recycled and describe the process of recycling - pros and cons</t>
  </si>
  <si>
    <t xml:space="preserve">Demo: Examples of recyclable materials. Identify different codes for different plastics from waste materials. Worksheets: 9Ed3, 9Ee4, 9Ee5. </t>
  </si>
  <si>
    <t>Materials for the future – design materials for a product</t>
  </si>
  <si>
    <t>Design a new product and explain why each material has been chosen in relation to its properties.</t>
  </si>
  <si>
    <t>Students design a product in relation to the materials needed for each section of the product. Describe and explain why they have used each materials in relation to its properties and why it is the most suitable. E.g. mobile phone, casing Al, Screen toughened glass, microchips, silicon for casing. May present how they wish.</t>
  </si>
  <si>
    <t>Rates of reaction – surface area</t>
  </si>
  <si>
    <t>Investigate how changing the length of Mg affects the rate of reaction</t>
  </si>
  <si>
    <t>Class Prac: Investigate how changing the length of Mg ribbon affects the rate of reaction (use 1 mol HCl with 1,2,3,4 and 5 cm lengths of Mg – repeated 3 times ). Record the time taken for the reaction to stop. Students to produce a full scientific report including : aim, equipment, variables, method, results table, graph/ bar chart, conclusion and evaluation of method.Worksheets: 8Gd, 9Hc-3, 4 &amp; 5</t>
  </si>
  <si>
    <t>Rates of reaction – temperature</t>
  </si>
  <si>
    <t>Describe and explain how temperature affect the rate of reaction</t>
  </si>
  <si>
    <t>Catalysts</t>
  </si>
  <si>
    <t xml:space="preserve">Recall what a catalyst is and describe how it works. Evaluate the benefits of using catalysts. </t>
  </si>
  <si>
    <t>Practical : React 1 mol HCl at 5 different temps ( ice, 10, 20, 30, 40 and 50 degrees ) with 2g of marble chips. Record volume of gas produced using the measuring cylinder method.Demo using the gas syringe.Students to produce a full scientific report including : aim, equipment, variables, method, results table, graph/ bar chart, conclusion and evaluation of method.Worksheets: 8Gd, 9Hc, 9Hc-3, 4 and 5 sheets</t>
  </si>
  <si>
    <t>Fermentation</t>
  </si>
  <si>
    <t>Recall what fermentation is and what is required for this process. Describe the process, including reactants and products and what these can be used for.</t>
  </si>
  <si>
    <t>Research task: Catalysts in industry or Fermentation in industry.</t>
  </si>
  <si>
    <t>Demo – hydrogen peroxide and manganese dioxide, liver and potato. Link with biology (enzymes). Use RSC demo instructions sheet. Numeracy – students to have a basic understanding of energy profile diagrams and describe how a catalyst changes this. EXT: Exploring Science practical available if required. Sheet 8Ga2 – Looking at Catalysts.Worksheet: 8Ga-6 sheet Q4 only. Pg 103 year 8 ES textbook.   8Ga-2 practical sheet</t>
  </si>
  <si>
    <t>Research uses of catalysts or fermentation in industry. Explain the benefits of using catalysts or the alternative uses of products of the fermentation industry. Good intro using BBC bitesize KS3: https://www.bbc.co.uk/bitesize/guides/zqd2mp3/revision/6Good YouTube clip to help:https://www.youtube.com/watch?v=m_9bpZep1QMBiology link with fermentation:https://www.bbc.co.uk/bitesize/clips/zqtkq6fHigh level info about ethanol:http://www.docbrown.info/page04/OilProducts09.htmUseful for evaluating ethanol production: https://getrevising.co.uk/grids/ethanol_by_fermentation</t>
  </si>
  <si>
    <t>Calculating Speed (Theory)</t>
  </si>
  <si>
    <t>To calculate the speed of a moving object</t>
  </si>
  <si>
    <t>1. Perform calculations using speed = distance ÷ time2. Introduce equation triangle3. Practice rearranging equation4. Practice converting between s, min &amp; hr5. Practice converting between mm, cm &amp; m6. Practice converting between m/s &amp; km/h</t>
  </si>
  <si>
    <t>Calculating Speed (Practical)</t>
  </si>
  <si>
    <t>To investigate and calculate the speed of a moving object</t>
  </si>
  <si>
    <t>Class Prac: Measure and record the distance and the time of an object’s journeyUse measurements of distance and time to calculate speed.15 x toy cars / balls15 x metre rulers15 x stop watches</t>
  </si>
  <si>
    <t>Distance-Time Graphs (Practical)</t>
  </si>
  <si>
    <t>To explain the features of a distance-time graph</t>
  </si>
  <si>
    <t>Class Prac: Measure and record the distance and the time of a person’s journey around the room / corridor / science block. Produce a distance-time graph of the journey and calculate the speed in the different sections. 15 x timers15 x metre rulersLong tape measures &amp; measuring wheels</t>
  </si>
  <si>
    <t>Velocity &amp; Acceleration</t>
  </si>
  <si>
    <t>To calculate the acceleration of a moving object</t>
  </si>
  <si>
    <t>1. Perform calculations using acceleration = change in velocity ÷ time2. Look at equation triangle3. Practice rearranging equation4. Practice converting between s, min &amp; hr5. Practice converting between m/s &amp; km/h</t>
  </si>
  <si>
    <t>Velocity-Time Graphs</t>
  </si>
  <si>
    <t>To explain the features of a velocity-time graph</t>
  </si>
  <si>
    <t>1. Recall the difference between speed and velocity2. Use data to plot a velocity-time graph3. Describe what the gradients of each section show4. Calculate acceleration using a velocity-time graph5. Calculate the area under the graph to find distance travelled</t>
  </si>
  <si>
    <t>Stopping Distance &amp; car safety</t>
  </si>
  <si>
    <t>To describe the stopping distance and car safety features of a vehicle</t>
  </si>
  <si>
    <t>2. Describe the factors that affect thinking and braking distance3. Use a graph/chart to show how thinking distance and braking distance are affected by speed5. Explain the factors that affects. both thinking and braking distance6. Look at a diagram of a car and outline all the different safety features7. Describe how these features improve safety8. Plot a graph of impact force vs. time9. Explain how time affects impact force10. Explain how safety features affect impact forces</t>
  </si>
  <si>
    <t>Investigating Motion - 1</t>
  </si>
  <si>
    <t>To investigate the effects of speed on stopping distance</t>
  </si>
  <si>
    <t>Class Prac: Roll a trolley down a ramp and calculate its speed. Change the height of the ramp to see how this affects speed. (Use textbooks or something to tilt the ramp up)Plot a graph of ramp height vs. speed.4 x ramps4 x trolleys4 x metre rulers4 x stopwatches</t>
  </si>
  <si>
    <t>Investigating Motion - 2</t>
  </si>
  <si>
    <t>Class Prac: Roll a trolley down a ramp and have it collide with a foam block. (Use textbooks or something to tilt the ramp up)Measure the distance the foam block moves. Increase the steepness of the ramp and see how this affects the distance moved by the foam block. Plot a graph of ramp height vs. stopping distance.4 x ramps4 x trolleys4 x foam blocks or equivalent4 x metre rulers</t>
  </si>
  <si>
    <t>Gravitational Potential Energy (Theory)</t>
  </si>
  <si>
    <t>To calculate the amount of gravitational potential energy stored in an object</t>
  </si>
  <si>
    <t>Perform calculations using GPE = m x g x hIntroduce equation trianglePractice rearranging equationPractice converting between g &amp; kgPractice converting between mm, cm &amp; m</t>
  </si>
  <si>
    <t>Calculating GPE (Practical)</t>
  </si>
  <si>
    <t>To investigate and calculate the gravitational potential energy of an object</t>
  </si>
  <si>
    <t>Class Prac: Measure and record the mass and height of an object. Use measurements of mass and height to calculate GPE.10 x objects of various mass5 x weighing scales (that can measure mass up to several kg)15 x metre rulers</t>
  </si>
  <si>
    <t>Kinetic Energy (Theory)</t>
  </si>
  <si>
    <t>To calculate the amount of kinetic energy stored in an object</t>
  </si>
  <si>
    <t>1. Perform calculations using KE = ½ x mass x velocity22. Practice converting between g &amp; kg3. Practice converting velocities into m/s4. Practice converting between J into kJ</t>
  </si>
  <si>
    <t>Calculating KE (Practical)</t>
  </si>
  <si>
    <t>To investigate and calculate the kinetic energy of an object</t>
  </si>
  <si>
    <t>Class Prac: Measure and record the mass of an object, converting grams to kilogramsMeasure and record the speed of an object, converting centimetres to metresUse measurements of mass and speed to calculate KE15 x toy cars/balls15 x metre rulers15 x stop watches5 x weighing scales</t>
  </si>
  <si>
    <t>Conduction (Practical)</t>
  </si>
  <si>
    <t>To describe how energy is transferred in solids</t>
  </si>
  <si>
    <t>Class Prac: Clamp a metal rod into a clamp stand. Use Vaseline to hang paperclips along it. Heat the end with a Bunsen and record the time taken for each paperclip to fall. Make sure to use similar amounts of Vaseline for each one as a control variable</t>
  </si>
  <si>
    <t>Convection (Practical)</t>
  </si>
  <si>
    <t>To describe how energy is transferred in liquids and gases</t>
  </si>
  <si>
    <t>Demo: Smoke stack &amp; square convection tubeClass Prac: Fill a beaker with boiling water and then GENTLY place a tea bag into it. Watch the tea circulate and convect. Then, fill a beaker with ice cold water and see how it flows differently. Record differences in observations and try and explain these observations</t>
  </si>
  <si>
    <t>Radiation (Practical)</t>
  </si>
  <si>
    <t>To describe how energy is transferred through space</t>
  </si>
  <si>
    <t>Demo: Infrared sensors &amp; detectorsClass prac: Measure 100ml of boiling water using a measuring cylinderPour the boiling water into the first cupUse the thermometer to measure the starting temperature of the waterMeasure and write down the temperature of the water every minute for 10 minutesRepeat the practical for the other 2 types of cup</t>
  </si>
  <si>
    <t>Efficiency &amp; Power</t>
  </si>
  <si>
    <t>To compare systems in terms of their efficiency and to calculate the power of an energy transfer</t>
  </si>
  <si>
    <t>1. Perform calculations using efficiency = useful output ÷ total input1. Perform calculations using power = work done ÷ time2. Review the use of equation triangle3. Practice rearranging equation4. Practice converting between J into kJ5. Practice converting between s and minAlternative practical:Measure and record the bounce height of different ballsCompare the efficiency of the different balls</t>
  </si>
  <si>
    <t>Pressure in Solids (Practical)</t>
  </si>
  <si>
    <t>To calculate the pressure caused by different objects</t>
  </si>
  <si>
    <t>Class practical: Calculate pressure exerted by different blocks. Measure the mass of the block. Calculate its weight (in N). Measure the surface area of one face of the block. Calculate pressure in N/cm2.</t>
  </si>
  <si>
    <t>Pressure in Liquids</t>
  </si>
  <si>
    <t>To describe how the pressure in a fluid changes with depth</t>
  </si>
  <si>
    <t>Demo: Spouting measuring cylinder. Fill the cylinder – the holes at the bottom should spout more than the holes at the top. Pressure is greater further down the measuring cylinder.</t>
  </si>
  <si>
    <t>Pressure in Gases (Practical)</t>
  </si>
  <si>
    <t>To outline the factors that affect the pressure of a gas</t>
  </si>
  <si>
    <t>Demo: Collapsing can demo. As the gas pressure inside the can rapidly decreases, the gas pressure outside the can pushes in and crushes the can.Practical: Syringes – get a syringe full of air, cover the tip, and squeeze – how far can it be compressed? Does the initial volume of gas before squeezing affect the final volume of gas as it is squeezed? How does squeezing affect the pressure inside the syringe?</t>
  </si>
  <si>
    <t>Density (Theory)</t>
  </si>
  <si>
    <t>To recall and use the equation to calculate density</t>
  </si>
  <si>
    <t>1.       Define the term densityPractice calculating the volume of different shapesPractice using the equation density = mass/volumePractice converting between g and kgExplain why some objects float and others sink</t>
  </si>
  <si>
    <t>Investigating Density (Practical)</t>
  </si>
  <si>
    <t>To use measurements of mass and volume to calculate density</t>
  </si>
  <si>
    <t>Class practical: Measure the mass and volume of a variety of blocks. Calculate density in g/cm3.</t>
  </si>
  <si>
    <t>Archimedes Principle (Theory)</t>
  </si>
  <si>
    <t>To describe the effects of the Archimedes principal</t>
  </si>
  <si>
    <t>Archimedes Principle (Practical)</t>
  </si>
  <si>
    <t>To measure and record the volume of displaced water</t>
  </si>
  <si>
    <t xml:space="preserve">Class practical: Measure &amp; record the mass of a variety of irregularly shaped objects. Submerge the object in a measuring cylinder &amp; record the volume before and after submerging. Calculate the density in g/cm3.  </t>
  </si>
  <si>
    <t>Fluid Density</t>
  </si>
  <si>
    <t>To describe what happens when fluids of different densities are mixed together</t>
  </si>
  <si>
    <t>Class practical: 1 – slowly pour honey, then washing up liquid, then coloured water (dye) and then vegetable oil into a test tube to make a density column2 – Measure the mass and volume of the liquids to calculate their density</t>
  </si>
  <si>
    <t>The history of space observation</t>
  </si>
  <si>
    <t>Describe astronomy through history and how the telescope has changed our understanding of the Universe.</t>
  </si>
  <si>
    <t>Discuss with students how stars have been used for navigation, including the development of the sextant. Explain how constellations have been described my various societies. Explain that the telescope was developed for military and commercial use and how Galileo used it to make observations of the sky.
Describe Galileo's observations of the Moons of Jupiter and the phases of Venus and how this supported Copernicus's geocentric model of the universe.</t>
  </si>
  <si>
    <t>Lenses</t>
  </si>
  <si>
    <t>Describe refraction in lenses.</t>
  </si>
  <si>
    <t>Practical activities: Students observe and handle convex and concave lenses (including handheld magnifying glasses). Use them to view objects at a distance and close-by. Consider the position of the lens between the eye and an image when being used as a magnifying glass. Observe devices that use lenses such as magnifying glasses, telescopes, microscopes, cameras and projectors. Demo a ray box (3 slits) used with a large Perspex convex and concave lens (describe how light is converged or diverged to or from a focal point). Useful websites: Geometric Optics: Basics - Optics | Lenses | Mirrors - PhET Interactive Simulations (colorado.edu).</t>
  </si>
  <si>
    <t>Focussing an image with a lens</t>
  </si>
  <si>
    <t>Produce images with lenses and measure the magnification.</t>
  </si>
  <si>
    <t>Class practical:Look at &amp; feel the lenses placed around the room and decide whether they are convex or concave lenses.</t>
  </si>
  <si>
    <t>Investigating focal length</t>
  </si>
  <si>
    <t>Investigate the relationship between focal length, object distance and image distance.</t>
  </si>
  <si>
    <t>Practical activities:  Investigation of Image Formation with a Convex Lens, Investigation of Magnification.</t>
  </si>
  <si>
    <t>Colour in space</t>
  </si>
  <si>
    <t>Describe and explain how colour is observed in light from stars and how this can inform us about the nature of the star</t>
  </si>
  <si>
    <t>Optical telescopes</t>
  </si>
  <si>
    <t>Describe and compare the design and operation of refracting and reflecting telescopes</t>
  </si>
  <si>
    <t>Students should complete ray diagrams to show the paths of rays of light in refracting and reflecting telescopes. Compare and contrast both telescopes in terms of size and weight, cost, maintenance (dust), image orientation, image quality. Practical activities: Observe several telescopes (there are a few in the department). Describe components such as objective lenses and mirrors, eye piece lenses and why prisms are preferred to mirrors where possible.</t>
  </si>
  <si>
    <t>Building a refracting telescope</t>
  </si>
  <si>
    <t>Construct and use a simple refracting telescope.</t>
  </si>
  <si>
    <t>Practical activities: Making a telescope | IOPSpark - https://spark.iop.org/making-telescope</t>
  </si>
  <si>
    <t>Earth and Space telescopes</t>
  </si>
  <si>
    <t>Compare Earth and Space-based telescopes</t>
  </si>
  <si>
    <t>Discuss light pollution and atmospheric absorption of optical light. Describe how some UV rays, x-rays, gamma rays, and some IR and radio waves cannot pass through the atmosphere and why we build observatories in space to detect these wavelengths. Compare and contrast the Hubble space telescope and the James Webb telescope, including launch date, location in space, size and design, observational capabilities and expected lifespan.</t>
  </si>
  <si>
    <t>Rovers</t>
  </si>
  <si>
    <t>Describe and evaluate the use of rovers in exploring extra-terrestrial objects</t>
  </si>
  <si>
    <t xml:space="preserve">Discuss historical and current rover missions including planned (Venusian) rover missions. Describe the toolset including cameras, GPS, drilling, chemical analysis, light analysis etc. Discuss the forces involved in a controlled descent to the Martian surface (including how the low density affects parachute design). Students can learn about 'slingshot' orbital delivery to distant planets. Students should be aware of the idea of terminal velocity. Discuss the use of cushions in landing to reduce impact on sensitive equipment. Students could design their own rover mission. Practical activities: Students can design a parachute to safely land an egg. </t>
  </si>
  <si>
    <t>Magnetism &amp; Induced Magnetism (Practical)</t>
  </si>
  <si>
    <t>Describe the term induced magnetism</t>
  </si>
  <si>
    <t>Class Prac: Show that iron nails are not magnetic (by trying to attract some paperclips). Then stroke a magnet along the iron nail for 2 minutes. Try the paperclips again – they should now attract. 15 x iron nails15 x bar magnetsPaperclips</t>
  </si>
  <si>
    <t>Magnetic Fields (Practical)</t>
  </si>
  <si>
    <t>Test a series of materials and identify whether they are a magnet, magnetic or non-magnetic</t>
  </si>
  <si>
    <t>Class Prac:Use magnets to move iron filings in test tubes. Put a magnet underneath a piece of plain A4 and sprinkle iron filings over it to view magnetic field. Sketch the magnetic field. Move magnets over magnetic field plastic visualisers.</t>
  </si>
  <si>
    <t>Magnetic Field Around a Wire (Demo)</t>
  </si>
  <si>
    <t>Explain a way of showing the magnetic field around a current carrying wire</t>
  </si>
  <si>
    <t>Demo: Set up a piece of A4 card with a wire going through it. Connect the wire to a powerpack and bulb. Use plotting compasses to show the magnetic field. Turn the current on and off and observe the effect on the compasses</t>
  </si>
  <si>
    <t>Explain the pros and cons of an electromagnet</t>
  </si>
  <si>
    <t>1. draw and label a diagram of an electromagnet.2. Consider different ways to test the strength of an electromagnet3. Explain that the current in the wire causes a heating effect – so caution is needed4. Outline different uses of electromagnets5. Evaluate the pros and cons of electromagnets</t>
  </si>
  <si>
    <t>Making Electromagnets (Practical)</t>
  </si>
  <si>
    <t>Build and use a simple electromagnet</t>
  </si>
  <si>
    <t>Class prac: Coil wire around an iron nail and pass a current through the coil to make an electromagnet. Pick up paperclips.8 x powerpacks8 x iron nails8 x insulated wireConnecting leadsCroc clipsPaperclips</t>
  </si>
  <si>
    <t>Making Electromagnets Lesson 2 (Practical)</t>
  </si>
  <si>
    <t>Test and improve an electromagnet</t>
  </si>
  <si>
    <t>Class prac: Coil wire around an iron nail and pass a current through the coil to make an electromagnet. Pick up 10g masses. Measure how many masses can be held. Measure &amp; record current and voltageSafety: Only allowed 30 seconds before magnet may get too hot, must turn off as soon as possible</t>
  </si>
  <si>
    <t>Electrostatics (Practical)</t>
  </si>
  <si>
    <t>Describe how positive and negative charges interact</t>
  </si>
  <si>
    <t>Demo: Van de graaf generatorClass Prac:Use dry cloths &amp; rods to show effect of static charge on rolling cans/water streams/pieces of paper etc</t>
  </si>
  <si>
    <t>Uses of electrostatics (Research)</t>
  </si>
  <si>
    <t>Explain how electrostatics are used in the world around us</t>
  </si>
  <si>
    <t>Use phones to research uses of electrostatics</t>
  </si>
  <si>
    <t>Rearranging Equations</t>
  </si>
  <si>
    <t>To be able to rearrange and use physics equations</t>
  </si>
  <si>
    <t>1. Put some simple physics equations into the equation triangleUse these triangles to rearrange the equationsPerform some simple calculations that require an equation to be rearrangedPerform some more difficult rearrangements e.g. GPE = mgh, KE = ½ mv2, P = I2RUse and rearrange these more difficult equations to perform calculations</t>
  </si>
  <si>
    <t>BIDMAS</t>
  </si>
  <si>
    <t>To correctly use BIDMAS when carrying out calculations</t>
  </si>
  <si>
    <t>1. Outline what the different letters of BIDMAS mean2. Look at some simple calculations and get students to work out the answers e.g. 22 + 14 – 3 x 93. Apply BIDMAS to the kinetic energy equation and other equations that have squares, divides etc</t>
  </si>
  <si>
    <t>Orders of magnitude</t>
  </si>
  <si>
    <t>To convert large and small numbers into the correct orders of magnitude</t>
  </si>
  <si>
    <t>1. Discuss the different orders of magnitude and rank them, from largest to smallest2. Create a table to show the value and standard form of each order of magnitude3. Practice putting numbers into different orders of magnitude e.g. 100,000 m = 100 km</t>
  </si>
  <si>
    <t>Converting between units</t>
  </si>
  <si>
    <t>To convert between units of different orders of magnitude</t>
  </si>
  <si>
    <t>1. Discuss some common units in physics and what they represent e.g. m/s is the rate of change of distance, m/s2 is the rate of change of velocity, Amps is the rate of flow of charge2. Convert from kilo and milli3. Convert from micro/nano/mega/giga</t>
  </si>
  <si>
    <t>Standard Form</t>
  </si>
  <si>
    <t>To write numbers in the correct standard form</t>
  </si>
  <si>
    <t>1. Outline that standard form is a number between 1 and 9 multiplied by 10 to a power e.g. 4.5 x 1092. Practice turning large numbers into standard form e.g. 459,000 = 4.59 x 1053. Practice turning small numbers into standard form e.g. 0.0045 = 4.5 x 10-3</t>
  </si>
  <si>
    <t>Significant figures</t>
  </si>
  <si>
    <t>To write numbers to the correct amount of significant figures</t>
  </si>
  <si>
    <t>1. Look at some numbers and identify how many significant figures that number contains e.g. 3,952 is 4 s.f. and 0.0056 is 2 s.f.2. Practice rounding large numbers to 1, 2 and 3 s.f. e.g. 195,480 = 195,000 to 3 s.f.3. Practice rounding small numbers to 1, 2 and 3 s.f. e.g. 0.005498 = 0.0055 to 2 s.f.</t>
  </si>
  <si>
    <t>Graphing lesson 1</t>
  </si>
  <si>
    <t>To correctly construct a graph, its title and its axes</t>
  </si>
  <si>
    <t>1. Show some ready made graphs and ask students to produce an appropriate title2. Provide students with data and ask them to label their axes correctly &amp; to work out a scale – ensure students draw the graphs as large as possible</t>
  </si>
  <si>
    <t>Graphing lesson 2</t>
  </si>
  <si>
    <t>To draw lines of best fit and use these to calculate a gradient and the area under the graph</t>
  </si>
  <si>
    <t>1. Provide students with some ready made axes and data plots, and ask them to draw the correct l.o.b.f 2. Discuss anomalies and how they should be handled3. Show students how to calculate the gradients of these l.o.b.f4. Work with students to calculate the area under the l.o.b.f – by breaking it up into triangles, squares and rectangles etc.</t>
  </si>
  <si>
    <t>Q</t>
  </si>
  <si>
    <t>Null</t>
  </si>
  <si>
    <t>Quantities and Units</t>
  </si>
  <si>
    <t>Derived Units</t>
  </si>
  <si>
    <t>Scalar and Vector Quantities</t>
  </si>
  <si>
    <t>Adding Vectors</t>
  </si>
  <si>
    <t>Resolving Vectors</t>
  </si>
  <si>
    <t>More on Vectors</t>
  </si>
  <si>
    <t>Kirchhoff'S Laws And Circuits</t>
  </si>
  <si>
    <t>Combining Resistors</t>
  </si>
  <si>
    <t>Analysing Circuits</t>
  </si>
  <si>
    <t>Internal Resistance</t>
  </si>
  <si>
    <t>Potential Divider Circuits</t>
  </si>
  <si>
    <t>Sensing Circuits</t>
  </si>
  <si>
    <t>Wave Properties</t>
  </si>
  <si>
    <t>Reflection And Refraction</t>
  </si>
  <si>
    <t>Diffraction And Polarisation</t>
  </si>
  <si>
    <t>Intensity</t>
  </si>
  <si>
    <t>Progressive Waves</t>
  </si>
  <si>
    <t>Electromagnetic Waves</t>
  </si>
  <si>
    <t>Polarisation Of Electromagnetic Waves</t>
  </si>
  <si>
    <t>Refractive Index</t>
  </si>
  <si>
    <t>Total Internal Reflection</t>
  </si>
  <si>
    <t>Superposition Of Waves</t>
  </si>
  <si>
    <t>Interference</t>
  </si>
  <si>
    <t>The Young Double-Slit Experiment</t>
  </si>
  <si>
    <t>Stationary Waves</t>
  </si>
  <si>
    <t>Harmonics</t>
  </si>
  <si>
    <t>Stationary Waves In Air Columns</t>
  </si>
  <si>
    <t>The Photon Model</t>
  </si>
  <si>
    <t>The Photoelectric Effect</t>
  </si>
  <si>
    <t>Einstein'S Photoelectric Effect Equation</t>
  </si>
  <si>
    <t>Wave-Particle Duality</t>
  </si>
  <si>
    <t>Scientific Notation And Prefixes???</t>
  </si>
  <si>
    <t>To describe the difference between vector and scalar quantities</t>
  </si>
  <si>
    <t>Measurement???</t>
  </si>
  <si>
    <t>Vectors And Scalars</t>
  </si>
  <si>
    <t>Distance-Time Graphs</t>
  </si>
  <si>
    <t>To describe and explain distance-time graphs</t>
  </si>
  <si>
    <t>Acceleration</t>
  </si>
  <si>
    <t>To describe and explain acceleration</t>
  </si>
  <si>
    <t>To describe and explain velocity-time graphs</t>
  </si>
  <si>
    <t>To describe forces acting on objects and what the resultant force is</t>
  </si>
  <si>
    <t>Newton'S First Law</t>
  </si>
  <si>
    <t>To decribe the effects of balanced forces on the motion of objects</t>
  </si>
  <si>
    <t>Mass And Weight</t>
  </si>
  <si>
    <t>To describe the relationship between mass and weight</t>
  </si>
  <si>
    <t>Newton'S Second Law</t>
  </si>
  <si>
    <t>To describe the effects of unbalanced forces on the motion of objects</t>
  </si>
  <si>
    <t>Newton'S Third Law</t>
  </si>
  <si>
    <t>To describe action-reaction pairs of forces and their effects</t>
  </si>
  <si>
    <t>Momentum</t>
  </si>
  <si>
    <t>To describe and explain momentum</t>
  </si>
  <si>
    <t>Stopping Distances</t>
  </si>
  <si>
    <t>To describe stopping distance and how it can be affected</t>
  </si>
  <si>
    <t>Braking Distances And Energy</t>
  </si>
  <si>
    <t>To describe and explain the relationship between stopping distance and energy</t>
  </si>
  <si>
    <t>Crash Hazards</t>
  </si>
  <si>
    <t>To describe how changes in momentum produce collision forces</t>
  </si>
  <si>
    <t>Energy Stores And Transfers</t>
  </si>
  <si>
    <t>To describe the types of energy and how energy can be transferred</t>
  </si>
  <si>
    <t>Energy Efficiency</t>
  </si>
  <si>
    <t>To describe the efficiency of energy transfer processes</t>
  </si>
  <si>
    <t>Keeping Warm</t>
  </si>
  <si>
    <t>To describe and explain methods of reducing thermal energy transfer</t>
  </si>
  <si>
    <t>Stored Energies</t>
  </si>
  <si>
    <t>To describe and calculate gravitational potential energy and kinetic energy</t>
  </si>
  <si>
    <t>Non-Renewable Resources</t>
  </si>
  <si>
    <t>To describe non-renewable sources of energy and reasons for using them to generate electricity</t>
  </si>
  <si>
    <t>Renewable Resources</t>
  </si>
  <si>
    <t>To describe renewable sources of energy and reasons for using them to generate electricity</t>
  </si>
  <si>
    <t>To describe types and features of waves</t>
  </si>
  <si>
    <t>Wave Speed</t>
  </si>
  <si>
    <t>To use the equations for wave speed</t>
  </si>
  <si>
    <t>Refraction</t>
  </si>
  <si>
    <t>To describe and explain refraction of waves</t>
  </si>
  <si>
    <t>Waves Crossing Boundaries</t>
  </si>
  <si>
    <t>To describe how properties of waves at boundaries</t>
  </si>
  <si>
    <t>Ears And Hearing</t>
  </si>
  <si>
    <t>To describe the ear and how it functions</t>
  </si>
  <si>
    <t>Ultrasound</t>
  </si>
  <si>
    <t>To describe ultrasound and where it is used</t>
  </si>
  <si>
    <t>Infrasound</t>
  </si>
  <si>
    <t>To describe infrasound and where it is used</t>
  </si>
  <si>
    <t>Ray Diagrams</t>
  </si>
  <si>
    <t>To use ray diagrams to describe the path of light</t>
  </si>
  <si>
    <t>Colour</t>
  </si>
  <si>
    <t>To describe how lights, materials and filters produce colour</t>
  </si>
  <si>
    <t>To describe and explain the effects of lenses on images</t>
  </si>
  <si>
    <t>To describe electromagnetic waves</t>
  </si>
  <si>
    <t>The Electromagnetic Spectrum</t>
  </si>
  <si>
    <t>To describe the range of electromagnetic radiation</t>
  </si>
  <si>
    <t>Using The Long Wavelengths</t>
  </si>
  <si>
    <t>To describe and explain uses of long wavelength radiation</t>
  </si>
  <si>
    <t>Radiation And Temperature</t>
  </si>
  <si>
    <t>To describe the effects of surfaces on the radiation of electromagnetic energy</t>
  </si>
  <si>
    <t>Using The Short Wavelengths</t>
  </si>
  <si>
    <t>To describe and explain uses of short wavelength radiation</t>
  </si>
  <si>
    <t>Electromagnetic Radiation Dangers</t>
  </si>
  <si>
    <t>To describe and explain the dangers of the electromagnetic spectrum</t>
  </si>
  <si>
    <t>Atomic Models</t>
  </si>
  <si>
    <t>To describe our present understanding of the structure of the atom and compare it to past models</t>
  </si>
  <si>
    <t>Inside Atoms</t>
  </si>
  <si>
    <t>To describe isotopes and how we represent them using atomic notation</t>
  </si>
  <si>
    <t>Electrons And Orbits</t>
  </si>
  <si>
    <t>To describe electron orbital shells and how electrons can move from one shell to another</t>
  </si>
  <si>
    <t>Background Radiation</t>
  </si>
  <si>
    <t>To describe and explain background radiation and where it comes from</t>
  </si>
  <si>
    <t>Types Of Radiation</t>
  </si>
  <si>
    <t>To describe the types and properties of nuclear radiation</t>
  </si>
  <si>
    <t>Radioactive Decay</t>
  </si>
  <si>
    <t>To describe and explain what happens during radioactive decay of an unstable nucleus</t>
  </si>
  <si>
    <t>Half-Life</t>
  </si>
  <si>
    <t>To describe half-life of radioactive materials and explain how this impacts safety considerations when using them</t>
  </si>
  <si>
    <t>Using Radioactivity</t>
  </si>
  <si>
    <t>To describe and explain uses for radioactivity in homes and industry</t>
  </si>
  <si>
    <t>Dangers Of Radioactivity</t>
  </si>
  <si>
    <t>To describe and explain the dangers of radioactivity</t>
  </si>
  <si>
    <t>Radiation In Medicine</t>
  </si>
  <si>
    <t>To describe and explain the use of radioactive materials in diagnosis and treatment of illnesses</t>
  </si>
  <si>
    <t>Nuclear Energy</t>
  </si>
  <si>
    <t>To describe and evaluate the use of nuclear energy to generate electricity</t>
  </si>
  <si>
    <t>Nuclear Fission</t>
  </si>
  <si>
    <t>To describe the process of nuclear fission and write balanced nuclear equations</t>
  </si>
  <si>
    <t>Nuclear Fusion</t>
  </si>
  <si>
    <t>To describe the process of nuclear fusion and write balanced nuclear equations</t>
  </si>
  <si>
    <t>The Solar System</t>
  </si>
  <si>
    <t>To describe the bodies and structure of the Solar System and how we know about it</t>
  </si>
  <si>
    <t>Gravity And Orbits</t>
  </si>
  <si>
    <t>To describe and explain the changes in gravity and orbits of bodies in the Solar System</t>
  </si>
  <si>
    <t>Life Cycle Of Stars</t>
  </si>
  <si>
    <t>To describe the life cycle of small, medium and large stars</t>
  </si>
  <si>
    <t>Red Shift</t>
  </si>
  <si>
    <t>To describe and explain red shift when observing the universe</t>
  </si>
  <si>
    <t>Origin Of The Universe</t>
  </si>
  <si>
    <t>To describe the Big Bang theory of the origin of the universe and the evidence that supports it</t>
  </si>
  <si>
    <t>Work And Power</t>
  </si>
  <si>
    <t>To describe and analyse the energy of objects acted on by forces that move them</t>
  </si>
  <si>
    <t>Objects Affecting Each Other</t>
  </si>
  <si>
    <t>To describe and explain the types of forces that act on and between objects and how we represent them</t>
  </si>
  <si>
    <t>Vector Diagrams</t>
  </si>
  <si>
    <t>To use vectior diagrams to evaluate resultant forces from perpendicular and oblique forces acting on a single object</t>
  </si>
  <si>
    <t>Rotational Forces</t>
  </si>
  <si>
    <t>To describe and evaluate forces that cause rotation</t>
  </si>
  <si>
    <t>Electric Circuits</t>
  </si>
  <si>
    <t>To describe electric circuits and how we represent them</t>
  </si>
  <si>
    <t>Current And Potential Difference</t>
  </si>
  <si>
    <t>To describe current and voltage and how to measure them in a circuit</t>
  </si>
  <si>
    <t xml:space="preserve">Current, Charge And Energy </t>
  </si>
  <si>
    <t>To describe and explain the relationship between current, charge and energy</t>
  </si>
  <si>
    <t>Resistance</t>
  </si>
  <si>
    <t>To describe and caclulate resistance in a circuit</t>
  </si>
  <si>
    <t>More About Resistance</t>
  </si>
  <si>
    <t>To describe the effects of LDRs and thermistors on current and how they can be used to perform useful functions</t>
  </si>
  <si>
    <t>Transferring Energy</t>
  </si>
  <si>
    <t>To describe and calculate electrical energy transfer in circuits</t>
  </si>
  <si>
    <t>Power</t>
  </si>
  <si>
    <t>To descrcibe and calculate electrical power</t>
  </si>
  <si>
    <t>Transferring Energy By Electricity</t>
  </si>
  <si>
    <t>To describe alternating current (A.C.) and how it is used in domestic situations</t>
  </si>
  <si>
    <t>Electrical Safety</t>
  </si>
  <si>
    <t>To describe and explain how fuses and earthing wires protect users from faulty appliances</t>
  </si>
  <si>
    <t>Charges And Static Electricity</t>
  </si>
  <si>
    <t>To describe and explain what happens when charge is transferred from one object to another</t>
  </si>
  <si>
    <t>Dangers And Uses Of Static Electricity</t>
  </si>
  <si>
    <t>To describe and evaluate the dangers and uses of static electricity</t>
  </si>
  <si>
    <t>To describe electric fields due to distributions of charge</t>
  </si>
  <si>
    <t>Magnets And Magnetic Fields</t>
  </si>
  <si>
    <t>To describe and explain the interactions of magnets</t>
  </si>
  <si>
    <t>To describe magnetic fields created by electric current and explain how the strength of the field can be changed</t>
  </si>
  <si>
    <t>Magnetic Forces</t>
  </si>
  <si>
    <t>To describe and explain how electric motors work</t>
  </si>
  <si>
    <t>To describe and explain how electromagnetic induction can be used to create speakers and microphones</t>
  </si>
  <si>
    <t>The National Grid</t>
  </si>
  <si>
    <t>To describe how transformers can increase or decrease potential difference for A.C. circuits and explain how these are used in the National Grid</t>
  </si>
  <si>
    <t>Transformers And Energy</t>
  </si>
  <si>
    <t>To apply the law of conservation of energy to transformers and explain their use to transmit electric current</t>
  </si>
  <si>
    <t>Particles And Density</t>
  </si>
  <si>
    <t>Describe and explain material density</t>
  </si>
  <si>
    <t>Energy And Changes Of State</t>
  </si>
  <si>
    <t>To describe changes in thermal energy during heating and cooling, and changes of state</t>
  </si>
  <si>
    <t>Energy Calculations</t>
  </si>
  <si>
    <t>To use equations relating changes in thermal energy to specific heat capacity and latent heat</t>
  </si>
  <si>
    <t>Gas Temperature And Pressure</t>
  </si>
  <si>
    <t>To explain changes in temperature and pressure of a gas and relate these to the Kelvin temperature scale</t>
  </si>
  <si>
    <t>Gas Pressure And Volume</t>
  </si>
  <si>
    <t>To explain changes in pressure and volume and relate these to temperature</t>
  </si>
  <si>
    <t>Bending And Stretching</t>
  </si>
  <si>
    <t>Extension And Energy Transfer</t>
  </si>
  <si>
    <t>To use the equations for extension and energy stored in a spring</t>
  </si>
  <si>
    <t>Gas Pressure In Fluids</t>
  </si>
  <si>
    <t>Pressure And Upthrust</t>
  </si>
  <si>
    <t>Investigating Newton's Second Law</t>
  </si>
  <si>
    <t>Ripple Tank</t>
  </si>
  <si>
    <t>Refraction With Semi-Circular Prisms</t>
  </si>
  <si>
    <t>Investigating Radiation</t>
  </si>
  <si>
    <t>Ohm's Law</t>
  </si>
  <si>
    <t>Investigating Densities</t>
  </si>
  <si>
    <t>Investigating SHC And LH</t>
  </si>
  <si>
    <t>Investigating Springs</t>
  </si>
  <si>
    <t>Current And Charge</t>
  </si>
  <si>
    <t>Moving Charges</t>
  </si>
  <si>
    <t>Kirchoff's First Law</t>
  </si>
  <si>
    <t>Mean Drift Velocity</t>
  </si>
  <si>
    <t>Circuit Symbols</t>
  </si>
  <si>
    <t>Potential Difference And Electromotive Force</t>
  </si>
  <si>
    <t>The Electron Gun</t>
  </si>
  <si>
    <t>I-V Characteristics</t>
  </si>
  <si>
    <t>Diodes</t>
  </si>
  <si>
    <t>Resistance And Resistivity</t>
  </si>
  <si>
    <t>Paying For Electrical Energy</t>
  </si>
  <si>
    <t>Recall the different life processes</t>
  </si>
  <si>
    <t>Describe the life processes</t>
  </si>
  <si>
    <t>Explain the differences between organisms and non-living things</t>
  </si>
  <si>
    <t>Identify parts of plant and animal cells</t>
  </si>
  <si>
    <t>Describe the functions of cell organelles</t>
  </si>
  <si>
    <t>Compare plant and animal cells</t>
  </si>
  <si>
    <t>Identify specialised cells from diagrams</t>
  </si>
  <si>
    <t>Describe the function of specialised cells</t>
  </si>
  <si>
    <t>Explain the adaptations of specialised cells and how this links to function</t>
  </si>
  <si>
    <t>Identify the basic parts of a light microscope</t>
  </si>
  <si>
    <t>Describe how to prepare a microscope slide</t>
  </si>
  <si>
    <t>Explain how to calculate the total magnification of a microscope</t>
  </si>
  <si>
    <t>Be able to independently prepare a microscope slide</t>
  </si>
  <si>
    <t>Be able to independently focus the microscope</t>
  </si>
  <si>
    <t>Draw the animal cell sample and add the magnification x to the diagram</t>
  </si>
  <si>
    <t>Define the terms “tissue” and “organ”</t>
  </si>
  <si>
    <t>Identify named tissues in animals and plants</t>
  </si>
  <si>
    <t>Describe the function of different tissues in an organ</t>
  </si>
  <si>
    <t>Describe how organs work together as organ systems</t>
  </si>
  <si>
    <t>Describe the organs found in the plant water transport system</t>
  </si>
  <si>
    <t>Explain the function of the plant water transport system</t>
  </si>
  <si>
    <t>Describe the organs found in the circulatory and digestive system</t>
  </si>
  <si>
    <t>Describe how and why organ transplant is needed</t>
  </si>
  <si>
    <t>Know that respiration involves releasing energy from food</t>
  </si>
  <si>
    <t>Recall that oxygen and glucose are used up during respiration</t>
  </si>
  <si>
    <t>Model aerobic respiration using a word equation.</t>
  </si>
  <si>
    <t>Explain what anaerobic respiration involves</t>
  </si>
  <si>
    <t>Explain why aerobic and anaerobic respiration occurs at the same time</t>
  </si>
  <si>
    <t>Model anaerobic respiration using a word equation</t>
  </si>
  <si>
    <t>Explain how the lungs work and what they do</t>
  </si>
  <si>
    <t>Identify the main organs in the human respiratory system</t>
  </si>
  <si>
    <t>Explain how specialised cells keep the lungs clean</t>
  </si>
  <si>
    <t>Explain the structure and function of red blood cells.</t>
  </si>
  <si>
    <t>Describe the functions of red blood cells, white blood cells and plasma.</t>
  </si>
  <si>
    <t>Explain how the structure of capillaries is related to their function.</t>
  </si>
  <si>
    <t>Describe the functions of the organs in gas exchange</t>
  </si>
  <si>
    <t>Explain how diffusion occurs in terms of particles</t>
  </si>
  <si>
    <t>Explain how alveoli are adapted for efficient gas exchange</t>
  </si>
  <si>
    <t>Describe how breathing rate &amp; heart rate are affected by exercise.</t>
  </si>
  <si>
    <t>Describe how substances reach respiring cells from the blood and how waste products are returned to the blood</t>
  </si>
  <si>
    <t>Explain what oxygen debt is and how lactic acid is removed from the body</t>
  </si>
  <si>
    <t>Be able to label the parts of the heart</t>
  </si>
  <si>
    <t>Be able to explain the journey of the blood through the heart and the lungs</t>
  </si>
  <si>
    <t>Explain why the left-hand side of the heart has a thicker muscle wall than the right-hand side.</t>
  </si>
  <si>
    <t>Identify variation between organisms of the same type (species)</t>
  </si>
  <si>
    <t xml:space="preserve">Give examples of different types of variation </t>
  </si>
  <si>
    <t>Analyse experimental data and draw a graph</t>
  </si>
  <si>
    <t>Define the term “habitat”</t>
  </si>
  <si>
    <t>Describe resources that animals and plants compete for</t>
  </si>
  <si>
    <t>Describe how environmental factors change with time</t>
  </si>
  <si>
    <t>Identify physical environmental factors in a habitat</t>
  </si>
  <si>
    <t>Describe adaptations of a range of organisms</t>
  </si>
  <si>
    <t>Explain how adaptations can increase chance of survival</t>
  </si>
  <si>
    <t>Be able to create food webs and identify food chains within food webs</t>
  </si>
  <si>
    <t xml:space="preserve">Explain how changes in a population in an ecosystem affect other populations </t>
  </si>
  <si>
    <t>Explain the energy transfer which occurs within a food chain</t>
  </si>
  <si>
    <t>Be able to sketch pyramids of numbers.</t>
  </si>
  <si>
    <t>Be able to sketch the corresponding pyramids of biomass</t>
  </si>
  <si>
    <t>Compare models of energy transfer in pyramids of number and biomass – and identify them</t>
  </si>
  <si>
    <t>Describe the sources and effects of some pesticides</t>
  </si>
  <si>
    <t>Explain the effects of some persistent pesticides on ecosystems</t>
  </si>
  <si>
    <t xml:space="preserve">Evaluate the use of pesticides </t>
  </si>
  <si>
    <t>Explain how changes in an ecosystem can lead to endangerment and extinction.</t>
  </si>
  <si>
    <t>Suggest methods of conservation that can be used to ensure the Survival of organisms and habitats.</t>
  </si>
  <si>
    <t>evaluate the success of these conservation methods</t>
  </si>
  <si>
    <t>Correctly use the word: Diet</t>
  </si>
  <si>
    <t>State some good sources of carbohydrates, fats, proteins and fibre.</t>
  </si>
  <si>
    <t>Explain why we need food (energy, growth and repair, health) and describe the roles of vitamin A, vitamin C, calcium and iron in the body.</t>
  </si>
  <si>
    <t>Interpret nutrition information labels.</t>
  </si>
  <si>
    <t>Calculate energy requirements for daily needs and activities.</t>
  </si>
  <si>
    <t>Explain why different people have different energy and nutrient requirements</t>
  </si>
  <si>
    <t>Describe tests for fat and starch.</t>
  </si>
  <si>
    <t>Interpret results from simple food tests (e.g. fat, starch, protein).</t>
  </si>
  <si>
    <t>Interpret results from food tests for glucose</t>
  </si>
  <si>
    <t>Describe what is meant by a balanced diet</t>
  </si>
  <si>
    <t>Describe the effects of obesity on health.</t>
  </si>
  <si>
    <t>Explain the links between specific forms of malnutrition, diet and lifestyle.</t>
  </si>
  <si>
    <t>Describe the structure of a tooth</t>
  </si>
  <si>
    <t>Identify canines, incisors, premolars and molars/wisdom teeth</t>
  </si>
  <si>
    <t>Identify the causes of tooth decay and state the different treatments</t>
  </si>
  <si>
    <t>Identify and recall the main parts of the human digestive system.</t>
  </si>
  <si>
    <t>Explain how food is moved through the digestive system.</t>
  </si>
  <si>
    <t>Describe what happens during ingestion, absorption and egestion</t>
  </si>
  <si>
    <t>Explain why digestion is necessary.</t>
  </si>
  <si>
    <t>Use a model to describe basic enzyme action.</t>
  </si>
  <si>
    <t>Name particular enzymes and specify which food type they break down</t>
  </si>
  <si>
    <t>Describe the features of the small intestine wall.</t>
  </si>
  <si>
    <t>Use a knowledge of diffusion to explain how nutrients enter the blood from the small intestine.</t>
  </si>
  <si>
    <t>Explain how bile helps in the digestion of lipids.</t>
  </si>
  <si>
    <t>Identify ways in which animals care for their offspring.</t>
  </si>
  <si>
    <t>Describe ways in which animals care for their offspring.</t>
  </si>
  <si>
    <t>Compare the sexual reproduction of fish, birds and mammals.</t>
  </si>
  <si>
    <t>Identify the structures and organs in the human reproductive system.</t>
  </si>
  <si>
    <t>Describe the functions of the structures and organs of the human reproductive system.</t>
  </si>
  <si>
    <t>Explain how sperm cells and egg cells are adapted to their functions.</t>
  </si>
  <si>
    <t>Describe how an egg and sperm come to meet</t>
  </si>
  <si>
    <t>Describe how a woman becomes pregnant after fertilisation and correctly use the term: implantation.</t>
  </si>
  <si>
    <t>Describe the genetic make up of the gametes and zygote</t>
  </si>
  <si>
    <t>Identify the placenta and umbilical cord.</t>
  </si>
  <si>
    <t>Describe how materials are supplied and removed from the foetus.</t>
  </si>
  <si>
    <t>Describe how the developing foetus is protected inside the mother.</t>
  </si>
  <si>
    <t>Identify and explain the points in reproduction where difficulties in becoming pregnant could occur.</t>
  </si>
  <si>
    <t>Explain how lifestyle choices can affect development of the foetus</t>
  </si>
  <si>
    <t>Explain how IVF and hormones can be used to increase the chances of pregnancy.</t>
  </si>
  <si>
    <t>Identify the parts of the body that change in males and females during puberty and correctly use the terms: puberty, adolescence.</t>
  </si>
  <si>
    <t>Explain the purpose of the menstrual cycle.</t>
  </si>
  <si>
    <t>Discuss the meaning of menopause</t>
  </si>
  <si>
    <t>Be able to list some forms of contraception</t>
  </si>
  <si>
    <t>Work together as a team to create a presentation</t>
  </si>
  <si>
    <t>Explain the effect that STI’s can have on a person’s life/health</t>
  </si>
  <si>
    <t>Recall the main functions of the skeleton (support, protection, movement).</t>
  </si>
  <si>
    <t>Identify the main bones in the human skeleton and correctly use the terms: skull, vertebra(e), ribs, sternum, hip, thigh, shin, collar bone, knee cap, ribcage.</t>
  </si>
  <si>
    <t>Classify joints as different types</t>
  </si>
  <si>
    <t>Describe how muscles and bones work together to allow movement.</t>
  </si>
  <si>
    <t>State the function of and the parts in the locomotor system and correctly use the terms: locomotor system, biomechanics.</t>
  </si>
  <si>
    <t>Describe how muscle action is controlled by nervous impulses.</t>
  </si>
  <si>
    <t>Use a knowledge of bones and joints to identify problems with them.</t>
  </si>
  <si>
    <t>Consider the consequences of the effects of frictional and impact forces on joints</t>
  </si>
  <si>
    <t>Compare natural hip joints with their artificial replacements.</t>
  </si>
  <si>
    <t>Identify the main parts of the nervous system.</t>
  </si>
  <si>
    <t>Describe how muscle action is controlled by nerve impulses</t>
  </si>
  <si>
    <t>Use a model to explain how information is transmitted around the body by the nervous system</t>
  </si>
  <si>
    <t>State the meaning of: hormone.</t>
  </si>
  <si>
    <t>Describe where hormones are produced, how they are transported and how they affect target organs</t>
  </si>
  <si>
    <t>Describe what diabetes and its effects on the body</t>
  </si>
  <si>
    <t>Explain the short- and long-term effects of alcohol.</t>
  </si>
  <si>
    <t>Explain the effects of drugs on the body by reference to the nervous system.</t>
  </si>
  <si>
    <t>Describe the short- and long-term effects of smoking.</t>
  </si>
  <si>
    <t>Describe the importance of testing drugs for human use</t>
  </si>
  <si>
    <t>Describe the steps taken when a new drug is tested before it can be released to market.</t>
  </si>
  <si>
    <t>Evaluate the design of drug testing, including the use of placebos, sufficient sample size, randomisation, control groups and blinding (e.g. double-blind trials)</t>
  </si>
  <si>
    <t>Recall the lab safety rules</t>
  </si>
  <si>
    <t>Identify common hazard symbols</t>
  </si>
  <si>
    <t>Explain how to keep safe in a lab</t>
  </si>
  <si>
    <t>Find equipment in the lab</t>
  </si>
  <si>
    <t>Identify pieces of scientific equipment</t>
  </si>
  <si>
    <t>Draw diagrams to represent equipment</t>
  </si>
  <si>
    <t>Light a Bunsen burner safely</t>
  </si>
  <si>
    <t>Identify parts of a Bunsen burner</t>
  </si>
  <si>
    <t>Describe the two flames produced by a Bunsen burner and when they should be used</t>
  </si>
  <si>
    <t>Use a Bunsen burner safely during a practical</t>
  </si>
  <si>
    <t>Select appropriate equipment to use for a practical</t>
  </si>
  <si>
    <t>Describe the risks associated with a practical</t>
  </si>
  <si>
    <t>Recall the types of variable</t>
  </si>
  <si>
    <t>Identify dependent, independent and control variables</t>
  </si>
  <si>
    <t>Explain how to use control variables to carry out a fair test</t>
  </si>
  <si>
    <t>Be able to draw basic tables and graphs</t>
  </si>
  <si>
    <t>Understand the rules associated with drawing tables and graphs correctly</t>
  </si>
  <si>
    <t>Know the correct graph depending on the type of data</t>
  </si>
  <si>
    <t>Be able to identify discrete data</t>
  </si>
  <si>
    <t>Draw a graph based on collected data</t>
  </si>
  <si>
    <t>Write a conclusion based on a set of results</t>
  </si>
  <si>
    <t>Be able to identify continuous data</t>
  </si>
  <si>
    <t>Identify risks associated with a practical</t>
  </si>
  <si>
    <t>Write a detailed method including variables</t>
  </si>
  <si>
    <t>Draw a conclusion based on results collected from an experiment</t>
  </si>
  <si>
    <t>Describe the properties and particle arrangement of the states of matter and names of the process changes</t>
  </si>
  <si>
    <t>Fully describe how particles move in each state, the temperatures required and state symbols.</t>
  </si>
  <si>
    <t>Use the particle model to explain the properties and process changes of states of matter</t>
  </si>
  <si>
    <t>Recall the particle arrangement in fluids and their properties</t>
  </si>
  <si>
    <t>Be able to describe how diffusion occurs</t>
  </si>
  <si>
    <t>Explain diffusion in terms of concentration gradients.</t>
  </si>
  <si>
    <t>State the names of the common gases and their formulae.</t>
  </si>
  <si>
    <t>Describe how to test for different gases and predict the salts from reactions.</t>
  </si>
  <si>
    <t>Explain the environmental issues of some gases.</t>
  </si>
  <si>
    <t>Be able to record accurate measurements.</t>
  </si>
  <si>
    <t>Be able to construct a graph to represent data and identify changes of state.</t>
  </si>
  <si>
    <t>Be able to explain what is happening (in terms of particles) at each stage.</t>
  </si>
  <si>
    <t>Be able to define specific key terms in relation to solubility.</t>
  </si>
  <si>
    <t>Describe in terms of particles, what happens when substances dissolve and substances that are soluble.</t>
  </si>
  <si>
    <t>Explain how to separate soluble and in-soluble solutions.</t>
  </si>
  <si>
    <t>Plan a safe investigation to determine how temperature and surface area affect the rate of dissolving</t>
  </si>
  <si>
    <t>Collect results in a suitable table and analyse the data</t>
  </si>
  <si>
    <t>Write a conclusion and identify how predictions for further investigations can be made using graphs</t>
  </si>
  <si>
    <t>Be able to identify elements and compounds.</t>
  </si>
  <si>
    <t>Describe elements and compounds using particles and names.</t>
  </si>
  <si>
    <t>Explain the difference between elements and compounds and state the number of atoms in a substance.</t>
  </si>
  <si>
    <t>Be able to state the groups and periods and the names of group 1, 7 and 8.</t>
  </si>
  <si>
    <t>Be able to state the group and periods of elements using the periodic table.</t>
  </si>
  <si>
    <t>Describe if the element is a metal or non-metal using patterns in the periodic table.</t>
  </si>
  <si>
    <t>State the names of the sub atomic particles that make up an atom and the changes and masses of each.</t>
  </si>
  <si>
    <t>Describe what the mass and atomic number of an element tells us.</t>
  </si>
  <si>
    <t>Link atomic structure diagrams to the position in the periodic table</t>
  </si>
  <si>
    <t>Be able to identify metals and non-metals in the periodic table.</t>
  </si>
  <si>
    <t>Be able to state and describe the properties of metals and non-metals.</t>
  </si>
  <si>
    <t>Explain why materials are used for specific purposes due to their properties.</t>
  </si>
  <si>
    <t>Recall the properties of metals and non-metals</t>
  </si>
  <si>
    <t>Suggest the use of a metal based on its properties.</t>
  </si>
  <si>
    <t>Evaluate data on properties to identify which substance is suitable for a specific use.</t>
  </si>
  <si>
    <t>State how we know substances have reacted from observations.</t>
  </si>
  <si>
    <t>Describe the number of atoms and elements in given chemical formulae of reactants and products.</t>
  </si>
  <si>
    <t>Construct simple equations for the reactions.</t>
  </si>
  <si>
    <t xml:space="preserve">Be able to describe how many particles are in a substance. </t>
  </si>
  <si>
    <t>Write word equations for reactions completed.</t>
  </si>
  <si>
    <t>Construct and balance symbol equations for reactions.</t>
  </si>
  <si>
    <t>Define the terms element, compound and mixture and give examples.</t>
  </si>
  <si>
    <t>State the different between pure and mixture</t>
  </si>
  <si>
    <t>Discuss methods which can be used to separate different types of mixtures</t>
  </si>
  <si>
    <t>Investigate and state examples of substances that can be separated by filtering.</t>
  </si>
  <si>
    <t>Describe in terms of particles, what happens when substances are filtered.</t>
  </si>
  <si>
    <t>Explain how these techniques are used in everyday life and work based scenarios.</t>
  </si>
  <si>
    <t>Investigate and state examples of substances that can be separated by evaporation</t>
  </si>
  <si>
    <t>Describe in terms of particles, what happens when substances are evaporated.</t>
  </si>
  <si>
    <t>Explain how these techniques are used in everyday life and work-based scenarios.</t>
  </si>
  <si>
    <t>Be able to state the equipment needed for distillation.</t>
  </si>
  <si>
    <t>Describe how distillation occurs in terms of particles and changes of state.</t>
  </si>
  <si>
    <t>Explain how distillation is used in everyday situations for life and work based scenarios.</t>
  </si>
  <si>
    <t>Describe a method of how to produce a chromatograph.</t>
  </si>
  <si>
    <t>Interpret a chromatograph to analyse the substances in a mixture</t>
  </si>
  <si>
    <t>Explain how chromatography and Rf is used in everyday situations and work-based scenarios.</t>
  </si>
  <si>
    <t>Be able to state examples of different separating techniques and what they can be used for.</t>
  </si>
  <si>
    <t>Describe in terms of particles, what happens when substances are filtered, evaporated and distilled.</t>
  </si>
  <si>
    <t>Use understanding to separate a mixture of several substances.</t>
  </si>
  <si>
    <t>Recall the different parts of the Earth’ structure and what they are made of</t>
  </si>
  <si>
    <t>Describe what the parts of the Earth are made up of.</t>
  </si>
  <si>
    <t>Describe where features are found on the Earth such as the equator and poles.</t>
  </si>
  <si>
    <t>Recall what happens during an earthquake</t>
  </si>
  <si>
    <t>Describe where earthquakes occur and why.</t>
  </si>
  <si>
    <t>Describe the effects of earthquakes</t>
  </si>
  <si>
    <t>Recall what happens during a volcanic eruption</t>
  </si>
  <si>
    <t>Describe why and where volcanic eruptions occur</t>
  </si>
  <si>
    <t>Describe the effects of volcanic eruptions</t>
  </si>
  <si>
    <t>Recall examples of sedimentary rocks.</t>
  </si>
  <si>
    <t>Describe how sedimentary rocks form.</t>
  </si>
  <si>
    <t>Link properties and texture of sedimentary rocks and how this affects their uses.</t>
  </si>
  <si>
    <t>Describe how igneous and metamorphic rocks form</t>
  </si>
  <si>
    <t>Explain why crystal size varies in igneous rock</t>
  </si>
  <si>
    <t>Explain the properties of rock types</t>
  </si>
  <si>
    <t>Recall examples of weathering.</t>
  </si>
  <si>
    <t>Describe how weathering can break up rocks.</t>
  </si>
  <si>
    <t>Describe how weathered rocks are eroded.</t>
  </si>
  <si>
    <t>Recall categories of rocks.</t>
  </si>
  <si>
    <t>Describe how these types of rock are formed.</t>
  </si>
  <si>
    <t>Link between the similarities of how rocks form and the stages in the ‘choc cycle’.</t>
  </si>
  <si>
    <t>Recall the types of energy released when fuels burn</t>
  </si>
  <si>
    <t>State some of the substances formed when fuels burn</t>
  </si>
  <si>
    <t>Evaluate the advantages and disadvantages of a fuel</t>
  </si>
  <si>
    <t>Describe the reactants needed for combustion in terms of the fire triangle</t>
  </si>
  <si>
    <t>Compare complete and incomplete combustion and describe these as oxidation reactions</t>
  </si>
  <si>
    <t>Describe combustion of methane using word and balanced symbol equations</t>
  </si>
  <si>
    <t>Recall examples of fossil fuels.</t>
  </si>
  <si>
    <t>State that fossil fuels are rich in compounds containing carbon</t>
  </si>
  <si>
    <t>Describe how fossil fuels are formed</t>
  </si>
  <si>
    <t>State the possible products of combustion reactions</t>
  </si>
  <si>
    <t>Describe the causes and effects of burning fossil fuels</t>
  </si>
  <si>
    <t>Explain how we can reduce the impact of burning fossil fuels</t>
  </si>
  <si>
    <t>Describe an experiment to compare the amount of energy released by a fuel</t>
  </si>
  <si>
    <t>Calculate the amount of energy released by a fuel</t>
  </si>
  <si>
    <t>Make a conclusion about the energy value of a fuel from experimental results</t>
  </si>
  <si>
    <t>Name alternative fuels such as biodiesel, bioalcohol and hydrogen</t>
  </si>
  <si>
    <t>Describe the features of alternative fuels that make them suitable for use</t>
  </si>
  <si>
    <t>Discuss the advantages and disadvantages of alternative fuels</t>
  </si>
  <si>
    <t>Define contact and non-contact forces</t>
  </si>
  <si>
    <t>State examples of contact and non-contact forces</t>
  </si>
  <si>
    <t>Describe the properties of different forces</t>
  </si>
  <si>
    <t>Define a resultant force</t>
  </si>
  <si>
    <t>Add forces in the same direction</t>
  </si>
  <si>
    <t>Add forces in opposite directions</t>
  </si>
  <si>
    <t>Describe friction</t>
  </si>
  <si>
    <t>Demonstrate correct use of newton meter</t>
  </si>
  <si>
    <t>Gather results on the friction from different surfaces</t>
  </si>
  <si>
    <t>Explain gravity in terms of mass and distance</t>
  </si>
  <si>
    <t>Compare weight and mass</t>
  </si>
  <si>
    <t>Solve w=mg</t>
  </si>
  <si>
    <t>Define Hooke’s Law</t>
  </si>
  <si>
    <t>Recall and use F=ke</t>
  </si>
  <si>
    <t>Solve F=ke for k and e</t>
  </si>
  <si>
    <t>Measure and record values for weight and extension</t>
  </si>
  <si>
    <t>Convert cm into m and g into N</t>
  </si>
  <si>
    <t>Plot recorded values to calculate spring constant from gradient of force extension graph</t>
  </si>
  <si>
    <t>Define a moment</t>
  </si>
  <si>
    <t>Explain the factors that affect the size of a moment</t>
  </si>
  <si>
    <t>Calculate moments, forces and distances</t>
  </si>
  <si>
    <t>Measure and record values for mass and distance</t>
  </si>
  <si>
    <t>Use recorded values to calculate moments</t>
  </si>
  <si>
    <t>State the energy stores</t>
  </si>
  <si>
    <t>Identify examples of energy stores</t>
  </si>
  <si>
    <t>Evaluate useful and wasted stores</t>
  </si>
  <si>
    <t>Describe simple energy transfers</t>
  </si>
  <si>
    <t>Construct energy flow maps</t>
  </si>
  <si>
    <t>Identify sources of wasted energy</t>
  </si>
  <si>
    <t>Define useful energy and wasted energy</t>
  </si>
  <si>
    <t>Construct Sankey diagrams</t>
  </si>
  <si>
    <t>Use Sankey diagrams to find efficiency</t>
  </si>
  <si>
    <t>State what renewable energy is</t>
  </si>
  <si>
    <t>Give examples of renewable energies</t>
  </si>
  <si>
    <t>Explain how each resource functions</t>
  </si>
  <si>
    <t>State what non-renewable energy is</t>
  </si>
  <si>
    <t>Give examples of non-renewable energies</t>
  </si>
  <si>
    <t>Provide an argument in favour of your side</t>
  </si>
  <si>
    <t>Provide an argument against the other side</t>
  </si>
  <si>
    <t>Provide a counter argument</t>
  </si>
  <si>
    <t>Name the parts of the national grid</t>
  </si>
  <si>
    <t>Describe the function of the national grid</t>
  </si>
  <si>
    <t>Describe the function of each part of the national grid</t>
  </si>
  <si>
    <t>Give a reason why energy demand might change</t>
  </si>
  <si>
    <t>Give a justification why population growth will affect demand for energy</t>
  </si>
  <si>
    <t>Give a justification why development growth will affect demand for energy</t>
  </si>
  <si>
    <t>Identify circuit symbols</t>
  </si>
  <si>
    <t>Construct and read circuit diagrams</t>
  </si>
  <si>
    <t>Build basic circuits</t>
  </si>
  <si>
    <t>Draw a circuit diagram from a given circuit</t>
  </si>
  <si>
    <t>Use a circuit diagram to build series circuits</t>
  </si>
  <si>
    <t>Use a circuit diagram to build parallel circuits</t>
  </si>
  <si>
    <t>State the rules for current in series and in parallel</t>
  </si>
  <si>
    <t>Diagram a circuit to test the rules</t>
  </si>
  <si>
    <t>Perform calculations for current in series and parallel</t>
  </si>
  <si>
    <t>Perform practical and gather results</t>
  </si>
  <si>
    <t>Show that results follow circuit rules</t>
  </si>
  <si>
    <t>Evaluate the practical</t>
  </si>
  <si>
    <t>State the rules for voltage in series and in parallel</t>
  </si>
  <si>
    <t>Perform calculations for voltage in series and parallel</t>
  </si>
  <si>
    <t>Define resistance</t>
  </si>
  <si>
    <t>Describe the relationship between current and resistance</t>
  </si>
  <si>
    <t>Calculate voltage, current and resistance</t>
  </si>
  <si>
    <t>Write a practical plan</t>
  </si>
  <si>
    <t>Describe hearing and how we perceive pitch and volume, including ultra and infra sound.</t>
  </si>
  <si>
    <t>Describe the nature of sound waves in solids, liquids and gases.</t>
  </si>
  <si>
    <t>Calculate the speed of sound using echoes</t>
  </si>
  <si>
    <t>Describe the differences between transverse and longitudinal waves.</t>
  </si>
  <si>
    <t>Give examples of types of wave explaining how they could be created.</t>
  </si>
  <si>
    <t>Measure properties of a wave.</t>
  </si>
  <si>
    <t>Define a wave and explain its properties.</t>
  </si>
  <si>
    <t>Relate amplitude and frequency of a wave to its energy.</t>
  </si>
  <si>
    <t>Use the wave equation.</t>
  </si>
  <si>
    <t>State the properties of electromagnetic waves and list the EM spectrum in order.</t>
  </si>
  <si>
    <t>Describe and explain white light, colour and the discovery of infrared light.</t>
  </si>
  <si>
    <t>Explain pigments, filters and how we perceive colour.</t>
  </si>
  <si>
    <t>Describe the eye and how we see images.</t>
  </si>
  <si>
    <t>Explain how a pinhole camera produces an image on a screen.</t>
  </si>
  <si>
    <t>Explain how shadows are formed from light travelling in straight lines.</t>
  </si>
  <si>
    <t>Describe the law of reflection and draw an accurate ray diagram.</t>
  </si>
  <si>
    <t>Describe reflection inside prisms</t>
  </si>
  <si>
    <t>Describe images and explain how a periscope uses mirrors and/or prisms.</t>
  </si>
  <si>
    <t>Draw an accurate ray diagram for the refraction of light through a prism.</t>
  </si>
  <si>
    <t>Describe the refraction of light in different materials and using real world examples.</t>
  </si>
  <si>
    <t>Plan an investigation to find a relationship between the angle of incidence and the angle of refraction for a material.</t>
  </si>
  <si>
    <t>Perform practical and gather results regarding the relationship between angle of incidence and angle of refraction.</t>
  </si>
  <si>
    <t>Evaluate the practical.</t>
  </si>
  <si>
    <t>Write a practical report.</t>
  </si>
  <si>
    <t>Describe total internal reflection and the critical angle.</t>
  </si>
  <si>
    <t>Describe material boundaries where total internal reflection can and cannot take place.</t>
  </si>
  <si>
    <t>Describe fibre optics and their use in lighting, science, and communication.</t>
  </si>
  <si>
    <t>Describe the structure of our solar system.</t>
  </si>
  <si>
    <t>Compare the size &amp; structures of the different planets that make up our solar system, including terrestrial and gas giants.</t>
  </si>
  <si>
    <t>Explain how our solar system fits into the bigger picture of our galaxy, the Milky Way.</t>
  </si>
  <si>
    <t>Describe the effects of gravity on Earth and in the Solar System.</t>
  </si>
  <si>
    <t>Explain the difference between mass and weight.</t>
  </si>
  <si>
    <t>Use W = mg to calculate weight, mass and gravity for various bodies.</t>
  </si>
  <si>
    <t>Explain how the Moon orbits the Earth, and the Earth and other planets orbit the Sun.</t>
  </si>
  <si>
    <t>Describe the orbits of comets.</t>
  </si>
  <si>
    <t>Determine positions and motions of planets from orbital data.</t>
  </si>
  <si>
    <t>Describe the differences between winter and summer.</t>
  </si>
  <si>
    <t>Explain how the axial tilt of the Earth produces the seasons.</t>
  </si>
  <si>
    <t>Explain variations in the length of day and average temperatures through the year.</t>
  </si>
  <si>
    <t>Describe and explain the path of the Sun through the sky and how solar dials work.</t>
  </si>
  <si>
    <t>Discuss why we change the clocks twice each year in the UK but countries closer to the equator do not.</t>
  </si>
  <si>
    <t>Explain modern time-keeping methods, including time-zones and the need for a leap year.</t>
  </si>
  <si>
    <t xml:space="preserve">Describe how the Moon was formed and how it causes tide on Earth. </t>
  </si>
  <si>
    <t>Describe and explain the waxing and waning of the Moon.</t>
  </si>
  <si>
    <t>Explain how the relative positions of the Sun, Moon and Earth can cause an eclipse.</t>
  </si>
  <si>
    <t>Draw and label a simple diagram of the sun, including areas of different temperature.</t>
  </si>
  <si>
    <t xml:space="preserve">Explain how nuclear fusion fuels the sun. </t>
  </si>
  <si>
    <t>Describe the life cycle of stars similar to our Sun and how it compares to larger stars.</t>
  </si>
  <si>
    <t>Describe origin theories through history and in religion.</t>
  </si>
  <si>
    <t>Describe how observations of stars and galaxies provide evidence that the universe is expanding.</t>
  </si>
  <si>
    <t>Compare the Big Bang and Steady State theories.</t>
  </si>
  <si>
    <t>Describe uses of satellites now and in the future.</t>
  </si>
  <si>
    <t>Compare and contrast the use of space and Earth-based telescopes.</t>
  </si>
  <si>
    <t>Evaluate the need for an International Space Station.</t>
  </si>
  <si>
    <t xml:space="preserve">Will be able to use and spell scientific terminology related to practical work correctly. </t>
  </si>
  <si>
    <t>Be able to construct a data table correctly and then convert that data table into a graph.</t>
  </si>
  <si>
    <t xml:space="preserve">Know how to construct a detailed scientific method drawing from keywords in lesson 1. </t>
  </si>
  <si>
    <t xml:space="preserve">Evaluation of a practical method and to perform analysis on data gathered </t>
  </si>
  <si>
    <t>Know how to construct a detailed scientific method drawing from keywords in lesson 1.</t>
  </si>
  <si>
    <t xml:space="preserve">Plan ahead and construct the data needed data table.  </t>
  </si>
  <si>
    <t>Describe the key characteristics of the five kingdoms of organisms and use this to assign organisms to their kingdoms.</t>
  </si>
  <si>
    <t>Identify the genus and species names from a binomial name.</t>
  </si>
  <si>
    <t>Use simple calculations (e.g. biodiversity index) to compare biodiversity.</t>
  </si>
  <si>
    <t>Correctly use the terms asexual reproduction and sexual reproduction</t>
  </si>
  <si>
    <t>Explain the difference in outcomes of asexual and sexual reproduction in plants.</t>
  </si>
  <si>
    <t>Evaluate the advantages and disadvantages of sexual and asexual reproduction in plants in different conditions.</t>
  </si>
  <si>
    <t>Identify the main structures in a flower and identify those that are male and those that are female.</t>
  </si>
  <si>
    <t>Identify pollen grains and ovules as containing the male and female gametes.</t>
  </si>
  <si>
    <t>Evaluate different methods of pollination.</t>
  </si>
  <si>
    <t>Define an insect</t>
  </si>
  <si>
    <t>Be able to discuss the role that insects play in pollination</t>
  </si>
  <si>
    <t>Discuss the implications of the possible extinction of bees</t>
  </si>
  <si>
    <t>Complete a flower dissection</t>
  </si>
  <si>
    <t>Complete a biological drawing of the dissection</t>
  </si>
  <si>
    <t>Add labels to the drawing</t>
  </si>
  <si>
    <t>Correctly use the term biodiversity.</t>
  </si>
  <si>
    <t>Use quadrats to calculate an estimate of population size.</t>
  </si>
  <si>
    <t>Explain the effects of too small and too big a sample size.</t>
  </si>
  <si>
    <t>Explain the functions of the different parts of a seed.</t>
  </si>
  <si>
    <t>Describe how the fusing of male and female gametes and their nuclei during fertilisation forms a fertilised egg cell (or zygote).</t>
  </si>
  <si>
    <t>Describe the importance of hybridisation in plant breeding.</t>
  </si>
  <si>
    <t>Describe what happens to the different parts of a seed during germination.</t>
  </si>
  <si>
    <t>Explain the importance of light/darkness for some seeds and their germination.</t>
  </si>
  <si>
    <t>Identify the reactants required for photosynthesis</t>
  </si>
  <si>
    <t>Describe photosynthesis using a word equation</t>
  </si>
  <si>
    <t>Explain the factors that affect the rate of photosynthesis</t>
  </si>
  <si>
    <t>Recognise examples of plant organs and state their functions</t>
  </si>
  <si>
    <t>Explain how tissues in the leaf are related to their functions</t>
  </si>
  <si>
    <t>Suggest how plants living in different climates would be adapted</t>
  </si>
  <si>
    <t>Describe how gas enters and leaves a plant</t>
  </si>
  <si>
    <t>Describe how water moves through a plant</t>
  </si>
  <si>
    <t>Explain the factors that affect the rate of transpiration</t>
  </si>
  <si>
    <t>Recall the uses of glucose in the plant</t>
  </si>
  <si>
    <t>Describe how starch is used as a food storage material</t>
  </si>
  <si>
    <t>Explain how to test a leaf for starch</t>
  </si>
  <si>
    <t>Describe the useful characteristic of organisms</t>
  </si>
  <si>
    <t>Describe the process of selective breeding</t>
  </si>
  <si>
    <t>Explain the advantages and disadvantages of selective breeding</t>
  </si>
  <si>
    <t>Recall the main nutrients needed by plants</t>
  </si>
  <si>
    <t>Explain why plants need nitrates</t>
  </si>
  <si>
    <t>Explain how attack of plants by pests and pathogens can impact on human populations</t>
  </si>
  <si>
    <t>Recall the processes which use and produce carbon dioxide</t>
  </si>
  <si>
    <t>Model the recycling of carbon in the carbon cycle</t>
  </si>
  <si>
    <t>Predict the impact of changes to the carbon cycle</t>
  </si>
  <si>
    <t>Describe the importance of maintaining biodiversity</t>
  </si>
  <si>
    <t>Predict the impact of changes to a food web</t>
  </si>
  <si>
    <t>Make predictions about how changes in physical and biological factors will interact with adaptations and affect survival</t>
  </si>
  <si>
    <t>Recall that bacteria, some fungi and viruses are classified as micro-organisms.</t>
  </si>
  <si>
    <t>Explain the differences between unicellular and multicellular organisms.</t>
  </si>
  <si>
    <t>Use the key characteristics of microorganism cell structure to classify microorganisms.</t>
  </si>
  <si>
    <t>Explain why multicellular organisms need efficient transport systems.</t>
  </si>
  <si>
    <t>Use a knowledge of diffusion to explain how materials enter and leave unicellular organisms.</t>
  </si>
  <si>
    <t>Explain the importance of surface area:volume ratio for organisms.</t>
  </si>
  <si>
    <t>Describe, identify and state the basic functions of the parts of a bacterial cell (soft cell wall, flagella, cytoplasm, cell membrane, chromosome).</t>
  </si>
  <si>
    <t>Describe how bacteria multiply by binary fission.</t>
  </si>
  <si>
    <t>Describe how Gram staining works and use results to identify differences between bacteria.</t>
  </si>
  <si>
    <t>Recall that some foods, such as bread, beer and wine, are made using yeast.</t>
  </si>
  <si>
    <t>Describe how yeast multiply by budding.</t>
  </si>
  <si>
    <t>Recall what happens in aerobic and anaerobic respiration in yeast.</t>
  </si>
  <si>
    <t>State some uses of bacteria and yeast</t>
  </si>
  <si>
    <t>Describe the process of fermentation</t>
  </si>
  <si>
    <t>Explain how yeast and bacteria can be used to make e.g. alcoholic drinks, bread, yogurt, cheese etc.</t>
  </si>
  <si>
    <t>Describe and identify the basic parts of a virus particle.</t>
  </si>
  <si>
    <t>Justify the lack of a virus kingdom.</t>
  </si>
  <si>
    <t>Explain how viruses cause disease by taking over cell function.</t>
  </si>
  <si>
    <t>Describe and state the basic functions of common parts of protoctist cells (cell wall, flagella, cilia, pseudopods, cytoplasm, cell membrane, chloroplast, nucleus).</t>
  </si>
  <si>
    <t>Explain the functions of light and chlorophyll in photosynthesis</t>
  </si>
  <si>
    <t>Recall the equation for photosynthesis.</t>
  </si>
  <si>
    <t>Recall what decomposers do in an ecosystem and give examples.</t>
  </si>
  <si>
    <t>Explain what happens during decomposition.</t>
  </si>
  <si>
    <t>Explain ways in which decay can be prevented, such as freezing, refrigeration, drying, canning, salting and pasteurisation.</t>
  </si>
  <si>
    <t>Identify and give examples of environmental variation</t>
  </si>
  <si>
    <t>Explain why environmental variation can confuse the idea of a species and make classification and identification difficult.</t>
  </si>
  <si>
    <t>Discuss how some animal behaviour is learned (environmental) and some is innate (inherited).</t>
  </si>
  <si>
    <t>Identify and give examples of inherited variation.</t>
  </si>
  <si>
    <t>Interpret information on continuous genetic variation using normal distribution curves.</t>
  </si>
  <si>
    <t>Describe the work of Mendel in discovering the basis of genetics.</t>
  </si>
  <si>
    <t>State what chromosomes are made of</t>
  </si>
  <si>
    <t>know how to extract DNA from cells</t>
  </si>
  <si>
    <t>Describe the structure of a DNA molecule.</t>
  </si>
  <si>
    <t>Describe where genes are found.</t>
  </si>
  <si>
    <t>Describe how genes control characteristics</t>
  </si>
  <si>
    <t>Describe the roles played by Watson, Crick, Franklin and Wilkins in the discovery of DNA structure</t>
  </si>
  <si>
    <t>Explain how particular adaptations increase the chances of survival.</t>
  </si>
  <si>
    <t>Explain how particular adaptations limit an organism’s distribution and abundance.</t>
  </si>
  <si>
    <t>Evaluate the evidence for suggested physical and behavioural adaptations of extinct species</t>
  </si>
  <si>
    <t>State that the individuals in a population are likely to vary from one another genetically</t>
  </si>
  <si>
    <t xml:space="preserve">Explain how natural selection determines the survival of certain variations of adaptations within a population. </t>
  </si>
  <si>
    <t>Explain how natural selection can lead to evolution.</t>
  </si>
  <si>
    <t>Suggest methods of conservation that can be used to ensure the survival of organisms and habitats.</t>
  </si>
  <si>
    <t>Explain how changes in an ecosystem can lead to extinction</t>
  </si>
  <si>
    <t>Correctly use the term biodiversity</t>
  </si>
  <si>
    <t>Explain why preserving biodiversity is important.</t>
  </si>
  <si>
    <t>Explain how biodiversity can be preserved using gene banks, seed banks, tissue banks, cryopreservation and pollen banks.</t>
  </si>
  <si>
    <t>Recall that infectious diseases are caused by pathogens</t>
  </si>
  <si>
    <t>Describe basic parts of bacteria, viruses and fungi</t>
  </si>
  <si>
    <t>Name a disease caused by each pathogen</t>
  </si>
  <si>
    <t>State the key parts of the immune system</t>
  </si>
  <si>
    <t>Describe the role of the immune system</t>
  </si>
  <si>
    <t>Explain how different parts play different roles</t>
  </si>
  <si>
    <t>State what is in a vaccine</t>
  </si>
  <si>
    <t>Describe how a vaccine works</t>
  </si>
  <si>
    <t>Describe why vaccination can be controversial</t>
  </si>
  <si>
    <t>State what an antibiotic does</t>
  </si>
  <si>
    <t>Explain how different antibiotics work</t>
  </si>
  <si>
    <t>Explain how antibiotic resistance occurs</t>
  </si>
  <si>
    <t>Define the meaning of: disease, infectious/communicable disease, non-communicable disease, pathogen</t>
  </si>
  <si>
    <t>Identify ways in which different diseases are spread</t>
  </si>
  <si>
    <t>Describe how vaccines work</t>
  </si>
  <si>
    <t>State what a stem cell is</t>
  </si>
  <si>
    <t>Explain the difference between embryonic and adult stem cells</t>
  </si>
  <si>
    <t>Explain why the use of stem cells is controversial</t>
  </si>
  <si>
    <t>Be able to state a definition of forensic science</t>
  </si>
  <si>
    <t>Name some scientific techniques used in the field of forensics</t>
  </si>
  <si>
    <t>Describe how forensics can be used to solve crimes.</t>
  </si>
  <si>
    <t xml:space="preserve">Carry out a practical involving fingerprinting and label basics </t>
  </si>
  <si>
    <t>Describe the main features of fingerprints (whorl, loop, etc) and name</t>
  </si>
  <si>
    <t>Explain different ways in which fingerprints can be “lifted”</t>
  </si>
  <si>
    <t>Be able to create a cast of a footprint using sand</t>
  </si>
  <si>
    <t>Understand that different objects can leave trace evidence</t>
  </si>
  <si>
    <t>Explain what footprints and impressions can tell you about a crime scene</t>
  </si>
  <si>
    <t>Describe what hair and fibre analysis is.</t>
  </si>
  <si>
    <t xml:space="preserve">Be able to explain the usefulness of hair and fibre analysis in forensic science. </t>
  </si>
  <si>
    <t>Use the information collected and reach a scientific conclusion</t>
  </si>
  <si>
    <t xml:space="preserve">Describe how paper chromatography separates mixtures. </t>
  </si>
  <si>
    <t>Explain how chromatography can distinguish pure substances from impure substances</t>
  </si>
  <si>
    <t>Interpret chromatograms and calculate Rf values</t>
  </si>
  <si>
    <t>Know what the different blood types are</t>
  </si>
  <si>
    <t>Understand how blood groups are tested</t>
  </si>
  <si>
    <t>Evaluate the usefulness of blood group analysis in forensic science</t>
  </si>
  <si>
    <t>Explain how blood spatter can explain how blood splatter is used</t>
  </si>
  <si>
    <t>Describe how heights and angles affect blood spatter using a practical</t>
  </si>
  <si>
    <t>Explain how heights and angles affect blood spatter using a practical and write up an explanation</t>
  </si>
  <si>
    <t>Carry out experiments to analyse soil chemical evidence safely</t>
  </si>
  <si>
    <t>Describe the patterns found from the evidence and make connections</t>
  </si>
  <si>
    <t>Explain the patterns found from the evidence and make connections</t>
  </si>
  <si>
    <t>Identify different safety symbols and state the properties of acids &amp; alkalis</t>
  </si>
  <si>
    <t>Describe the pH scale and state the names and formula of common acids and alkalis</t>
  </si>
  <si>
    <t>Classify unknown substances using a range of indictors</t>
  </si>
  <si>
    <t>Be able to follow a scientific method</t>
  </si>
  <si>
    <t>Be able to create an indicator to classify an unknown substance</t>
  </si>
  <si>
    <t>Evaluate results for each indicator</t>
  </si>
  <si>
    <t>Be able to collect accurate data to investigate strong and weak acids.</t>
  </si>
  <si>
    <t>Describe how to chemically test if a substance is a strong or weak acid</t>
  </si>
  <si>
    <t>Write a conclusion and link results back to type of acid</t>
  </si>
  <si>
    <t>State the names and formula of the common acids and alkalis</t>
  </si>
  <si>
    <t>Describe neutralisation reactions of acids with alkalis using word equations</t>
  </si>
  <si>
    <t>Explain neutralisation reactions using balanced symbol equations</t>
  </si>
  <si>
    <t>Identify the reactants and state the names of the products in reactions</t>
  </si>
  <si>
    <t>Describe how to test for a gas and construct word equations for acids and metal reactions</t>
  </si>
  <si>
    <t>Construct balanced symbol equations for acid and metal reactions.</t>
  </si>
  <si>
    <t>Be able to state the products produced from an acid and metal carbonate reaction.</t>
  </si>
  <si>
    <t>Describe how to test for a specific gas and construct word equations for acids and metal carbonate reactions.</t>
  </si>
  <si>
    <t>Explain these reactions and construct balanced symbol equations independently.</t>
  </si>
  <si>
    <t>State the names of the physical changes and examples of chemical changes.</t>
  </si>
  <si>
    <t>Test substances and describe if the change is chemical or physical</t>
  </si>
  <si>
    <t>Explain changes, in terms of particles, and compare physical and chemical changes.</t>
  </si>
  <si>
    <t>Complete an investigation in order to measure temperature differences accurately and record results.</t>
  </si>
  <si>
    <t>State if the reactions are exothermic or endothermic by using the results.</t>
  </si>
  <si>
    <t>Explain the terms exothermic and endothermic in terms of energy transfer and particles.</t>
  </si>
  <si>
    <t>Define the term ‘oxidation’</t>
  </si>
  <si>
    <t>Be able to construct word and symbol equations for oxidation of metal reactions.</t>
  </si>
  <si>
    <t>Construct balanced symbol and ion equations for oxidation.</t>
  </si>
  <si>
    <t>State the reactants needed for corrosion and the names of products produced.</t>
  </si>
  <si>
    <t>Explain how oxygen affects metals as corrosion and ways to prevent corrosion</t>
  </si>
  <si>
    <t>Construct word and balanced symbol equations for the reactions.</t>
  </si>
  <si>
    <t>Identify which substances are the most reactive using results.</t>
  </si>
  <si>
    <t>Describe displacement reactions using word equations and a reactivity series table</t>
  </si>
  <si>
    <t>Construct symbol equations for displacement reactions and predict using the reactivity series</t>
  </si>
  <si>
    <t>State the products when an alkali metal reacts with oxygen and water.</t>
  </si>
  <si>
    <t>Order the reactivity of the elements based on observations.</t>
  </si>
  <si>
    <t>Construct word and balanced symbol equations to explain the products from reactions.</t>
  </si>
  <si>
    <t>Outline the composition of our atmosphere today</t>
  </si>
  <si>
    <t>Describe how our atmosphere has changed over time</t>
  </si>
  <si>
    <t>Explain why the atmosphere has changed</t>
  </si>
  <si>
    <t>Outline different sources of air pollution</t>
  </si>
  <si>
    <t>Describe how acid rain is formed</t>
  </si>
  <si>
    <t>Investigate the effects of acid rain on plant growth</t>
  </si>
  <si>
    <t>Define the terms global warming and greenhouse gases</t>
  </si>
  <si>
    <t>List greenhouse gases</t>
  </si>
  <si>
    <t>Describe the impacts of global warming</t>
  </si>
  <si>
    <t>Name different types of air pollution</t>
  </si>
  <si>
    <t>Describe the causes and effects of air pollution</t>
  </si>
  <si>
    <t>Evaluate methods for reducing air pollution</t>
  </si>
  <si>
    <t>Safely follow a method</t>
  </si>
  <si>
    <t>Interpret results collected during an experiment</t>
  </si>
  <si>
    <t>Suggest sources of soil pollution</t>
  </si>
  <si>
    <t>State how water can be polluted</t>
  </si>
  <si>
    <t>Describe the effects of water pollution</t>
  </si>
  <si>
    <t>Explain how farming contributes to water pollution</t>
  </si>
  <si>
    <t>Evaluate evidence from different sources</t>
  </si>
  <si>
    <t>Draw a scientific conclusion</t>
  </si>
  <si>
    <t>Present findings in a scientific way</t>
  </si>
  <si>
    <t>Recall the name and formula for limestone.</t>
  </si>
  <si>
    <t>Describe what limestone is made up of and give different examples.</t>
  </si>
  <si>
    <t xml:space="preserve">Explain how limestone is formed </t>
  </si>
  <si>
    <t>Recall the name of examples of limestone.</t>
  </si>
  <si>
    <t xml:space="preserve">Describe how to test for different amounts of carbonate in limestone. </t>
  </si>
  <si>
    <t>Plan how to investigate the amount of carbonate in limestone.</t>
  </si>
  <si>
    <t>Identify the products of decomposing carbonates.</t>
  </si>
  <si>
    <t>Describe the test for product(s) of decomposition.</t>
  </si>
  <si>
    <t xml:space="preserve">Explain why some carbonates are/are not decomposed using a Bunsen Burner flame. </t>
  </si>
  <si>
    <t>Investigate the stages of the limestone cycle and recall the slang terms for products.</t>
  </si>
  <si>
    <t>Describe the procedure and products produced at each stage of the lime cycle.</t>
  </si>
  <si>
    <t>Identify products at each stage through testing.</t>
  </si>
  <si>
    <t>Recall how carbonates react with acids.</t>
  </si>
  <si>
    <t>Describe how carbonates react with acids and all the products produced.</t>
  </si>
  <si>
    <t>Explain how to test for the products when carbonates react with acids and produce word and symbol equations.</t>
  </si>
  <si>
    <t>Recall some uses of limestone.</t>
  </si>
  <si>
    <t>Explain how cement, concrete and glass are made and describe their properties and uses</t>
  </si>
  <si>
    <t>Explain how changing the quantities of substances used can alter the properties of the final product.</t>
  </si>
  <si>
    <t>Recall what quarrying is.</t>
  </si>
  <si>
    <t>Describe the process of quarrying and how this can affect the surrounding environment.</t>
  </si>
  <si>
    <t>Explain social, environmental and economic effects of quarrying.</t>
  </si>
  <si>
    <t>Recall the order of reactivity</t>
  </si>
  <si>
    <t>Describe why some elements are more reactive than others.</t>
  </si>
  <si>
    <t>Explain how displacement occurs.</t>
  </si>
  <si>
    <t>Recall what an alloy is.</t>
  </si>
  <si>
    <t>Describe the properties of alloys linked to their structure.</t>
  </si>
  <si>
    <t>Evaluate advantages and disadvantages of properties of alloys in their use, using data to support ideas.</t>
  </si>
  <si>
    <t>State five examples of formulations</t>
  </si>
  <si>
    <t>Define the terms formulation and mixture.</t>
  </si>
  <si>
    <t>Explain the purpose of each substance in the formulation in relation to its purpose.</t>
  </si>
  <si>
    <t>State the variables in an investigation and follow a method.</t>
  </si>
  <si>
    <t>Collect and record accurate data, present results and write a conclusion.</t>
  </si>
  <si>
    <t>Write detailed conclusions and evaluate the method for future improvements.</t>
  </si>
  <si>
    <t>Recall what a polymer is and give examples.</t>
  </si>
  <si>
    <t>Describe how polymers are formed.</t>
  </si>
  <si>
    <t>Explain the main properties of polymers.</t>
  </si>
  <si>
    <t>Recall the term biodegradable and non-biodegradable.</t>
  </si>
  <si>
    <t>Describe what benefits there are of biodegradable substances.</t>
  </si>
  <si>
    <t>Explain biodegradable substances are broken down.</t>
  </si>
  <si>
    <t>Recall examples of materials that can be recycled.</t>
  </si>
  <si>
    <t>Describe the processes involved with recycling.</t>
  </si>
  <si>
    <t>Analyse the pros and cons of recycling different materials.</t>
  </si>
  <si>
    <t>Identify which materials are suitable for a given product</t>
  </si>
  <si>
    <t>Describe the useful properties of each material in relation to its use.</t>
  </si>
  <si>
    <t>Explain why these materials would be more suitable than any existing material in relation to properties.</t>
  </si>
  <si>
    <t>Be able to collect accurate results and follow a given method.</t>
  </si>
  <si>
    <t>Be able to calculate a mean and identify anomalous results from data</t>
  </si>
  <si>
    <t>Explain the variables involved in an investigation including values and units.</t>
  </si>
  <si>
    <t>Be able to describe how rates of reactions are affected by temperature and collect accurate evidence</t>
  </si>
  <si>
    <t>Be able to explain R of R in terms of energy, particles and successful, frequent collisions</t>
  </si>
  <si>
    <t>Draw and analyse graphs to explain Rates of Reaction and use evidence to support conclusions</t>
  </si>
  <si>
    <t>Be able to recall what a catalyst is.</t>
  </si>
  <si>
    <t>Be able to describe how a catalyst works.</t>
  </si>
  <si>
    <t xml:space="preserve">Evaluate the benefits of using catalysts. </t>
  </si>
  <si>
    <t>Recall what fermentation is and what it is used for.</t>
  </si>
  <si>
    <t>Describe what is required for fermentation and produce equations to show the reactions taking place.</t>
  </si>
  <si>
    <t>Describe alternative uses for the products of fermentation.</t>
  </si>
  <si>
    <t>Research uses for catalysts or fermentation in industry.</t>
  </si>
  <si>
    <t>Give key examples of catalysts being used or how the fermentation process happens on an industrial scale.</t>
  </si>
  <si>
    <t>Evaluate the benefits of using catalysts or using the products of formation for alternative purposes.</t>
  </si>
  <si>
    <t>Listen to all presentations given by other groups.</t>
  </si>
  <si>
    <t xml:space="preserve">Record feedback from each presentation.  </t>
  </si>
  <si>
    <t>Give constructive feedback.</t>
  </si>
  <si>
    <t>Recall and use the equation speed = distance ÷ time</t>
  </si>
  <si>
    <t>Convert between different units of distance, time and speed</t>
  </si>
  <si>
    <t>Rearrange and use the speed = distance ÷ time equation</t>
  </si>
  <si>
    <t>Measure and record the distance and the time of an object’s journey</t>
  </si>
  <si>
    <t>Convert units of distance into metres and time into seconds</t>
  </si>
  <si>
    <t>Use measurements of distance and time to calculate speed</t>
  </si>
  <si>
    <t>Describe the features of a distance-time graph</t>
  </si>
  <si>
    <t>Use data to plot your own distance-time graph</t>
  </si>
  <si>
    <t>Explain what the gradients of a distance-time graph shows</t>
  </si>
  <si>
    <t>Recall the definition of velocity</t>
  </si>
  <si>
    <t>Use the equation acceleration = change in velocity ÷ time</t>
  </si>
  <si>
    <t>Rearrange and use the acceleration = change in velocity ÷ time equation</t>
  </si>
  <si>
    <t>Describe the features of a velocity-time graph</t>
  </si>
  <si>
    <t>Use data to plot your own velocity-time graph</t>
  </si>
  <si>
    <t>Explain how to calculate the distance travelled from a velocity-time graph</t>
  </si>
  <si>
    <t>Describe the factors that affect stopping distance</t>
  </si>
  <si>
    <t>Describe how car safety feature protects passengers and pedestrians</t>
  </si>
  <si>
    <t>Explain how car safety features affect the impact force of a collision</t>
  </si>
  <si>
    <t>Identify the IV, DV and CVs of an investigation</t>
  </si>
  <si>
    <t>Measure and record the speed of a moving object</t>
  </si>
  <si>
    <t>Draw a graph to show how the speed is affected by the height of the ramp</t>
  </si>
  <si>
    <t>Measure and record the stopping distance of a moving object</t>
  </si>
  <si>
    <t>Draw a graph to show how the stopping distance is affected by the height of the ramp</t>
  </si>
  <si>
    <t>Explain the effects of speed on stopping distance</t>
  </si>
  <si>
    <t>Recall different types of energy stores</t>
  </si>
  <si>
    <t>Describe the terms “power” and “efficiency</t>
  </si>
  <si>
    <t>Perform calculations using power and efficiency</t>
  </si>
  <si>
    <t>Recall and use the equation GPE = mass x gravity x height</t>
  </si>
  <si>
    <t>Describe how to increase the GPE of an object</t>
  </si>
  <si>
    <t>Rearrange and use the GPE Equation</t>
  </si>
  <si>
    <t>Measure and record the mass and height of an object</t>
  </si>
  <si>
    <t>Convert measurement of masses from grams to kilograms</t>
  </si>
  <si>
    <t>Use measurements of mass and height to calculate GPE</t>
  </si>
  <si>
    <t>Recall and use the equation KE = ½ x mass x velocity2</t>
  </si>
  <si>
    <t>Describe how to increase the KE of an object</t>
  </si>
  <si>
    <t>Compare the effects of mass and velocity on KE</t>
  </si>
  <si>
    <t>Measure and record the mass of an object, converting grams to kilograms</t>
  </si>
  <si>
    <t>Measure and record the speed of an object, converting centimetres to metres</t>
  </si>
  <si>
    <t>Use measurements of mass and speed to calculate KE</t>
  </si>
  <si>
    <t>Describe the process of conduction</t>
  </si>
  <si>
    <t>Investigate the process of conduction</t>
  </si>
  <si>
    <t>Explain how conduction occurs</t>
  </si>
  <si>
    <t>Describe the process of convection</t>
  </si>
  <si>
    <t>Observe the process of conduction</t>
  </si>
  <si>
    <t>Explain how convection occurs</t>
  </si>
  <si>
    <t>Describe the process of radiation</t>
  </si>
  <si>
    <t>Investigate the effects of radiation</t>
  </si>
  <si>
    <t>Explain the effects of radiation on heating and cooling</t>
  </si>
  <si>
    <t>Recall and use the equation pressure = force ÷ area</t>
  </si>
  <si>
    <t>Convert between different units of area</t>
  </si>
  <si>
    <t>Rearrange and use the pressure equation</t>
  </si>
  <si>
    <t>Describe how the pressure in a fluid changes with depth</t>
  </si>
  <si>
    <t>Explain why diving deeper results in an increase in pressure</t>
  </si>
  <si>
    <t>Calculate the pressure at a point in a liquid using p = h ρ g.</t>
  </si>
  <si>
    <t>State the properties and characteristics of a gas</t>
  </si>
  <si>
    <t>Outline the factors that affect the pressure of a gas</t>
  </si>
  <si>
    <t>Describe the cause of atmospheric pressure in simple terms</t>
  </si>
  <si>
    <t>Describe the term density</t>
  </si>
  <si>
    <t>Recall and use the equation to calculate density</t>
  </si>
  <si>
    <t>Explain why some objects float and others sink</t>
  </si>
  <si>
    <t>Measure and record the dimensions of different objects</t>
  </si>
  <si>
    <t>Use these measurements to calculate the volume of an object</t>
  </si>
  <si>
    <t>Use measurements of mass and volume to calculate density</t>
  </si>
  <si>
    <t>Recall the units of mass, weight &amp; volume</t>
  </si>
  <si>
    <t>Describe the effects of the Archimedes principal</t>
  </si>
  <si>
    <t>Explain how to use the Archimedes principle to find the volume of an object</t>
  </si>
  <si>
    <t>Submerge an irregularly shaped object and collect the displaced water</t>
  </si>
  <si>
    <t>Measure the volume of the displaced water</t>
  </si>
  <si>
    <t>Use measurements of mass and volume to calculate the density of the irregularly shaped object</t>
  </si>
  <si>
    <t>State that fluids also have density</t>
  </si>
  <si>
    <t>Describe how fluids of different densities will behave when mixed together</t>
  </si>
  <si>
    <t>Measure and calculate the density of a fluid</t>
  </si>
  <si>
    <t>Describe how the day and night sky has been observed and used throughout history.</t>
  </si>
  <si>
    <t>Describe the historical development of the telescope.</t>
  </si>
  <si>
    <t>Explain how telescopic observations have changed our understanding of the Universe.</t>
  </si>
  <si>
    <t>Describe convex and concave lenses.</t>
  </si>
  <si>
    <t>Describe and explain the focal length of convex and concave lenses.</t>
  </si>
  <si>
    <t>Describe uses of single and compound lenses.</t>
  </si>
  <si>
    <t>Produce an image on a screen using a convex lens.</t>
  </si>
  <si>
    <t>Measure the object distance and image distance.</t>
  </si>
  <si>
    <t>Measure the image magnification using graph paper and compare result to theory.</t>
  </si>
  <si>
    <t>Focus an image at several positions using a convex lens.</t>
  </si>
  <si>
    <t>Use the thin lens equation to compare experimental results to theory.</t>
  </si>
  <si>
    <t>Compare data for lenses with different focal lengths.</t>
  </si>
  <si>
    <t>Describe colour in stars and link colour to temperature</t>
  </si>
  <si>
    <t>Describe the observation of the whole EM spectrum in the Universe</t>
  </si>
  <si>
    <t>Describe and explain emission and absorption lines in light from stars</t>
  </si>
  <si>
    <t>Describe the construction of simple refracting telescopes.</t>
  </si>
  <si>
    <t>Compare and contrast refracting and reflecting telescopes.</t>
  </si>
  <si>
    <t>Construct a simple refracting telescope using convex lenses.</t>
  </si>
  <si>
    <t>Use a refracting telescope to make observations.</t>
  </si>
  <si>
    <t>Suggest improvements and compromises in telescope design.</t>
  </si>
  <si>
    <t>Describe and explain the effectiveness of space-based telescopes.</t>
  </si>
  <si>
    <t>Compare the Hubble Space Telescope and the James Webb Telescope.</t>
  </si>
  <si>
    <t>Explain why some observations of the EM spectrum must be made from space.</t>
  </si>
  <si>
    <t>Describe current and historical rover missions.</t>
  </si>
  <si>
    <t>Explain how a rover can land safely on the Martian surface.</t>
  </si>
  <si>
    <t>Compare the toolset of various rovers and the experiments and analysis they can perform.</t>
  </si>
  <si>
    <t>Describe the interactions that can occur between magnets</t>
  </si>
  <si>
    <t>Draw and label the magnetic field around a bar magnet</t>
  </si>
  <si>
    <t>Explain how to induce magnetism in a magnetic material</t>
  </si>
  <si>
    <t>Use iron filings to visualise the magnetic field around a bar magnet</t>
  </si>
  <si>
    <t>Create a test to find out which magnet has the strongest magnetic field</t>
  </si>
  <si>
    <t>Draw the magnetic field that is produced by a current carrying wire</t>
  </si>
  <si>
    <t>Describe how to use the right-hand grip rule</t>
  </si>
  <si>
    <t>Explain how to use plotting compasses to show the magnetic field around a current carrying wire</t>
  </si>
  <si>
    <t>Draw and label a simple electromagnet</t>
  </si>
  <si>
    <t>Describe how to test the strength of an electromagnet</t>
  </si>
  <si>
    <t>Build a simple electromagnet</t>
  </si>
  <si>
    <t>Devise a simple way of showing that your electromagnet works</t>
  </si>
  <si>
    <t>Explain how to improve the strength of an electromagnet</t>
  </si>
  <si>
    <t>Build an electromagnet that incorporates an ammeter and voltmeter</t>
  </si>
  <si>
    <t>Describe how the current and voltage affects the strength of the electromagnet</t>
  </si>
  <si>
    <t>Explain how current and voltage affect the strength of the electromagnet</t>
  </si>
  <si>
    <t>Draw and label the electric fields around a positive and negative charge</t>
  </si>
  <si>
    <t>Explain how an insulator can become charged</t>
  </si>
  <si>
    <t>List 5 uses of electrostatics</t>
  </si>
  <si>
    <t>Describe two ways that electrostatics can be used</t>
  </si>
  <si>
    <t>Explain how a paint spray gun can be made more efficient by using electrostatics</t>
  </si>
  <si>
    <t>Put an equation into the equation triangle</t>
  </si>
  <si>
    <t>Use the equation triangle to rearrange an equation</t>
  </si>
  <si>
    <t>Correctly rearrange and use the kinetic energy equation</t>
  </si>
  <si>
    <t>Recall what is meant by the acronym BIDMAS</t>
  </si>
  <si>
    <t>Describe how to carry out a calculation correctly using BIDMAS</t>
  </si>
  <si>
    <t>Rearrange and calculate values correctly using BIDMAS</t>
  </si>
  <si>
    <t>Describe the orders of magnitude used to represent thousands and thousandths</t>
  </si>
  <si>
    <t>Describe the orders of magnitude used to represent millions and millionths</t>
  </si>
  <si>
    <t>Describe the orders of magnitude used to represent billions and billionths</t>
  </si>
  <si>
    <t>State some common units used in physics</t>
  </si>
  <si>
    <t>Convert units from kilo- and from milli-</t>
  </si>
  <si>
    <t>Convert units from micro-, nano-, mega- and giga-</t>
  </si>
  <si>
    <t>Describe how a number in standard form should be laid out</t>
  </si>
  <si>
    <t>Convert large numbers into standard form</t>
  </si>
  <si>
    <t>Convert small numbers into standard form</t>
  </si>
  <si>
    <t>Identify how many significant figures a number has e.g. 325 is 3 sig fig</t>
  </si>
  <si>
    <t>Round large numbers to 1, 2 and 3 sig fig</t>
  </si>
  <si>
    <t>Round small numbers to 1, 2 and 3 sig fig</t>
  </si>
  <si>
    <t>Produce a title for the graph and ensure it takes up over 50% of the available space</t>
  </si>
  <si>
    <t>Choose the correct variables to put on the x and y axis</t>
  </si>
  <si>
    <t>Apply the correct scales to the axes, as well as starting the scale from a reasonable point (that doesn’t have to be zero)</t>
  </si>
  <si>
    <t xml:space="preserve"> Draw an appropriate line of best fit that best represents the data</t>
  </si>
  <si>
    <t>Calculate the gradient of a line of best fit</t>
  </si>
  <si>
    <t>Calculate the area under a graph</t>
  </si>
  <si>
    <t>Quiz understanding of topic 8P6 Maths Skills For Scientists</t>
  </si>
  <si>
    <t>Apply Kirchhoff's second law for the conservation of energy</t>
  </si>
  <si>
    <t>Use Kirchhoff's first and second laws in the analysis of electrical circuits</t>
  </si>
  <si>
    <t>Calculate the total resistance of two or more resistors in series using R = R1 + R2 + ...</t>
  </si>
  <si>
    <t>Calculate the total resistance of two or more resistors in parallel using 1/R = 1/R1 + 1/R2 + ...</t>
  </si>
  <si>
    <t>Analyze circuits with components in both series and parallel</t>
  </si>
  <si>
    <t>Understand the potential divider circuit and its components</t>
  </si>
  <si>
    <t>Apply potential divider circuits with variable components like LDR and thermistor</t>
  </si>
  <si>
    <t>Use potential divider equations such as Vout = R2 x Vin and V1 = R1/(R1 + R2) x V2</t>
  </si>
  <si>
    <t>Understand electric current as the rate of flow of charge using the equation I = ΔQ/Δt</t>
  </si>
  <si>
    <t>Define the coulomb as the unit of electric charge</t>
  </si>
  <si>
    <t>State the elementary charge e as 1.6 x 10^-19 C</t>
  </si>
  <si>
    <t>Recognize that the net charge on a particle or object is quantized and is a multiple of e</t>
  </si>
  <si>
    <t>Explain current as the movement of electrons in metals and the movement of ions in electrolytes</t>
  </si>
  <si>
    <t>Differentiate between conventional current and electron flow</t>
  </si>
  <si>
    <t>Apply Kirchhoff's first law to understand the conservation of charge</t>
  </si>
  <si>
    <t>Describe the mean drift velocity of charge carriers</t>
  </si>
  <si>
    <t>Use the equation I = Anev to relate current, cross-sectional area, number density, and drift velocity</t>
  </si>
  <si>
    <t>Classify materials as conductors, semiconductors, or insulators based on the number density of charge carriers (n)</t>
  </si>
  <si>
    <t>Draw circuit diagrams using appropriate symbols</t>
  </si>
  <si>
    <t>Define potential difference (p.d.) and its unit as the volt</t>
  </si>
  <si>
    <t>Describe the electromotive force (e.m.f.) of a source like a cell or a power supply</t>
  </si>
  <si>
    <t>Distinguish between e.m.f. and p.d. in terms of energy transfer</t>
  </si>
  <si>
    <t>Calculate energy transfer using the equations W = VQ and W = EQ</t>
  </si>
  <si>
    <t>Apply the equation eV = 1/2 mv^2 to energy transfer for electrons and other charged particles</t>
  </si>
  <si>
    <t>Understand resistance and use the equation R = V/I; recognize its unit as the ohm</t>
  </si>
  <si>
    <t>Apply Ohm's Law</t>
  </si>
  <si>
    <t>Identify the I-V characteristics of a resistor, filament lamp, thermistor, diode, and LED</t>
  </si>
  <si>
    <t>Describe how the resistance of a light-dependent resistor (LDR) varies with light intensity</t>
  </si>
  <si>
    <t>Determine resistivity of a material using R = ρL/A</t>
  </si>
  <si>
    <t>Describe how the resistivity of metals and semiconductors changes with temperature</t>
  </si>
  <si>
    <t>Discuss the characteristics of a negative temperature coefficient (NTC) thermistor</t>
  </si>
  <si>
    <t>Use the power equations P = VI, P = I^2 R, and P = V^2 R</t>
  </si>
  <si>
    <t>Calculate energy transfer using W = VI t</t>
  </si>
  <si>
    <t>Recognize the kilowatt-hour (kWh) as a unit of energy and calculate the cost of energy</t>
  </si>
  <si>
    <t>Execute techniques and procedures to determine the resistivity of a metal</t>
  </si>
  <si>
    <t>Perform techniques and procedures to investigate the electrical characteristics of ohmic and non-ohmic components</t>
  </si>
  <si>
    <t>Analyze circuits with more than one source of e.m.f</t>
  </si>
  <si>
    <t>Perform techniques and procedures to investigate potential divider circuits with sensors like thermistors or LDRs</t>
  </si>
  <si>
    <t>Describe the difference between weight and mass</t>
  </si>
  <si>
    <t>Explain the difference between a vector and a scalar quantity</t>
  </si>
  <si>
    <t>Describe the difference between displacement and distance</t>
  </si>
  <si>
    <t>Describe the difference between velocity and speed</t>
  </si>
  <si>
    <t>Define the terms: acceleration, force, momentum, energy</t>
  </si>
  <si>
    <t>Recall and use equations relating distance, speed and time</t>
  </si>
  <si>
    <t>Describe how speed can be measured in a school laboratory</t>
  </si>
  <si>
    <t>Recall typical speeds for walking, running, cycling and travelling by car</t>
  </si>
  <si>
    <t xml:space="preserve">Interpret distance/time graphs (including recognising what the steepness of the line tells you).  </t>
  </si>
  <si>
    <t>Represent journeys on distance/time graphs</t>
  </si>
  <si>
    <t>Determine speed from the gradient of a distance/time graph</t>
  </si>
  <si>
    <t xml:space="preserve">Recall the formula relating acceleration, velocity and time. </t>
  </si>
  <si>
    <t>Use the formula relating acceleration, velocity and time</t>
  </si>
  <si>
    <t>Recall the equation relating acceleration, velocity and distance</t>
  </si>
  <si>
    <t>Use the equation relating acceleration, velocity and distance</t>
  </si>
  <si>
    <t>Recall the acceleration in free fall</t>
  </si>
  <si>
    <t>Estimate the magnitudes of some everyday accelerations</t>
  </si>
  <si>
    <t>Represent journeys on velocity/time graphs</t>
  </si>
  <si>
    <t>Interpret velocity/time graphs qualitatively</t>
  </si>
  <si>
    <t>Calculate uniform accelerations from the gradients of velocity/time graphs</t>
  </si>
  <si>
    <t>Determine the distance travelled from the area under a velocity/time graph</t>
  </si>
  <si>
    <t>Explain the difference between scalar and vector quantities</t>
  </si>
  <si>
    <t>Use arrows to represent the direction and magnitude of forces</t>
  </si>
  <si>
    <t>Explain whether forces on an object are balanced or unbalanced</t>
  </si>
  <si>
    <t>Describe the effect of balanced forces on moving and stationary objects</t>
  </si>
  <si>
    <t xml:space="preserve">Describe the effect of a non-zero resultant force on moving and stationary objects. </t>
  </si>
  <si>
    <t>Describe circular motion at constant speed as a changing velocity and hence as an acceleration</t>
  </si>
  <si>
    <t>Describe the force needed to keep an object moving in a circular path</t>
  </si>
  <si>
    <t>Give some examples of objects moving in circular paths and the type of centripetal force involved</t>
  </si>
  <si>
    <t>Describe the difference between mass and weight</t>
  </si>
  <si>
    <t>List the factors that determine the weight of an object</t>
  </si>
  <si>
    <t>Recall the equation for calculating weight</t>
  </si>
  <si>
    <t>Use the equation relating weight, mass and gravitational field strength</t>
  </si>
  <si>
    <t>Describe how weight is measured</t>
  </si>
  <si>
    <t>Describe how the weight of an object is affected by gravitational field strength</t>
  </si>
  <si>
    <t>Describe what an acceleration is</t>
  </si>
  <si>
    <t>List the factors that affect the acceleration of an object</t>
  </si>
  <si>
    <t>Recall the equation that relates the factors affecting acceleration</t>
  </si>
  <si>
    <t>Use the equation relating force, mass and acceleration</t>
  </si>
  <si>
    <t>Change the subject of the equation relating force, mass and acceleration</t>
  </si>
  <si>
    <t>Explain what inertial mass means</t>
  </si>
  <si>
    <t>Describe what Newton's Third Law says</t>
  </si>
  <si>
    <t>Recall the meaning of equilibrium situation</t>
  </si>
  <si>
    <t>Identify action-reaction pairs in familiar situations</t>
  </si>
  <si>
    <t>Distinguish between action reaction pairs and balanced forces</t>
  </si>
  <si>
    <t>Describe how objects affect each other when they collide</t>
  </si>
  <si>
    <t>Describe the factors that affect the momentum of an object</t>
  </si>
  <si>
    <t>Calculate the momentum of moving objects</t>
  </si>
  <si>
    <t>Describe examples of momentum in collisions</t>
  </si>
  <si>
    <t>Use the idea of conservation of momentum to calculate velocities of objects after collisions</t>
  </si>
  <si>
    <t>Calculate the force needed to produce a change in momentum in a given time</t>
  </si>
  <si>
    <t xml:space="preserve">Describe how human reaction times are measured. </t>
  </si>
  <si>
    <t>Recall typical human reaction times</t>
  </si>
  <si>
    <t>Describe the link between stopping distance, thinking distance and braking distance</t>
  </si>
  <si>
    <t>Recall the factors that affect stopping distances</t>
  </si>
  <si>
    <t>Describe how different factors affect stopping distances</t>
  </si>
  <si>
    <t>Estimate the braking distance of a road vehicle given its mass, speed and braking force</t>
  </si>
  <si>
    <t>Explain what 'work done' means</t>
  </si>
  <si>
    <t>Calculate the work done when a force moves through a distance</t>
  </si>
  <si>
    <t>Describe the factors that affect the kinetic energy of a moving object</t>
  </si>
  <si>
    <t>Calculate the kinetic energy of a moving object</t>
  </si>
  <si>
    <t>Describe the dangers caused by large decelerations</t>
  </si>
  <si>
    <t>Explain why large decelerations cause dangers</t>
  </si>
  <si>
    <t>Recall some typical forces involved in road collisions</t>
  </si>
  <si>
    <t>Use knowledge of changes in momentum to estimate the forces involved in road collisions</t>
  </si>
  <si>
    <t>Explain, using examples, that energy is conserved</t>
  </si>
  <si>
    <t>Give examples of energy being moved between different stores</t>
  </si>
  <si>
    <t>Interpret diagrams that represent energy transfers</t>
  </si>
  <si>
    <t>Represent energy transfers using diagrams</t>
  </si>
  <si>
    <t>Describe what happens to wasted energy in energy transfers</t>
  </si>
  <si>
    <t>Explain some ways in which energy is transferred wastefully by mechanical processes</t>
  </si>
  <si>
    <t>Explain some ways of reducing unwanted energy transfers in mechanical processes</t>
  </si>
  <si>
    <t>Define what efficiency means</t>
  </si>
  <si>
    <t>Explain how efficiency can be increased</t>
  </si>
  <si>
    <t>Recall and use the formula for calculating energy efficiency</t>
  </si>
  <si>
    <t>Describe the ways in which energy can be transferred by heating</t>
  </si>
  <si>
    <t>Describe ways of reducing unwanted energy transfers using thermal insulation</t>
  </si>
  <si>
    <t>Explain how different ways of reducing energy transfer by heating work</t>
  </si>
  <si>
    <t>Define the meaning of thermal conductivity</t>
  </si>
  <si>
    <t xml:space="preserve">Describe the effects of the thickness and thermal conductivity of the walls of a building on its rate of cooling. </t>
  </si>
  <si>
    <t>Describe how different factors affect the gravitational potential energy stored in an object</t>
  </si>
  <si>
    <t>Recall and use the equation for gravitational potential energy</t>
  </si>
  <si>
    <t>Describe how different factors affect the kinetic energy stored in an object</t>
  </si>
  <si>
    <t>Recall and use the equation for kinetic energy</t>
  </si>
  <si>
    <t>List the non-renewable energy resources in use today</t>
  </si>
  <si>
    <t>Describe the advantages and disadvantages of non-renewable energy resources</t>
  </si>
  <si>
    <t>Compare the advantages and disadvantages of non-renewable energy resources</t>
  </si>
  <si>
    <t>Explain how the use of non-renewable energy resources is changing</t>
  </si>
  <si>
    <t>List the renewable energy resources in use today</t>
  </si>
  <si>
    <t>Describe the source of energy for different renewable resources</t>
  </si>
  <si>
    <t>Describe the ways in which the different energy resources are used</t>
  </si>
  <si>
    <t>Explain why we cannot use only renewable energy resources</t>
  </si>
  <si>
    <t xml:space="preserve">Explain how the use of renewable energy resources is changing. </t>
  </si>
  <si>
    <t>Recall that waves transfer energy and information but do not transfer matter</t>
  </si>
  <si>
    <t>Describe waves using the terms frequency, wavelength, amplitude, period and velocity</t>
  </si>
  <si>
    <t>Describe the differences between longitudinal and transverse waves</t>
  </si>
  <si>
    <t>Give examples of transverse and longitudinal waves</t>
  </si>
  <si>
    <t>Recall the equation relating wave speed, frequency and wavelength</t>
  </si>
  <si>
    <t>Use the equation relating wave speed, frequency and wavelength</t>
  </si>
  <si>
    <t>Recall the equation relating wave speed, distance and time</t>
  </si>
  <si>
    <t>Use the equation relating wave speed, distance and time</t>
  </si>
  <si>
    <t>Describe how to measure the velocity of sound in air</t>
  </si>
  <si>
    <t>Describe how to measure the velocity of waves on the surface of water</t>
  </si>
  <si>
    <t>Describe what refraction is</t>
  </si>
  <si>
    <t>Describe how the direction of a wave changes when it goes from one material to another</t>
  </si>
  <si>
    <t>Explain some effects of the refraction of light (explanations in terms of changing speeds are not expected)</t>
  </si>
  <si>
    <t>Explain how a change in wave speed can cause a change in direction</t>
  </si>
  <si>
    <t>Describe some effects of waves being reflected</t>
  </si>
  <si>
    <t>Describe some effects of waves being refracted</t>
  </si>
  <si>
    <t>Describe some effects of waves being transmitted and absorbed</t>
  </si>
  <si>
    <t>Describe how changes in velocity, frequency and wavelength are related when soundwaves go from one medium to another</t>
  </si>
  <si>
    <t>List the parts of the human ear, in the order in which they transmit vibrations</t>
  </si>
  <si>
    <t>Describe the functions of the parts of the ear</t>
  </si>
  <si>
    <t>Describe how sound waves in air are converted to vibrations in solids</t>
  </si>
  <si>
    <t>Describe some factors that affect how well sound waves transfer energy to solids</t>
  </si>
  <si>
    <t>Explain why the human ear can only detect a certain range of frequencies</t>
  </si>
  <si>
    <t>Calculate the depth of water from information about time and wave velocity</t>
  </si>
  <si>
    <t>Recall that sound with frequencies greater than 20 000 Hz is called ultrasound</t>
  </si>
  <si>
    <t>Explain how ultrasound is used in sonar</t>
  </si>
  <si>
    <t>Describe uses of ultrasound in body scanning</t>
  </si>
  <si>
    <t>Explain how ultrasound is used in foetal scanning</t>
  </si>
  <si>
    <t>Recall that sound with frequencies less than 20Hz is called infrasound</t>
  </si>
  <si>
    <t>Describe some uses of infrasound</t>
  </si>
  <si>
    <t>Recall that some seismic waves are infra sound waves</t>
  </si>
  <si>
    <t>Describe P waves and S waves and the substances through which they can travel</t>
  </si>
  <si>
    <t>Explain how seismic waves can help us to investigate the Earth’s core</t>
  </si>
  <si>
    <t>Recall the law of reflection</t>
  </si>
  <si>
    <t>Draw ray diagrams to show how a mirror forms images</t>
  </si>
  <si>
    <t>Draw ray diagrams to show what happens when light is refracted</t>
  </si>
  <si>
    <t>Describe what total internal reflection is and when it happens</t>
  </si>
  <si>
    <t>Explain the significance of the critical angle in total internal reflection</t>
  </si>
  <si>
    <t>Explain the difference between specular and diffuse reflection</t>
  </si>
  <si>
    <t>Recall that white light is a mixture of different colours of light</t>
  </si>
  <si>
    <t>Explain why surfaces appear to have different colours in terms of differential absorption</t>
  </si>
  <si>
    <t>Explain how filters make coloured light in terms of absorption and transmission</t>
  </si>
  <si>
    <t>Explain the effect of viewing coloured objects in different colours of light</t>
  </si>
  <si>
    <t>Define the power of a lens (in terms of a more powerful lens bending light through a greater angle - the formula relating power to focal length is not required)</t>
  </si>
  <si>
    <t>Describe how the focal length and shape of a lens affect its power</t>
  </si>
  <si>
    <t>Use ray diagrams to show how converging and diverging lenses refract light</t>
  </si>
  <si>
    <t>Compare and contrast the way in which converging and diverging lenses refract light</t>
  </si>
  <si>
    <t>Explain how diverging lenses produce virtual images</t>
  </si>
  <si>
    <t>Explain the different types of image that can be formed by converging lenses. SP5d Electromagnetic waves</t>
  </si>
  <si>
    <t>Recall examples of electromagnetic waves</t>
  </si>
  <si>
    <t>Describe the common features of electromagnetic waves</t>
  </si>
  <si>
    <t>Describe the transfer of energy by electromagnetic waves</t>
  </si>
  <si>
    <t>Describe the range of electromagnetic waves that our eyes can detect</t>
  </si>
  <si>
    <t>Describe an effect caused by the different velocities of electromagnetic waves in different substances</t>
  </si>
  <si>
    <t>Recall the groups of waves in the electromagnetic spectrum in order</t>
  </si>
  <si>
    <t>Recall the colours of the visible spectrum in order</t>
  </si>
  <si>
    <t>Describe how the waves in the electromagnetic spectrum are grouped</t>
  </si>
  <si>
    <t>Describe some differences in the ways that different parts of the electromagnetic spectrum are absorbed and transmitted</t>
  </si>
  <si>
    <t>Describe some differences in the ways that different parts of the electromagnetic spectrum are refracted and reflected</t>
  </si>
  <si>
    <t>Describe how long wavelength electromagnetic waves are affected by different substances</t>
  </si>
  <si>
    <t>Explain the effects caused by long wavelength electromagnetic waves travelling at different velocities in different substances</t>
  </si>
  <si>
    <t>Describe some uses of radio waves</t>
  </si>
  <si>
    <t>Describe some uses of microwaves</t>
  </si>
  <si>
    <t>Describe some uses of infrared</t>
  </si>
  <si>
    <t>Describe some uses of visible light</t>
  </si>
  <si>
    <t>Describe how radio waves are produced and detected by electrical circuits</t>
  </si>
  <si>
    <t>Describe how the intensity and wavelength of emitted radiation depends on the temperature of the body</t>
  </si>
  <si>
    <t>Explain that the power radiated and absorbed must be the same to maintain a body at a constant temperature</t>
  </si>
  <si>
    <t>Explain what happens to the temperature of a body when the average power radiated is not balanced by the average power absorbed</t>
  </si>
  <si>
    <t>Describe the factors that affect the energy absorbed and radiated by the Earth</t>
  </si>
  <si>
    <t>Explain how these factors affect the temperature of the Earth</t>
  </si>
  <si>
    <t>Describe how short wavelength electromagnetic waves are affected by different substances</t>
  </si>
  <si>
    <t>Explain the effects caused by short wavelength electromagnetic waves travelling at different velocities in different substances</t>
  </si>
  <si>
    <t>Describe some uses of ultraviolet radiation</t>
  </si>
  <si>
    <t>Describe some uses of X-rays</t>
  </si>
  <si>
    <t>Describe some uses of gamma rays</t>
  </si>
  <si>
    <t>Describe how the potential danger of electromagnetic radiation depends on its frequency</t>
  </si>
  <si>
    <t>Describe the harmful effects of microwave and infrared radiation</t>
  </si>
  <si>
    <t>Describe the harmful effects of ultraviolet radiation, X-rays and gamma rays</t>
  </si>
  <si>
    <t>Recall the nature of radiation produced by changes in atoms and their nuclei</t>
  </si>
  <si>
    <t>Recall that absorption of radiation can cause changes in atoms and their nuclei</t>
  </si>
  <si>
    <t>Describe the structure of an atom (in terms of nucleus and electrons)</t>
  </si>
  <si>
    <t>State where most of the mass of an atom is found</t>
  </si>
  <si>
    <t>State the sizes of atoms and small molecules</t>
  </si>
  <si>
    <t>Describe an early model of the atom</t>
  </si>
  <si>
    <t>Describe how and why our model of the atom has changed over time, including the plum pudding model and the Rutherford alpha particle scattering</t>
  </si>
  <si>
    <t>State what is meant by an isotope</t>
  </si>
  <si>
    <t>Represent isotopes using symbols</t>
  </si>
  <si>
    <t>Explain how atoms of different elements are different (in terms of numbers of electrons and protons)</t>
  </si>
  <si>
    <t>Recall the charges and relative masses of the three subatomic particles</t>
  </si>
  <si>
    <t>Explain why all atoms have no overall charge</t>
  </si>
  <si>
    <t>Describe where electrons are found inside atoms (in terms of shells)</t>
  </si>
  <si>
    <t>Describe when electrons can change orbit</t>
  </si>
  <si>
    <t>Recall what an ion is</t>
  </si>
  <si>
    <t>Describe how ionisation occurs</t>
  </si>
  <si>
    <t>Describe some of the evidence for the Bohr model of the atom</t>
  </si>
  <si>
    <t>Explain what background radiation is</t>
  </si>
  <si>
    <t>Describe how radiation measurements need to be corrected for background radiation</t>
  </si>
  <si>
    <t>List some sources of background radiation</t>
  </si>
  <si>
    <t>Describe how photographic film can be used to detect radioactivity</t>
  </si>
  <si>
    <t>Describe how a Geiger-Müller tube works</t>
  </si>
  <si>
    <t>Describe how the amount of radioactivity can be measured (in terms of the darkness of photographic film or by attaching a counter toa GM tube)</t>
  </si>
  <si>
    <t>Recall the relative masses and relative electric charges of protons, neutrons, electrons and positrons</t>
  </si>
  <si>
    <t>List five types of radiation that are emitted in random processes from unstable nuclei</t>
  </si>
  <si>
    <t>State that the five types of radiation are ionising radiations</t>
  </si>
  <si>
    <t>Describe what alpha and beta particles are</t>
  </si>
  <si>
    <t>Describe the nature of gamma radiation</t>
  </si>
  <si>
    <t>Compare the penetrating abilities of alpha, beta and gamma radiation</t>
  </si>
  <si>
    <t>Compare the ionisation abilities of alpha, beta and gamma radiation</t>
  </si>
  <si>
    <t>Describe the process of β- decay</t>
  </si>
  <si>
    <t>Describe the process of β+decay</t>
  </si>
  <si>
    <t>Explain how the proton and mass numbers are affected by different kinds of radioactive decay</t>
  </si>
  <si>
    <t>Describe what happens during nuclear re-arrangement after radioactive decay</t>
  </si>
  <si>
    <t>Balance nuclear equations for mass and charge</t>
  </si>
  <si>
    <t>Describe how the activity of a substance changes over time</t>
  </si>
  <si>
    <t>State how half-life can be used to describe the changing activity of a substance</t>
  </si>
  <si>
    <t>Recall the unit of activity</t>
  </si>
  <si>
    <t>Describe how half-life can be used to work out how much of a substance will decay in a certain time</t>
  </si>
  <si>
    <t>Carry out calculations involving half-life</t>
  </si>
  <si>
    <t>Describe how radioactivity is used in smoke alarms</t>
  </si>
  <si>
    <t>Describe how radioactivity is used in irradiating food</t>
  </si>
  <si>
    <t>Describe how radioactivity is used in sterilising equipment</t>
  </si>
  <si>
    <t>Describe how radioactivity is used in tracing and thickness gauging</t>
  </si>
  <si>
    <t>Recall that radioactivity is used in cancer diagnosis and treatment</t>
  </si>
  <si>
    <t>Describe the hazards of ionising radiation in terms of tissue damage and possible mutations</t>
  </si>
  <si>
    <t>Explain how the dangers of ionising radiation depend on the half-life</t>
  </si>
  <si>
    <t>Explain the precautions taken to reduce the risks from radiation and ensure the safety of patients exposed to radiation, and link these to the half-lives of the sources used</t>
  </si>
  <si>
    <t>Explain the precautions taken to reduce the risks from radiation and protect people who work with radiation</t>
  </si>
  <si>
    <t>Describe the differences between contamination and irradiation effects</t>
  </si>
  <si>
    <t>Compare the hazards of contamination and irradiation</t>
  </si>
  <si>
    <t>Describe the advantages and disadvantages of treating tumours with radiation applied internally</t>
  </si>
  <si>
    <t>Describe the advantages and disadvantages of treating tumours with radiation applied externally</t>
  </si>
  <si>
    <t>Explain the use of radioactive tracers in diagnosis</t>
  </si>
  <si>
    <t>Explain the use of PET scanners in diagnosis</t>
  </si>
  <si>
    <t>Explain why isotopes used in PET scanners have to be produced nearby. SP6k Nuclear energy</t>
  </si>
  <si>
    <t>Describe some advantages of using nuclear power to generate electricity</t>
  </si>
  <si>
    <t>Describe some disadvantages of using nuclear power to generate electricity</t>
  </si>
  <si>
    <t>Evaluate the use of nuclear power to generate electricity</t>
  </si>
  <si>
    <t>Describe three types of nuclear reaction</t>
  </si>
  <si>
    <t>Recall that nuclear reactions can be a source of energy. SP6l Nuclear fission</t>
  </si>
  <si>
    <t>Describe the products of the fission of U-235</t>
  </si>
  <si>
    <t>Describe what a chain reaction is</t>
  </si>
  <si>
    <t>Explain how a chain reaction is controlled in a nuclear power station</t>
  </si>
  <si>
    <t>Describe how the thermal energy from a chain reaction is converted to electrical energy</t>
  </si>
  <si>
    <t>Recall that the products of nuclear fission are radioactive</t>
  </si>
  <si>
    <t>Describe what happens in nuclear fusion</t>
  </si>
  <si>
    <t>Recall that nuclear fusion is the energy source for stars</t>
  </si>
  <si>
    <t>Explain the difference between nuclear fusion and nuclear fission</t>
  </si>
  <si>
    <t>Explain why high temperatures and pressures are needed to make fusion happen</t>
  </si>
  <si>
    <t>Relate the conditions of fusion to the difficulty of making a practical and economic fusion power station</t>
  </si>
  <si>
    <t>Describe the different bodies that make up the Solar System</t>
  </si>
  <si>
    <t>Recall the names and order of the planets in the Solar System</t>
  </si>
  <si>
    <t>Describe how ideas about the structure of the Solar System have changed over time</t>
  </si>
  <si>
    <t>Describe how methods of observing the Universe have changed over time</t>
  </si>
  <si>
    <t>Recall the factors that affect the strength of the gravitational field</t>
  </si>
  <si>
    <t>Explain why g has different values on different bodies in the Solar System</t>
  </si>
  <si>
    <t>Describe the orbits of moons, planets, comets and artificial satellites</t>
  </si>
  <si>
    <t>Explain why the velocity of a planet changes even if orbiting at a steady speed</t>
  </si>
  <si>
    <t>Describe how changing the speed of an orbiting body affects the radius of its orbit</t>
  </si>
  <si>
    <t>Describe the evolution of stars of similar mass to the Sun (including nebula, main sequence star, red giant, white dwarf)</t>
  </si>
  <si>
    <t>Describe the forces acting on a star in terms of thermal expansion and gravity</t>
  </si>
  <si>
    <t>Explain how the balance of thermal expansion and gravity affects the life cycle of stars</t>
  </si>
  <si>
    <t>Describe the evolution of stars with a mass larger than the Sun</t>
  </si>
  <si>
    <t>Describe how the movement of a wave source affects the observed frequency and wavelength</t>
  </si>
  <si>
    <t>Describe the amount of red-shift observed in galaxies at different distances from Earth</t>
  </si>
  <si>
    <t>Explain why the red-shift of galaxies provides evidence that the Universe is expanding</t>
  </si>
  <si>
    <t>Describe the Steady State and Big Bang theories</t>
  </si>
  <si>
    <t>Compare the Steady State and Big Bang theories</t>
  </si>
  <si>
    <t>Describe the evidence supporting the Big Bang theory</t>
  </si>
  <si>
    <t>Explain why the Big Bang theory is the currently accepted model</t>
  </si>
  <si>
    <t>Explain how both theories of the origin of the Universe account for red-shift</t>
  </si>
  <si>
    <t>Explain how the discovery of the CMB radiation led to the Big Bang theory becoming the currently accepted model</t>
  </si>
  <si>
    <t xml:space="preserve">Describe some ways in which the energy of a system can be changed.  </t>
  </si>
  <si>
    <t>Measure the work done by a force</t>
  </si>
  <si>
    <t>Recall and use the equation linking work done, force and distance</t>
  </si>
  <si>
    <t>Explain what power means</t>
  </si>
  <si>
    <t>Recall and use the equation linking power, work done and time</t>
  </si>
  <si>
    <t>Describe the effect of a gravitational field on objects</t>
  </si>
  <si>
    <t>Describe the effects of magnetic fields on objects</t>
  </si>
  <si>
    <t>Describe the forces that can occur when objects are in contact with each other</t>
  </si>
  <si>
    <t>Describe the effects of electrostatic fields on objects</t>
  </si>
  <si>
    <t>Describe how pairs of forces occur when objects affect each other</t>
  </si>
  <si>
    <t>Use examples to explain the difference between vector and scalar quantities</t>
  </si>
  <si>
    <t>Describe how to resolve forces</t>
  </si>
  <si>
    <t>Use scale drawings to work out the net force on an object</t>
  </si>
  <si>
    <t>Draw free body diagrams to represent the forces on an object</t>
  </si>
  <si>
    <t>Explain what happens in situations where several forces are acting on an object</t>
  </si>
  <si>
    <t>Describe situations where forces can cause rotation</t>
  </si>
  <si>
    <t>Recall and use the equation: moment of a force (newton metre, N m) = force (newton, N) × distance normal to the direction of the force (metre, m)</t>
  </si>
  <si>
    <t>Use the principle of moments to calculate forces and distances in equilibrium situations</t>
  </si>
  <si>
    <t>Explain how levers transmit the rotational effects of forces</t>
  </si>
  <si>
    <t>Explain how gears transmit the rotational effects of forces</t>
  </si>
  <si>
    <t xml:space="preserve">Describe the basic structure of an atom (positions, relative masses and relative charges of protons, neutrons and electrons). </t>
  </si>
  <si>
    <t xml:space="preserve">Recognise the circuit symbols for a range of common electrical components (cells, including batteries, switches, voltmeters, ammeters and lamps). </t>
  </si>
  <si>
    <t xml:space="preserve">Draw diagrams for circuits containing common electrical components, using conventions for positive and negative terminals. </t>
  </si>
  <si>
    <t xml:space="preserve">Describe and explain the difference between the brightness of identical lamps in series and parallel circuits. </t>
  </si>
  <si>
    <t xml:space="preserve">Describe and explain the effects of different numbers of identical lamps, cells and switches in series and parallel circuits. </t>
  </si>
  <si>
    <t xml:space="preserve">Describe how to measure voltage. </t>
  </si>
  <si>
    <t>Describe how to measure current</t>
  </si>
  <si>
    <t>Describe the conditions needed to produce an electric current. (A complete circuit and a source of voltage/potential difference.)</t>
  </si>
  <si>
    <t>Describe the behaviour of current at a junction</t>
  </si>
  <si>
    <t>Explain the link between the potential difference (voltage) across a battery or a component, the charge passing through it and the amount of energy transferred</t>
  </si>
  <si>
    <t>Recall that the unit of potential difference is the volt and explain it in terms of units of energy and charge (a potential difference of one joule per coulomb)</t>
  </si>
  <si>
    <t>Recall and use the equation to calculate the energy transferred, the charge that flows or the potential difference. (E = Q × V)</t>
  </si>
  <si>
    <t>Explain the link between electric current and electric charge</t>
  </si>
  <si>
    <t>Explain electric current in metals in terms of electrons</t>
  </si>
  <si>
    <t xml:space="preserve">Recall and use the equation to calculate the charge that flows, the current or the time the current flows. (Q = I × t) </t>
  </si>
  <si>
    <t>Explain the link between resistance and current in a circuit</t>
  </si>
  <si>
    <t>Define the resistance of a component or circuit (R = V/I)</t>
  </si>
  <si>
    <t>Recall and use the equation to calculate the potential difference, the current or the resistance (V = I × R)</t>
  </si>
  <si>
    <t>Explain the difference in resistance when two resistors are connected in series or in parallel</t>
  </si>
  <si>
    <t>Calculate the currents, potential differences and resistances in series circuits</t>
  </si>
  <si>
    <t>Explain the design and construction of series circuits for testing and measuring</t>
  </si>
  <si>
    <t>Explain how current changes with potential difference in fixed resistors</t>
  </si>
  <si>
    <t>Explain how current and resistance change with potential difference in filament lamps</t>
  </si>
  <si>
    <t>Explain how current and resistance change with potential difference in diodes, including light-emitting diodes (LEDs)</t>
  </si>
  <si>
    <t>Describe how the resistance of a light-dependent resistor (LDR) varies with changing light intensity</t>
  </si>
  <si>
    <t>Describe how the resistance of a thermistor varies with changing temperature. (negative temperature coefficient only)</t>
  </si>
  <si>
    <t>Describe the uses of diodes, LDRs and thermistors</t>
  </si>
  <si>
    <t>Describe the energy transfer that occurs when a current passes through a resistor</t>
  </si>
  <si>
    <t>Use the electron and ion model and the idea of electrical work to explain the energy transfer in a resistor and the resulting dissipation of energy in the surroundings</t>
  </si>
  <si>
    <t>Explain how unwanted energy transfers in wires can be avoided</t>
  </si>
  <si>
    <t>Recall the advantages of the heating effect of an electric current</t>
  </si>
  <si>
    <t>Recall the disadvantages of the heating effect of an electric current</t>
  </si>
  <si>
    <t>Use the equation E = I × V × t to calculate the energy transferred, the current, the potential difference or the time</t>
  </si>
  <si>
    <t>Define power and the units used to measure it. (energy transferred per second in watts)</t>
  </si>
  <si>
    <t>Recall and use the equation to calculate the power, the energy transferred or the time taken. (P = E/t)</t>
  </si>
  <si>
    <t>Explain how power transfer depends on the potential difference across a device and the current through it</t>
  </si>
  <si>
    <t>Recall and use the equation to calculate the electrical power, the current or the potential difference. (P = I × V)</t>
  </si>
  <si>
    <t xml:space="preserve">Recall and use the equation to calculate the electrical power, the current or the resistance. (P = I^2 × R) </t>
  </si>
  <si>
    <t>Describe energy transfers from d.c. batteries and the a.c. mains supply to motors and heaters</t>
  </si>
  <si>
    <t>Explain the difference between direct and alternating voltage</t>
  </si>
  <si>
    <t>Compare alternating and direct current (in terms of movement of charge)</t>
  </si>
  <si>
    <t>Recall the frequency and voltage of the UK domestic supply</t>
  </si>
  <si>
    <t>Describe the power ratings of some domestic electrical appliances and changes in stored energy when they are in use</t>
  </si>
  <si>
    <t>Explain the difference between the functions of the live and the neutral wires</t>
  </si>
  <si>
    <t>Explain how circuit breakers make circuits safer</t>
  </si>
  <si>
    <t>Explain how the earth wire and the fuse make circuits safer</t>
  </si>
  <si>
    <t>Explain why switches and fuses are connected in the live wire</t>
  </si>
  <si>
    <t>Recall the potential differences between the live, neutral and earth wires</t>
  </si>
  <si>
    <t xml:space="preserve">Explain the danger of a connection between the live wire and earth. </t>
  </si>
  <si>
    <t>Explain how rubbing an insulator transfers electrons</t>
  </si>
  <si>
    <t>Recall the charged particles found in an atom</t>
  </si>
  <si>
    <t>Explain why, when certain materials are rubbed together, they end up with opposite charges</t>
  </si>
  <si>
    <t>Recall the rules of attraction and repulsion between charges</t>
  </si>
  <si>
    <t>Explain how attraction by induction occurs</t>
  </si>
  <si>
    <t>Describe what earthing is</t>
  </si>
  <si>
    <t>Explain how earthing works</t>
  </si>
  <si>
    <t>Explain how lightning occurs and why we sometimes get shocks from everyday objects</t>
  </si>
  <si>
    <t>Explain how electrostatic sprayers work</t>
  </si>
  <si>
    <t>Describe some hazards caused by charged objects discharging, and how earthing can be used to reduce risks</t>
  </si>
  <si>
    <t>Recall what an electric field is</t>
  </si>
  <si>
    <t>Recall how the direction of an electric field is defined</t>
  </si>
  <si>
    <t>Interpret information shown by field lines</t>
  </si>
  <si>
    <t>Describe the shape and direction of the electric field around a point charge and between charged electrical plates</t>
  </si>
  <si>
    <t>Explain how static electricity effects can be explained using the idea of an electric field</t>
  </si>
  <si>
    <t>Describe how magnets affect each other</t>
  </si>
  <si>
    <t>Explain the difference between permanent and induced magnets</t>
  </si>
  <si>
    <t>Describe the uses of permanent and temporary magnetic materials</t>
  </si>
  <si>
    <t>Describe the shapes of magnetic fields, including variations in strength</t>
  </si>
  <si>
    <t>Describe how the shape of magnetic fields can be shown using plotting compasses</t>
  </si>
  <si>
    <t>Explain how a magnetic compass can be used</t>
  </si>
  <si>
    <t>Recall that a current can create a magnetic effect</t>
  </si>
  <si>
    <t>Relate the shape and direction of the magnetic field around a straight wire to the direction of the current</t>
  </si>
  <si>
    <t>Recall the factors that affect the strength of the magnetic field around a wire</t>
  </si>
  <si>
    <t>Describe the magnetic field inside and outside a coil of wire carrying a current</t>
  </si>
  <si>
    <t>Explain the shape and strength of the magnetic field around a solenoid</t>
  </si>
  <si>
    <t>Recall that forces are produced when a current flows in a magnetic field</t>
  </si>
  <si>
    <t>Explain what causes the forces produced when a current flows in a magnetic field</t>
  </si>
  <si>
    <t>Recall Fleming’s left-hand rule</t>
  </si>
  <si>
    <t>Use Fleming’s left-hand rule</t>
  </si>
  <si>
    <t>Use the formula relating force, magnetic field strength, current and length</t>
  </si>
  <si>
    <t>Explain how the force on a conductor in a magnetic field is used to cause rotation in electric motors</t>
  </si>
  <si>
    <t>Describe how to produce an electric current by induction on a small scale</t>
  </si>
  <si>
    <t>Describe how electromagnetic induction is used in alternators and dynamos</t>
  </si>
  <si>
    <t>Describe how different factors affect the size and direction of an induced current</t>
  </si>
  <si>
    <t>Describe how the magnetic field produced by an induced potential difference opposes the original change</t>
  </si>
  <si>
    <t>Explain how microphones work in terms of changing pressure variations into variations in electric current</t>
  </si>
  <si>
    <t>Explain how loudspeakers change variations in current to variations in air pressure</t>
  </si>
  <si>
    <t>Explain how a transformer works</t>
  </si>
  <si>
    <t>Recall that transformers can change the voltage of an alternating current</t>
  </si>
  <si>
    <t>Use the turns ratio equation for transformers</t>
  </si>
  <si>
    <t>Describe how the national grid transmits electricity around the country</t>
  </si>
  <si>
    <t>Explain why step-up and step-down transformers are used in the national grid</t>
  </si>
  <si>
    <t>Recall the law of conservation of energy</t>
  </si>
  <si>
    <t>Recall that the power of an electric current is given by the current multiplied by the voltage</t>
  </si>
  <si>
    <t>Use the power equation for transformers</t>
  </si>
  <si>
    <t>Recall and use equations relating current, voltage, power and resistance</t>
  </si>
  <si>
    <t>Use equations to explain the advantages of power transmission in high-voltage cables</t>
  </si>
  <si>
    <t>Describe the arrangements of particles in solids, liquids and gases</t>
  </si>
  <si>
    <t>Use the particle model to explain the different properties of solids, liquids and gases</t>
  </si>
  <si>
    <t>Recall the formula relating density, mass and volume</t>
  </si>
  <si>
    <t>Use the formula relating density, mass and volume</t>
  </si>
  <si>
    <t>Use the particle model to explain why solids, liquids and gases have different densities</t>
  </si>
  <si>
    <t>Describe what happens to the mass of a substance when it changes state</t>
  </si>
  <si>
    <t>Explain how heating affects the particles in a substance or object, including changes of state</t>
  </si>
  <si>
    <t>Describe how the temperature of an object changes with time while being heated or cooled to make it change state</t>
  </si>
  <si>
    <t>Define the term specific heat capacity</t>
  </si>
  <si>
    <t>Define the term specific latent heat</t>
  </si>
  <si>
    <t>Explain the difference between specific heat capacity and specific latent heat</t>
  </si>
  <si>
    <t>Explain ways of reducing unwanted energy transfer through thermal insulation</t>
  </si>
  <si>
    <t>Use the formula relating change in thermal energy, mass, temperature change and specific heat capacity</t>
  </si>
  <si>
    <t>Use the formula relating thermal energy, mass and specific latent heat</t>
  </si>
  <si>
    <t>Recall that the value of specific latent heat for a substance is different for melting/solidifying and for evaporating/condensing</t>
  </si>
  <si>
    <t>Explain how the movement of particles causes gas pressure</t>
  </si>
  <si>
    <t>Explain how changing the temperature of a gas affects the speed of its particles</t>
  </si>
  <si>
    <t>Explain how temperature affects the pressure of a fixed mass of gas at constant volume</t>
  </si>
  <si>
    <t>Explain the significance of absolute zero</t>
  </si>
  <si>
    <t>Convert temperatures between the Kelvin and Celsius temperature scales</t>
  </si>
  <si>
    <t>Explain how gases can be compressed or expanded by pressure changes</t>
  </si>
  <si>
    <t>Explain how the pressure of a gas produces a force at right angles to any surface</t>
  </si>
  <si>
    <t>Explain why changing the volume of a gas changes the pressure</t>
  </si>
  <si>
    <t>Use the formula relating pressure and volume changes in a gas of fixed mass at constant temperature</t>
  </si>
  <si>
    <t>Explain why doing work on a gas can increase its temperature</t>
  </si>
  <si>
    <t>Explain that more than one force is needed to distort an object</t>
  </si>
  <si>
    <t>Describe the difference between elastic and inelastic distortion</t>
  </si>
  <si>
    <t>Describe the relationship between force and extension for a spring</t>
  </si>
  <si>
    <t>Describe the relationship between force and extension for a rubber band</t>
  </si>
  <si>
    <t>Compare the force extension relationship for different objects</t>
  </si>
  <si>
    <t>Recall the equation that links force, extension and the spring constant</t>
  </si>
  <si>
    <t>Use the formula relating force, extension and spring constant</t>
  </si>
  <si>
    <t>Recall that work has to be done to stretch a spring</t>
  </si>
  <si>
    <t>Use the formula relating the energy transferred to the extension of a spring</t>
  </si>
  <si>
    <t>Use a model of the Earth’s atmosphere to explain why pressure varies with height</t>
  </si>
  <si>
    <t xml:space="preserve">Describe the pressure in a fluid as being due to the fluid and atmospheric pressure.  </t>
  </si>
  <si>
    <t>Explain how pressure is related to area and a force normal to the surface</t>
  </si>
  <si>
    <t>Recall the formula relating force, pressure and area</t>
  </si>
  <si>
    <t>Use the formula relating force, pressure and area</t>
  </si>
  <si>
    <t>Describe how pressure in fluids increases with depth and density</t>
  </si>
  <si>
    <t>Explain why the pressure in a liquid depends on density and depth</t>
  </si>
  <si>
    <t>Use the equation relating pressure in a fluid to height, density and gravitational field strength</t>
  </si>
  <si>
    <t>Explain how upthrust occurs</t>
  </si>
  <si>
    <t>Relate the upthrust to the floating or sinking of objects immersed or partially immersed in fluids</t>
  </si>
  <si>
    <t>Recall that the upthrust is equal to the weight of fluid displaced</t>
  </si>
  <si>
    <t>Explain the factors that determine whether or not an object will float or sink</t>
  </si>
  <si>
    <t>Define the term 'potential difference'</t>
  </si>
  <si>
    <t>Explain how the radius of a stable orbit is affected by the orbital speed</t>
  </si>
  <si>
    <t>Y</t>
  </si>
  <si>
    <t>Plant and Animals Cells</t>
  </si>
  <si>
    <t>Use bio-viewers to look at simple animal and plants cells.</t>
  </si>
  <si>
    <t xml:space="preserve">15 x Bio Viewers, 1 x Box of Animal Cells, 1 x Box of Plant Cells </t>
  </si>
  <si>
    <t>Specialised Cells</t>
  </si>
  <si>
    <t>Use bio-viewers to look at specialised animal and plants cells</t>
  </si>
  <si>
    <t xml:space="preserve">15 x Bio viewers, 2 x Boxes of Specialised Cells </t>
  </si>
  <si>
    <t>Microscopes and Plant Cells</t>
  </si>
  <si>
    <t>Prepare red onion slides</t>
  </si>
  <si>
    <t>15 x Microscopes &amp; Lamps (where needed), Red Onion – needs to be red as then no stain is needed, not cover slips, 1 x scalpel/knife for teacher to cut up onion, 15 x Tweezers</t>
  </si>
  <si>
    <t>Microscopes and Animal Cells</t>
  </si>
  <si>
    <t>Prepare cheek cell slides</t>
  </si>
  <si>
    <t xml:space="preserve">15 x Microscopes &amp; Lamps (where needed), 15 x cotton buds, 15 x slides, 15 x coverslips, 4 x bottles of stain (e.g. methylene blue), with pipettes – one for each table, Tub of Milton to put slides and coverslips as soon as experiment is over </t>
  </si>
  <si>
    <t>Show human torso</t>
  </si>
  <si>
    <t xml:space="preserve">Read practical sheet before attempting this experiment and practise before hand of necessary., , ,  Apparatus and chemicals ,  Eye protection ,  Safety screens ,  Face shield ,  Tongs ,  Heat resistant gloves ,  New borosilicate boiling tube ,  Clamp stand ,  Bunsen burner ,  Heat proof mats , , The chemical quantities given are for one demonstration. ,  15 g reagent grade potassium chlorate(V) ,  1 jelly baby </t>
  </si>
  <si>
    <t>Screaming jelly baby</t>
  </si>
  <si>
    <t>Anaerobic Respiration</t>
  </si>
  <si>
    <t>Investigate the rate of anaerobic respiration in yeast</t>
  </si>
  <si>
    <t xml:space="preserve">Could set this up as one set per table, i.e. 4 sets in total, , Apparatus, ●, two 25 cm3 measuring cylinders, ●, two bungs fitted with a thermometer and a delivery tube, ●, two boiling tubes, , ●, eye protection, , ●, two test tubes, ●, test tube rack, , ●, boiled yeast culture, , ●, live yeast culture, ●, limewater, , ●, glucose solution, , ●, marker pen, </t>
  </si>
  <si>
    <t>Lungs and Breathing 1</t>
  </si>
  <si>
    <t xml:space="preserve">Torso and Bell jar lungs </t>
  </si>
  <si>
    <t>Lungs and Breathing 2</t>
  </si>
  <si>
    <t>Measuring lung volume - bbc.co.uk/bitesize/topics/zvrrd2p/articles/zm3xh39</t>
  </si>
  <si>
    <t>One set for the class, , Jug, Large plastic bottle, Basin, Sharpie pen (for writing), Long rubber tube</t>
  </si>
  <si>
    <t>The Heart</t>
  </si>
  <si>
    <t>Heart Dissection</t>
  </si>
  <si>
    <t>This will be a demo, , 1 x heart, Scalpel, Tile/base to work on</t>
  </si>
  <si>
    <t>Gas Exchange System</t>
  </si>
  <si>
    <t>Ink dropped into beaker of water to show diffusion</t>
  </si>
  <si>
    <t>Bottle of ink</t>
  </si>
  <si>
    <t>Effects of Exercise</t>
  </si>
  <si>
    <t xml:space="preserve">Stamina testing practical : 7Cb-3 </t>
  </si>
  <si>
    <t>stopclock/watch, , ●, 1 kg mass (optional), ●, pulse sensor and finger probe (optional), , ●, datalogger (optional), ●, breathing sensor and chest strap (optional), , Most of the above is optional – you could just decide to take the pupils outside to do different types of exercise!</t>
  </si>
  <si>
    <t>Variation Investigation</t>
  </si>
  <si>
    <t>Draw up tables of class height and class eye colour.</t>
  </si>
  <si>
    <t>Possibly measuring tapes (long ones that measure over a metre given that our pupils are usually approx. 1.5m), Possibly weighing scales – be careful with sensitivity to mass/body image issues</t>
  </si>
  <si>
    <t>Adaptations of Woodlice</t>
  </si>
  <si>
    <t>Woodlice choice chambers</t>
  </si>
  <si>
    <t>Use Worksheet Woodlice chambers 9Ad-2,●, woodlice, , ●, water, , ●, gauze, ●, piece of thick card, , ●, wide-bore funnel, ●, four-part choice chamber, ●, calcium chloride or silica gel (a drying agent), ●, eye protection</t>
  </si>
  <si>
    <t>Nutrients and their Uses</t>
  </si>
  <si>
    <t>Testing for water, Place anhydrous (blue) cobalt chloride paper on a food sample. Blue à pink if water is present</t>
  </si>
  <si>
    <t xml:space="preserve">Anhydrous cobalt chloride paper, - a sample of ‘wet’ food, </t>
  </si>
  <si>
    <t>Food and Energy</t>
  </si>
  <si>
    <t>Look at some food labelling</t>
  </si>
  <si>
    <t>Lots of food packets which show traffic light food labelling etc.</t>
  </si>
  <si>
    <t>What is in a pizza?, Carry out tests for starch, lipids and protein using a mini pizza!, See worksheet Yr7 Food tests Prac FVE</t>
  </si>
  <si>
    <t>Mini pizzas (some of those little mini frozen ones would work well) – pupils will only need to remove small quantities., Spatulas, , (a) Testing for Starch, Iodine, Pipettes, Spotting tiles, , (b) Testing for lipids, Greaseproof paper , (Teacher can demo ethanol test if desired, but remember that this will be covered in Year 9 GCSE Bio), , (c) Testing for protein, Biuret solution, Test-tubes, Glass rods, , (d) Testing for simple sugars/glucose, Benedict’s solution, Kettles (as needs to sit in hot/boiling water), Test-tubes</t>
  </si>
  <si>
    <t>Balanced Diets</t>
  </si>
  <si>
    <t>Balanced plate, Pupils create their own version of an 'Eatwell plate' on a paper plate</t>
  </si>
  <si>
    <t>Paper plates – 1 per pupil (note, these can be used a display),</t>
  </si>
  <si>
    <t>Teeth</t>
  </si>
  <si>
    <t>Handling skull specimens</t>
  </si>
  <si>
    <t xml:space="preserve">Use skull specimens from Lab 4, </t>
  </si>
  <si>
    <t>Modelling digestion</t>
  </si>
  <si>
    <t>This demo is shown in the video Food Digestive System demo which is in the Shared area, , Small pot of water (= saliva), Small pot of Coloured water (= stomach acid), Handful of mini shreddies (= food), Half a banana (= food), Metal tray/large tub (= our body), 3 x Plastic cups (various functions),  1 x Paper cup (or plastic cup with hole in bottom) = large intestine, 1 sealable plastic bag (= stomach), ½ pair of tights (= small intestine), Scissors</t>
  </si>
  <si>
    <t>Peristalsis</t>
  </si>
  <si>
    <t>Use a bicycle inner tube and a smooth stone of slightly greater diameter to model peristalsis</t>
  </si>
  <si>
    <t>Bicycle tube, Smooth stone</t>
  </si>
  <si>
    <t>Amylase Action</t>
  </si>
  <si>
    <t>Worksheet: Amylase action (8Ad-2), This could work well as a demo (with lots of pupil helpers) or equally put a different temperature water-bath on each table and pool results across the class. , Do NOT run as a full class practical (i.e. pupils trying to collect results at all three temperatures) as this will not provide any additional skills practice compared to the suggestions above</t>
  </si>
  <si>
    <t>amylase solution, , •, stopclock, •, beaker of water (to wash out the pipette), , •, test tube rack, •, two syringes, •, iodine solution, , •, three water baths at different temperatures, •, pipette, , , •, six test tubes, , •, well tray or spotting tile, •, starch suspension, , •, eye protection</t>
  </si>
  <si>
    <t>Modelling the Small Intestine</t>
  </si>
  <si>
    <t>Use Worksheet A Model small intestine (8Ae-2)</t>
  </si>
  <si>
    <t>Visking tubing, , ●, beaker, , ●, four pipettes, ●, elastic band, , ●, iodine solution, , ●, water bath, ●, starch suspension, , ●, eye protection, ●, well tray or spotting tile, , ●, boiling tube</t>
  </si>
  <si>
    <t>Models of the Reproductive Organs</t>
  </si>
  <si>
    <t>Models of reproductive organs</t>
  </si>
  <si>
    <t>Models of reproductive organs  - should be in Lab 4</t>
  </si>
  <si>
    <t>Embryo models</t>
  </si>
  <si>
    <t>Models of embryo – should be in Lab 4</t>
  </si>
  <si>
    <t>Label a skeleton</t>
  </si>
  <si>
    <t>Observe the structure and function of the human skeleton and label key bones and joints.</t>
  </si>
  <si>
    <t>Bob</t>
  </si>
  <si>
    <t>Modelling antagonistic muscles</t>
  </si>
  <si>
    <t>Make an antagonistic muscle model (use 7Cd3 and 7Cd4 is the template)</t>
  </si>
  <si>
    <t xml:space="preserve">Copies of Worksheet 7Cd-4 printed onto light card for pupils to cut out (or alternatively light card and paper copies of the worksheet that they can stick onto the light card), , ●, string, , ●, glue, , ●, scissors, ●, something sharp to make a hole (could this be done before the lesson, please), ●, butterfly clips, , ●, Blu-tack®, putty or similar, </t>
  </si>
  <si>
    <t>Mirror drawing and measuring impulse speeds</t>
  </si>
  <si>
    <t>Test coordination and motor skills of the nervous system by drawing a symbol using only the reflection and measure reaction times</t>
  </si>
  <si>
    <t xml:space="preserve">stopclock, , ●, tape measure, </t>
  </si>
  <si>
    <t>Modelling the effects of smoking</t>
  </si>
  <si>
    <t>Set up a ‘smoking machine’ to link together ideas about detection of the products of respiration/combustion with ideas about smoking.</t>
  </si>
  <si>
    <t>Smoking machine</t>
  </si>
  <si>
    <t>Chemical and hazard signs</t>
  </si>
  <si>
    <t>Place selection of “chemicals” around lab, students fill in a table showing name of chemical and hazard symbol</t>
  </si>
  <si>
    <t>Selection of chemicals/acids etc. showing a variety of hazard symbols, i.e. flammable, irritant, corrosive, oxidising etc</t>
  </si>
  <si>
    <t>Identifying Lab Equipment</t>
  </si>
  <si>
    <t>Place selection of common lab equipment around lab. Students identify what it does</t>
  </si>
  <si>
    <t xml:space="preserve">Use equipment already in lab. , Also add the following:, Burette, , , , Pipette, , , , Thermometer, , , Measuring cylinder, Balance, , , , Quadrat, , , Plastic pipette, , , Stopclock , Bung </t>
  </si>
  <si>
    <t>Using Plastic Pipettes</t>
  </si>
  <si>
    <t>Students pipette water and then NaCl onto laminated dropping sheet.</t>
  </si>
  <si>
    <t>15 x plastic pipettes, 15 x laminated sheets, 15 x beakers  , Inky water (very dilute)</t>
  </si>
  <si>
    <t>Lighting a Bunsen Burner Safely</t>
  </si>
  <si>
    <t>Students light Bunsens and complete observation table</t>
  </si>
  <si>
    <t>Bunsen burners (already in the lab), Splints</t>
  </si>
  <si>
    <t>Using a Bunsen Burner Safely</t>
  </si>
  <si>
    <t>Students use a Bunsen burner to heat water until it boils – record temperature every 30 seconds</t>
  </si>
  <si>
    <t>15 x Bunsen burners, 15 x heat proof mats, 15 x gauzes, 15 x tripods, 15 x beakers, 15 x thermometers</t>
  </si>
  <si>
    <t>Paper helicopters</t>
  </si>
  <si>
    <t>Pupils design an experiment to look at effect of number of paper clips on time taken for a helicopter to fall.</t>
  </si>
  <si>
    <t>15 x Paper helicopter templates, 100 x paper clips (approx.), Scissors, Stop clocks/timers</t>
  </si>
  <si>
    <t>Investigating the mass required to pop a party popper</t>
  </si>
  <si>
    <t>Students clamp party poppers and hang weights from them until they ‘pop’</t>
  </si>
  <si>
    <t>15 x Clamp stands, 15 x party poppers, 15 x sets of weights</t>
  </si>
  <si>
    <t>Height and foot length</t>
  </si>
  <si>
    <t>Students measure their height and record this and their shoe size/length of their foot (would give a better spread of data)</t>
  </si>
  <si>
    <t>15 x measuring tapes</t>
  </si>
  <si>
    <t>Evaporating a salt-water solution</t>
  </si>
  <si>
    <t xml:space="preserve">Students dissolve a specified mass of salt in a specified volume of water. They then heat this until they recover the salt. (based on method written by other pupils), </t>
  </si>
  <si>
    <t>15 x 250ml Beakers, , , , 15 x Tripods, , , 15 x Gauzes, , , 15 x Heatproof Mats, , , , Splints, , , , 15 x measuring cylinders, 15 x Thermometers, , , , 15 x Spatula, , , 15 x Glass Stirring Rods, Salt – Loads of it.., , , , 4 x balances (1 per table), 15 x weighing boats</t>
  </si>
  <si>
    <t>Investigating time to heat different volumes of water</t>
  </si>
  <si>
    <t>students investigate the time taken to heat different volumes of water. They can then write a hypothesis and clearly identify variables from the experiment</t>
  </si>
  <si>
    <t>15 x 250ml Beakers, , , , 15 x Tripods, , , 15 x Gauzes, , , 15 x Heatproof Mats, , , , Splints, , , , 15 x measuring cylinders, 15 x Thermometers, , , , 15 x Spatula, , , 15 x stop watches</t>
  </si>
  <si>
    <t>Properties of solids, liquids and gases</t>
  </si>
  <si>
    <t>Circus: Circus of substances which can or cannot be poured, stirred, retain their own shape or be squashed</t>
  </si>
  <si>
    <t>Plastic bottle filled with air, Plastic bottle filled with water (right to the top), Plastic bottle filled with sand (right to the top),  , A solid block vs. a liquid which can be spooned out,  , Iron nail, Wooden block, Aluminium foil, Plastic ruler, Beaker of water (and spare beaker to pour into), Ink, Maple syrup or treacle, Sealed gar jar of air, A bicycle pump (to allow pupils to feel air), Putty, Hair gel, Dry sponge, Sand , Shaving foam</t>
  </si>
  <si>
    <t>Diffusion in gases and liquids</t>
  </si>
  <si>
    <t>Demo: Diffusion in gases and liquids</t>
  </si>
  <si>
    <t>Tea bags, Beakers for water, 1 x Kettle to heat water,  , Perfume to spray</t>
  </si>
  <si>
    <t>Testing for hydrogen, carbon dioxide and oxygen</t>
  </si>
  <si>
    <t>Class Practical: Tests for gases: 1. Hydrogen, 2. Carbon dioxide, 3. Oxygen (demo)</t>
  </si>
  <si>
    <t>1. Hydrogen: 15 x Test tubes, 4 x bottles of dil. Hydrochloric acid, 1 x Pot of small strip (2cm) of magnesium , Splints for doing test,  , 2. Carbon dioxide: 4 x pots of Calcium carbonate chips, 4 x bottles of dil. Hydrochloric acid, 15 x test tubes, 15 x Bung &amp; delivery tube (to fit test tubes), 4 x bottles of Limewater, 3. Oxygen (demo) Techs to provide pre-prepared tubes of O2 with bungs in them.</t>
  </si>
  <si>
    <t>Cooling curves - strearic acid</t>
  </si>
  <si>
    <t>Demo:  Cooling curves of stearic acid cooling from liquid to solid</t>
  </si>
  <si>
    <t>1 x boiling tube with 3cm3 of stearic acid already in it with a bung (to avoid spillage), 1 x beaker, 1 x thermometer,  , Method for recording a cooling curve of Stearic acid (Demo by teacher with pupil helpers), 1. Put a boiling tube with 3cm3 of Stearic Acid into a beaker half full of water., 2. Heat this on a Bunsen burner until the stearic acid has melted., 3. Put a thermometer into the stearic acid and turn the Bunsen burner off., 4. Record the temperature immediately and then after every 30 seconds until the stearic acid has been a solid again for 2 minutes.</t>
  </si>
  <si>
    <t>Testing for solubility</t>
  </si>
  <si>
    <t>Class Prac: Investigate whether various solids are soluble/insoluble in water (could link to whether they can be filtered)</t>
  </si>
  <si>
    <t>??? Not in prac sheet</t>
  </si>
  <si>
    <t>Investigating solubility and temperature</t>
  </si>
  <si>
    <t>Class Practical: Investigate how quickly salt (best to use KCl) dissolves in a range of temperatures</t>
  </si>
  <si>
    <t>4 x pots of potassium chloride salt (KCl), 15 x spatulas, 15 x boiling tubes, 15 x 250cm3 beakers, 15 x glass stirring rods (long to fit in boiling tubes), 15 x thermometers, 2 x kettles</t>
  </si>
  <si>
    <t>Investigating solubility and surface area</t>
  </si>
  <si>
    <t>Class Practical: Investigate how quickly different types of sugar dissolves in water</t>
  </si>
  <si>
    <t xml:space="preserve">4 x pots of granulated sugar, 4 x pots of icing sugar, 4 x pots of sugar cubes, 15 x spatulas, 15 x beakers, 4 x balances, 15 x glass stirring rods, </t>
  </si>
  <si>
    <t>Classifying elements and compounds</t>
  </si>
  <si>
    <t xml:space="preserve">Class Prac: Give a selection of elements and compounds in a tray for each table. How would you classify? </t>
  </si>
  <si>
    <t>4 x trays – one for each table, A selection of substances that are elements and compounds</t>
  </si>
  <si>
    <t>Modelling elements and compounds with lego</t>
  </si>
  <si>
    <t>Demo: Use Lego to demo elements and compounds</t>
  </si>
  <si>
    <t>Lego blocks</t>
  </si>
  <si>
    <t>Modelling atoms with plasticene</t>
  </si>
  <si>
    <t>Class Prac: Use plasticene to make models of atoms</t>
  </si>
  <si>
    <t>Plasticene – at least three different colours</t>
  </si>
  <si>
    <t>Properties of metals and non-metals</t>
  </si>
  <si>
    <t>Class Prac: Investigate properties of metals vs. non-metals</t>
  </si>
  <si>
    <t>(a) Metals and Oxygen, Equipment: magnesium ribbon, copper squares, aluminium squares, iron squares, blue glass,  , (b) Metals and Water, Equipment: iron squares, copper squares, magnesium ribbon, and aluminium squares,  , (c) Metals and Acids, Equipment: magnesium, copper, aluminium and iron squares, 1M hydrochloric acid.,  , (d) Metals and Electricity, Equipment: magnesium, copper, aluminium and iron squares, power packs, wires, bulbs, crocodile clips and wood, rubber, card, plastic (to show non-metals don’t conduct),  , (e) Metals and Noise (Sonorous), Equipment: selection of metallic and non-metallic objects, a metal table or chair leg.,  , (f) Bending Metals (Malleable), Equipment: sheets of different metals,  , (g) Appearance of Metals (Lustrous), Equipment: sheets of different metals, sand paper</t>
  </si>
  <si>
    <t>Burning copper and magnesium in air and reacting magnesium with hydrochloric acid</t>
  </si>
  <si>
    <t xml:space="preserve">Class Prac/demo: a) Burn Cu and Mg in air b) React HCl with Mg powder/ ribbon, Both of these were carried out in Lesson 4 so may just want to demo? </t>
  </si>
  <si>
    <t>Strips of copper, Strips of magnesium, Tongs, Magnesium powder, 1M HCl acid, pipettes</t>
  </si>
  <si>
    <t>Reacting lead nitrate with potassium iodide</t>
  </si>
  <si>
    <t>Demo: React Lead nitrate with potassium iodide</t>
  </si>
  <si>
    <t>Lead nitrate solution, potassium iodide solution</t>
  </si>
  <si>
    <t>Burning copper and magnesium in oxygen</t>
  </si>
  <si>
    <t>Demo: Burn Cu and Mg in oxygen</t>
  </si>
  <si>
    <t>Magnesium strips, Gas jar of oxygen</t>
  </si>
  <si>
    <t>Mass of a solution is conserved</t>
  </si>
  <si>
    <t xml:space="preserve">Demo: compare the mass of pure water with the mass of sugar solution, Weigh a certain volume of pure water., Weigh out a mass of sugar, Students predict what will happened to the mass of the water when the sugar is added (up, down, no change), </t>
  </si>
  <si>
    <t>Balance, Measuring cylinder, Distilled water, Sugar, Weighing boat</t>
  </si>
  <si>
    <t>Investigating filtration</t>
  </si>
  <si>
    <t>Demo: Filter paper folding techniques – Discuss the merits of folded vs. fluted filter paper, , Class Prac: Students investigate which substances can be filtered (link back to solubility )</t>
  </si>
  <si>
    <t>Range of mixtures which can/can’t be separated by filtration, e.g. salt and water, chalk and water, oil and water, conical flask, funnel, filter paper, glass beaker, stirring rod, clamp stand, boss, and clamp</t>
  </si>
  <si>
    <t>Investigating evaporation</t>
  </si>
  <si>
    <t>Class Prac: Students use chemistry equipment to make solutions (sugar &amp; water or salt &amp; water) and then evaporate the water</t>
  </si>
  <si>
    <t>Sugar and water or salt and water to make up solutions, conical flask, stirring rod, evaporating basin, tripod, gauze, heat-proof mat, Bunsen burner</t>
  </si>
  <si>
    <t>Distillation of a mixture</t>
  </si>
  <si>
    <t>Demo: Distillation of ink and water.</t>
  </si>
  <si>
    <t>Full distillation quickfit set-up:, round-bottomed flasks , thermometer , connectors , Liebig condenser , clamp stand, clamp, boss, Bunsen burner , heatproof mat , Ink and water mixture , , Check the taps have the correct valve attachment for the demo for the condenser to be attached. (see techs)</t>
  </si>
  <si>
    <t>Distillation in a Liebig condensor</t>
  </si>
  <si>
    <t>Demo: Liebig condenser</t>
  </si>
  <si>
    <t>Investigating chromatography</t>
  </si>
  <si>
    <t xml:space="preserve">Class Prac: Students produce a chromatograph of the colours from different coloured felt pen inks </t>
  </si>
  <si>
    <t>Filter paper, Felt tip pens, 100 ml beakers, , , , I have included an alternative method sheet in case anyone wants to try something different – some pupils may completed this type of experiment in primary school with a skittle.</t>
  </si>
  <si>
    <t>Using separation techiques 1</t>
  </si>
  <si>
    <t>Class Prac: Students are given a mixture containing salt, sand, wood shavings and iron filings. Using their understanding from the topic, they are to use a range of different equipment and techniques to produce separate pure samples at the end</t>
  </si>
  <si>
    <t>Mixture of salt, sand, wood shavings and iron filings, Various beakers, Magnets, Sieves, Filter paper, Filter funnel, Evaporating basin, Tripod, gauze and heat proof mat, Bunsen burner</t>
  </si>
  <si>
    <t>Using separation techiques 2</t>
  </si>
  <si>
    <t>Modelling the interaction of the mantle and the crust</t>
  </si>
  <si>
    <t>Demo: Pieces of digestive biscuits (tectonics plates) in golden syrup (magma). Heat using Bunsen burner to represent the heat from the core/mantle that will cause convections currents and movement of the plates.</t>
  </si>
  <si>
    <t xml:space="preserve">Digestive biscuits (tectonics plates) , Golden syrup (magma), Saucepan, Bunsen burner (heat from Earth’s core/mantle), Tripod, gauze, heatproof mat, </t>
  </si>
  <si>
    <t>Modelling tsunamis</t>
  </si>
  <si>
    <t xml:space="preserve">Demo: Ripple tank to represent a tsunami – caused by an earthquake </t>
  </si>
  <si>
    <t>Modelling volcanoes</t>
  </si>
  <si>
    <t>Demo: Bicarbonate &amp; vinegar - represents a volcanic eruption</t>
  </si>
  <si>
    <t>Bicarbonate soda, Vinegar , Conical flask (represents volcano)</t>
  </si>
  <si>
    <t>Investigating sedimentary rocks</t>
  </si>
  <si>
    <t>Class Prac: Look at examples of sedimentary rocks using hand lenses</t>
  </si>
  <si>
    <t xml:space="preserve">Tray/bags of sedimentary rocks, Hand lenses </t>
  </si>
  <si>
    <t>Investigating igneous and metamorphic rocks</t>
  </si>
  <si>
    <t>Class Prac: Look at examples of igneous rocks using hand lenses.</t>
  </si>
  <si>
    <t xml:space="preserve">Tray/bags of igneous and metamorphic rocks, Hand lenses </t>
  </si>
  <si>
    <t>Modelling use of rocks for use in statues</t>
  </si>
  <si>
    <t>Class Prac: Use chalk sticks and dilute acid to evaluate use for making statues</t>
  </si>
  <si>
    <t xml:space="preserve">Chalk sticks, Something to carve with, 0.2M acid (check that this reacts with the chalk), pipettes, , </t>
  </si>
  <si>
    <t>Whoosh bottle</t>
  </si>
  <si>
    <t>Demo: Whoosh bottle (combustion of alcohol)</t>
  </si>
  <si>
    <t>https://edu.rsc.org/experiments/the-whoosh-bottle-demonstration/708.article?adredir=1 , Old water bottle (from water fountain), Propanol, Waste bottle for used propanol, Measuring cylinder, Large heat proof mat, Metre rule, Wooden splints, , Do NOT do this unless you have already practised with someone who has experience with this demo</t>
  </si>
  <si>
    <t>Combustion of ethanol and the products of combustion</t>
  </si>
  <si>
    <t>Demo: Burn ethanol in a evaporating dish - yellow flame makes bottom of beaker black/sooty AND Products of combustion</t>
  </si>
  <si>
    <t>Combustion of ethanol: Ethanol, Evaporating dish, Conical or round-bottomed flask. For 'products of combustion': tea light under funnel with delivery tube to test tube of cobalt chloride paper and then limewater (to tap/pump)</t>
  </si>
  <si>
    <t>Fractional distillation of oil</t>
  </si>
  <si>
    <t>Demo: Fractional distillation of crude oil. , Burn fractions to show smokiness of flame for larger, high b.p. fractions</t>
  </si>
  <si>
    <t xml:space="preserve">Set-up for fractional distillation, ‘Crude oil’ mixture, Watch glasses </t>
  </si>
  <si>
    <t>Investigating the energy density of fuels 1</t>
  </si>
  <si>
    <t>Class Prac: Students design an experiment from the beginning to investigate energy released from different spirit burners. , (Energy from Fuels Experiment sheet)</t>
  </si>
  <si>
    <t>Spirit burners, Small conical flasks, Clamp stands and clamps, Heat proof mat, Thermometer, Stop clock, Measuring cyclinders</t>
  </si>
  <si>
    <t>Investigating the energy density of fuels 2</t>
  </si>
  <si>
    <t>Chip pan fire?</t>
  </si>
  <si>
    <t>Demo: Chip pan fire (combustion of vegetable oil</t>
  </si>
  <si>
    <t>Tripod, clay pipe triangle, Lots of heat proof mats, Perspex safety screen,  Small metal bowl, Paraffin, Water, Pipette, , Do NOT do this unless you have already practised with someone who has experience with this demo</t>
  </si>
  <si>
    <t>Contact and non-contact forces circus</t>
  </si>
  <si>
    <t>Students investigate the action of a variety of types of forces. Non-contact forces – permanent magnets and compass needles, electromagnet, electrostatic, falling objects
Contact forces – Friction, push/pull</t>
  </si>
  <si>
    <t>Around the room at stations:, Non-contact forces, Magnetism, 2x bar magnets, paperclips (labelled steel), pieces of copper – observe effect of magnets on other magnets, magnets on magnetic materials and magnets on non-magnetic materials, Magnet, navigation compass – observe effect of magnet on compass, and elicit effect of Earth’s field on compass, Electromagnetism, Solenoid, push switch, power pack (at fixed V), swing-needle ammeter, wires, retort stand (in solenoid), retort stand (not in solenoid), a few papers clips – observe the effect of magnetised retort stand (in solenoid) on paper clips and compare with non-magnetised retort stand. Could hit retort stand on floor to demagnetise, Static electricity, Cloth, polythene rod, pieces of torn-up paper, balloon (to stick to wall) – observe effect of friction on materials and ability to attract pieces of paper, Gravity, Ramp with retort stand and trolley – observe objects falling down an incline, parachute object – Describe motion of parachute object as it falls, Contact forces, Some surface types and blocks to pull (don’t use newton meters to pull), Objects attached with string to pull, Some objects to push – door, push down on chair with hands/body weight and compare with the idea of sitting on a chair.</t>
  </si>
  <si>
    <t>Measuring forces</t>
  </si>
  <si>
    <t>Students accurately take readings from a newton meter, should be able to select an appropriate scale for measuring the weight of an object</t>
  </si>
  <si>
    <t>Newton meters (selection of 1N, 10N, 50N), Objects that can be hung from the Newton meter (need a range of readings from 0.1 &lt; F &lt; 50 N)</t>
  </si>
  <si>
    <t>Measuring static and dynamic friction</t>
  </si>
  <si>
    <t>Class practical: Use newton meters to pull a shoe/box of different weights across different surfaces., Students can measure two types of friction – the friction needed to start moving an object and/or the friction while the object is moving. They should be aware there is a difference., Investigate effect of changing surface type on friction (either type), Investigate effect of changing mass of object on friction (either type)</t>
  </si>
  <si>
    <t xml:space="preserve">Newton metres (1N, 10N), 100g weights, Different surfaces (Carpet, sandpaper etc.), String or laces to attach newton meter to shoe/box, ,   </t>
  </si>
  <si>
    <t>Modelling the effect of gravity on different planets</t>
  </si>
  <si>
    <t>Class Practical: Use newton meters and gravity cups to calculate the weight of masses on different planets</t>
  </si>
  <si>
    <t>Newton metres, Gravity cups</t>
  </si>
  <si>
    <t>Investigating the extension of a spring</t>
  </si>
  <si>
    <t>Class Practical: Use a spring to demonstrate Hooke’s law</t>
  </si>
  <si>
    <t>15 x springs, 15x clamp stands and boss’, 15 x g clamps, 15 x 30cm ruler, Goggles, 15 lots of at least 4 1N weights, , Extension: How can we use the graph to turn the spring into a newton meter?,</t>
  </si>
  <si>
    <t>Investigating moments</t>
  </si>
  <si>
    <t xml:space="preserve">Class Practical: Investigate the principal of moments using rulers on a pivot, Use rulers and weights to balance rulers on a pivot, showing the principle of moments </t>
  </si>
  <si>
    <t>15 x 30cm rulers, At least 30x 1N weights, A selection of smaller weights, Newton meters, 15x pivot or fulcrum to balance ruler on</t>
  </si>
  <si>
    <t>Energy stores circus</t>
  </si>
  <si>
    <t>Class practical: Energy stores circus, Focus should be on where energy is stored e.g. recently boiled kettle – thermal energy stored in water, thermal energy stored in kettle, thermal energy stored in air, elastic band – energy stored in band, wind-up cars – energy stored in coiled spring when wound, stored in (whole) toy when moving</t>
  </si>
  <si>
    <t>Thermal station – kettle (recently boiled), hot drink, hot water bottle, IR lamp (with beaker of water and thermometer), Elastic station – Elastic band, spring, plastic rulers (shatterproof), sponge, jumping toys, Gravitational station – Marbles and a tray of sand, meter ruler on a retort stand, jumping toys, Kinetic station – wind-up cars, spinning helicopter, Chemical station – Batteries, exothermic reaction (Mg and HCl), candle</t>
  </si>
  <si>
    <t>Energy transfer circus</t>
  </si>
  <si>
    <t>Class practical: Energy transfers circus, Class observe and interact with a variety of systems involving energy transfer, They should observe systems that carry out energy transfers fully and completely in one go e.g. mass on electric motor, burning candle, and systems that continuously transfer energy e.g. mass on spring, pendulum</t>
  </si>
  <si>
    <t>Joule meter and lamp, IR lamp, Pendulum, Mass on spring, Candle and matches (+heat mat), Battery-powered circuit (with switch) – buzzer circuit, bulb circuit, motor circuit (lifting), Kettle (with circuits), Wind-up toys, Spring hopper toys, Variety of balls (tennis, golf etc),</t>
  </si>
  <si>
    <t>Circuit components circus and building simple circuits</t>
  </si>
  <si>
    <t>Class practical: Identifying circuit components and their function, Class look at some typical circuit components and identify their function and then build simple circuits with cells</t>
  </si>
  <si>
    <t>Per group, In trays - Wires, lamp, motor, fixed resistor, buzzer, batteries, power pack, push-to-make switch, rheostat, ammeter, voltmeter, On trolley – power packs (ask teacher if these are necessary – they may want to use batteries only, but these can be unreliable), Demo, Optional teacher tray – LEDs, capacitors, motherboard, IC/logic boards, other switch types</t>
  </si>
  <si>
    <t>Switches in series and parallel circuits</t>
  </si>
  <si>
    <t>Teacher demo: Observe action of switches in series circuits and in parallel circuits, Have two circuits set up, one series and one parallel, each with at least 3 bulbs. Arrange several switches through the series circuit and several switches through the parallel circuit (in main circuit and branches)</t>
  </si>
  <si>
    <t>Power pack, 6 bulbs, Plenty of push-to-make switches, Wires, , Circuits set up as shown (NEED TO DRAW CIRCUITS!)</t>
  </si>
  <si>
    <t>Building series and parallel circuits</t>
  </si>
  <si>
    <t>Class practical: Build and test series and parallel circuits, Class are given diagrams and components to build several series and parallel circuits. They should be able to ‘test’ these circuits using a switch to prove operation (of active device such as bulb, buzzer etc) and/or a voltmeter as a simple probe (do not plug in) to check connectivity e.g. across a bulb to check when bulb is not bright enough., To extend the task students can be challenged to observe the difference in bulb brightness when adding bulbs in series and in parallel which will prepare them for the next lesson</t>
  </si>
  <si>
    <t>Wires, Batteries/power pack, Bulbs, Buzzers (optional), Ammeters, Voltmeters set up as probes with wires</t>
  </si>
  <si>
    <t>Measuring current in series and parallel circuits</t>
  </si>
  <si>
    <t>Class practical: Confirm the rules for series and parallel current, Students build given circuits and verify the current rules they learned in the previous lesson</t>
  </si>
  <si>
    <t>Wires, Batteries/power pack, Ammeters, Bulbs</t>
  </si>
  <si>
    <t>Measuring voltage in series and parallel circuits</t>
  </si>
  <si>
    <t>Class practical: Confirm the rules for series and parallel voltage, Students build given circuits and verify the rules they learned in the previous lesson</t>
  </si>
  <si>
    <t>Wires, batteries/power pack, voltmeters set up as probes with red and black wires connected</t>
  </si>
  <si>
    <t>Resistance of wire wool</t>
  </si>
  <si>
    <t>Teacher demo: Observe the heating effect of current passing through wire wool</t>
  </si>
  <si>
    <t xml:space="preserve">Power pack, Wires +croc clips, Wire wool, Heat mat, , COULD use a large display ammeter to show current (get from Art – Dave Rayfield), , Safety!, </t>
  </si>
  <si>
    <t>Investigating Ohm's Law with a fixed resistor</t>
  </si>
  <si>
    <t xml:space="preserve">Class practical: Demonstrate Ohm’s law experimentally, </t>
  </si>
  <si>
    <t xml:space="preserve">Wires, Power Pack, Rheostat, Voltmeters set up as probes with red and black wires connected, Ammeter, 10-ohm fixed resistor, Heat mat, Crocodile clips, </t>
  </si>
  <si>
    <t>Tuning forks as a source of sound</t>
  </si>
  <si>
    <t>Students given a selection of tuning forks and observe their pitch when struck on a rubber bung (the base of the fork can be put on their desk to allow the sound to amplify). They should observe the behaviour when the vibrating prongs are gently held on the surface of a small beaker of water. Multiple tuning forks can be struck to create chords.</t>
  </si>
  <si>
    <t>Tuning forks, rubber bungs, small beaker (possibly plastic), reverberation box (for teacher)</t>
  </si>
  <si>
    <t>Use oscilloscopes and microphones to investigate sound waves and frequency</t>
  </si>
  <si>
    <t>Students should observe sounds of different frequencies shown on an oscilloscope or other waveform display. They should make a comparison between the particle model of sound waves, and the observed sound wave. They should identify patterns in ranges of different frequencies.
Chords can be shown on an oscilloscope as well.</t>
  </si>
  <si>
    <t>Range of tuning forks (e.g. a whole octave or even two), rubber bung, resonance box, oscilloscope and leads, microphone.
Speak to KCA for oscilloscope setup information or digital alternatives for the desktop)</t>
  </si>
  <si>
    <t>Jelly Baby Wave Machine</t>
  </si>
  <si>
    <t>Waves as a disturbance in a medium can be modelled using this ‘machine’. Students can identify: amplitude, wavelength, frequency, time period and reflection (the waves ‘bounces’ back off of the retort stand.</t>
  </si>
  <si>
    <t>For the two supporting stands: 4 Retort stands; 4 x boss head; 2 x horizontal retort bar; 4 strong g-clamps.
For the wave machine: Duct tape; Wooden skewers; Jelly babies (or plasticine)</t>
  </si>
  <si>
    <t>Slinky-spring waves</t>
  </si>
  <si>
    <t>Transverse and longitudinal waves can be modelled with a slinky spring. A demo can be carried out with the large slinky spring and two students. The wave speed can be measured by the class using twice the slinky length and a measured time for a pulse to travel from one end, reflect off the other, and travel back. It is possible to record this demo and display a video on the board, and the video can be used to determine the wavelength and frequency of the wave. This provides another method to determine wave speed (the wave will need to be continuous, rather than a pulse). After a demo, students could make waves themselves using smaller slinky springs.</t>
  </si>
  <si>
    <t>Large demo slinky spring; small slinky springs.</t>
  </si>
  <si>
    <t>Buzzer and light bulb in a vacuum jar</t>
  </si>
  <si>
    <t>Students should appreciate that sound waves require a medium to travel through and light waves can travel through a vacuum, by observing light waves from a lamp and sound waves from a buzzer in a bell jar. The air-filled bell jar transfers sound and light waves to the observers. When the jar is evacuated the light is still clearly visible, however the sound waves will be very quiet, or even inaudible.</t>
  </si>
  <si>
    <t>Bell jar; vacuum pump; battery powered circuit with a (loud) buzzer and lamp</t>
  </si>
  <si>
    <t>Investigating dispersion and colour</t>
  </si>
  <si>
    <t>Students observe dispersion of white light through a prism and onto a screen. Show that some colours can be absorbed or transmitted by plastic filter pieces. Students should also observe how light of different colours can be combined to form white light again. This can be done with phone torch lights and pieces of coloured plastic filter, by shining the coloured light from several phones onto a white sheet of paper.</t>
  </si>
  <si>
    <t>Ray box or other bright white light source; crown glass prism; coloured plastic filters</t>
  </si>
  <si>
    <t>Pinhole cameras and shadows</t>
  </si>
  <si>
    <t>Students should appreciate that light waves travel in straight lines and cast a shadow when their path is blocked by an opaque object. They can identify the umbra and penumbra for a shadow cast by an object. Students can then use the pinhole cameras to observe the inversion caused when a shadow falls on the pinhole camera screen.</t>
  </si>
  <si>
    <t>Bright torch (for demo); opaque, transparent and translucent objects; pinhole cameras; bright light for pinhole camera</t>
  </si>
  <si>
    <t>Ray diagrams</t>
  </si>
  <si>
    <t>Students are introduced to ray diagrams. They use a simple ray box and plane mirror arrangement to reflect a ray of light and trace its path. The diagram must identify key features, such as the mirror itself (identify the reflective side), the path of the ray of light, the point of incidence and the normal to the mirror surface. They should also attempt to measure the angles of incidence and reflection and confirm the properties of reflection. As an extension, students could observe objects (such as text) in the mirror and how the image is ‘laterally inverted’ but upright.</t>
  </si>
  <si>
    <t>Ray box and power supply; plane mirror; protractor</t>
  </si>
  <si>
    <t>Internal reflection inside prisms</t>
  </si>
  <si>
    <t>This lesson is a good opportunity to demo to students that light can reflect from an interior surface of a prism. This will be extended to look at total internal reflection in a later lesson. Dispersion can also be shown to pupils as they will likely discover this in the refraction lesson.</t>
  </si>
  <si>
    <t>Power supply; ray box; prisms</t>
  </si>
  <si>
    <t>Refraction in glycerol vs refraction in water</t>
  </si>
  <si>
    <t>Students can easily observe refraction in a beaker of water. In particular, glass and water have quite different refractive indices, so a test tube of water, in a beaker of water, is quite clearly visible, due to the ‘bending’ of light at the glass-water boundary. Glycerol and water have very similar refractive indices, and so a test tube of glycerol, in a beaker of glycerol, is not easily seen at all. There is nearly no visible refraction of light at the glycerol-water boundary.</t>
  </si>
  <si>
    <t>Large transparent tub of water and long object to submerge, Beaker of glycerol and something to submerge</t>
  </si>
  <si>
    <t>Students investigate refraction in a rectangular block. They should measure the angle of incidence and refraction at the entry and exit boundaries for a single ray of light. They should also observe the effect of an angle of incidence = 0 deg  and note the parallel rays in both arrangements (either side of the block). This activity can be extended to allow students to investigate refraction in prisms of different shapes, and identifying the path of the ray of light inside the prism.</t>
  </si>
  <si>
    <t xml:space="preserve">Ray box and power supply; rectangular prism, other prism </t>
  </si>
  <si>
    <t>Investigate the relationship between the angle of incidence and the angle of refraction</t>
  </si>
  <si>
    <t>Investigate several angles of incidence and their respective angles of refraction, in order to generalise a relationship between them. If using a rectangular prism a template should be used to guide placement of the ray box and prism. The semi-circular blocks can also be used (incident from the flat side) with emphasis on the lack of refraction at the curved exit (the ray is incident 90 deg here)</t>
  </si>
  <si>
    <t>Ray box and power supply; rectangular prism (size should match template) OR semi-circular prism, protractor</t>
  </si>
  <si>
    <t>Total Internal Reflection in a prism</t>
  </si>
  <si>
    <t>This can be done as a demo or students could investigate themselves. If done as a demo, consider using many prisms to show how light can be ‘directed’ using TIR. A switch in series with the ray box can also be used to demo sending Morse Code through the prism arrangement (a precursor to modern digital internet communication using optical fibres).</t>
  </si>
  <si>
    <t>Ray box and power supply; semi-circular prisms; protractor</t>
  </si>
  <si>
    <t>Total Internal Reflection in optical fibre</t>
  </si>
  <si>
    <t>Students observe TIR in a party light with strands of optical fibre and colour.</t>
  </si>
  <si>
    <t>Optical fibre party light</t>
  </si>
  <si>
    <t>Types of telescope</t>
  </si>
  <si>
    <t>Teacher demo: Observe different types of telescope</t>
  </si>
  <si>
    <t>Reflecting telescope (large and white) (ask teacher), Refracting telescope (small and white), Motorised telescope (small, blue/black, wide), Solar telescope (to be purchased/made)</t>
  </si>
  <si>
    <t>Model of the Solar System</t>
  </si>
  <si>
    <t>Teacher demo: Observe an orrery</t>
  </si>
  <si>
    <t>Orrery – To be purchased/made</t>
  </si>
  <si>
    <t>Modelling the waxing and waning of the Moon</t>
  </si>
  <si>
    <t xml:space="preserve">Teacher demo: Model waxing and waning using moons on sticks (and a light source), </t>
  </si>
  <si>
    <t>Large and small moons on sticks, light source (could be window)</t>
  </si>
  <si>
    <t>Modelling the seasons</t>
  </si>
  <si>
    <t>Teacher demo: Model seasons using a solar orrery</t>
  </si>
  <si>
    <t>Large wooden Sun/Moon/Earth system</t>
  </si>
  <si>
    <t>Modelling the spread of infection</t>
  </si>
  <si>
    <t>Use starch to model the spread of infection and iodine to detect the spread.</t>
  </si>
  <si>
    <t>Investigating the effect of disinfectant on bacteria</t>
  </si>
  <si>
    <t>Grow bacterial cultures from dirty and disinfected surfaces in agar plates and observe the rate of growth of the two samples</t>
  </si>
  <si>
    <t>Colours of indicators in acid – neutral – alkaline solutions</t>
  </si>
  <si>
    <t>1 x Large conical flask with stirrer; 1 x bottle of Universal indicator; 1 x bottles of each 0.5M HCl, 0.5M NaOH and distilled water ; Red litmus paper; Blue litmus paper</t>
  </si>
  <si>
    <t>Using litmus paper to classify substances as acids and alkalis</t>
  </si>
  <si>
    <t>Classify solutions using red and blue litmus paper and UI indicator.</t>
  </si>
  <si>
    <t xml:space="preserve">4 x sets of Range of unknown substance – all liquids – 1 set per table; 4 x pots of red litmus paper (cut as small strips) ; 4 x pots of blue litmus paper (cut as small strips) ; 4 x pots of UI indicator paper (cut as small strips) ; 15 x laminated sheet for this experiment; Enough plastic pipettes so that one pipette goes in each of the samples above (to avoid contamination) </t>
  </si>
  <si>
    <t>Can use e.g. red cabbage, beetroot, carrots, rose petals. Use to test HCl, NaOH and common household substances. See worksheet: 7fb2_red cabbage indicator practical</t>
  </si>
  <si>
    <t xml:space="preserve">15 x mortar and pestles; 15 x conical flasks; 15 x filter funnels; 15 x filter papers; 3 x kettles for hot water; Red cabbage leaves; Sand; 15 x spatulas; 15 x spotting tiles; 15 x pipettes; 4 x bottles of acid (one for each table) ; 4 x bottles of alkali (one for each table) </t>
  </si>
  <si>
    <t>Investigate rate of reaction and acid strength</t>
  </si>
  <si>
    <t>Investigate the time taken for a reaction to stop when using weak/strong acid</t>
  </si>
  <si>
    <t>15 x 2cm strips of Mg ribbon; 4 x bottles of 1M HCl (one for each table) ; 4 x bottles of ethanoic acid/vinegar (one for each table) ; 30 x test-tubes; 15 x test tube racks; Pipettes to go in each of the bottles; Stop clocks</t>
  </si>
  <si>
    <t xml:space="preserve">What mass of indigestion tablet is needed to neutralise 5cm3 of (stomach) acid? </t>
  </si>
  <si>
    <t>10 x bottles of 1M HCl (labelled as stomach acid) with pipettes; 10 x balances; 10 x bottles of Universal Indicator with pipette/dropper; 15 x mortar and pestles; 30 x indigestion tablets OR 10 X NaOH (1 mol)</t>
  </si>
  <si>
    <t>Show pupils how to use a burette AND What mass of indigestion tablet is needed to neutralise 5cm3 of (stomach) acid?</t>
  </si>
  <si>
    <t>1 x burette (one of the Key Stage 3 ones, they are bit battered but they are perfectly good for KS3) ; 1 x clamp stand; 1 x burette holder</t>
  </si>
  <si>
    <t>Investigate the reaction of metals with acids</t>
  </si>
  <si>
    <t xml:space="preserve">Investigate how acids react with different metals and the predict the salts produced. </t>
  </si>
  <si>
    <t>4 x bottles of each acid = sulphuric acid (H2SO4), hydrochloric acid (HCl) = one for each table and pipettes; 1 x pot of zinc (Zn) pieces; 1 x pot of magnesium (Mg) pieces; 1 x pot of aluminium (Al) pieces; 1 x pot of tiny iron (Fe) nails; 15 x spotting tiles</t>
  </si>
  <si>
    <t>Investigate the reaction of metal carbonates with acids</t>
  </si>
  <si>
    <t xml:space="preserve">Investigate how acids react with different metal carbonates and then predict the salts made </t>
  </si>
  <si>
    <t>4 x bottles of each acid = sulphuric acid (H2SO4), hydrochloric acid (HCl) = one for each table and pipettes; 1 x pot of calcium carbonate (CaCO3) ; 1 x pot of magnesium carbonate (MgCO3) ; 1 x pot of copper carbonate (CuCO3) ; 15 x spotting tiles; 15 x spatulas</t>
  </si>
  <si>
    <t>Investigating physical and chemical reactions</t>
  </si>
  <si>
    <t>Investigate the following reactions and define if they are physical or chemical: 1) Burning wood, 2) heat Cu, 3) heat bread, 4) heat wax, 5) heat ice, 6) heat a marshmallow.</t>
  </si>
  <si>
    <t>Splints; Pieces of copper; Pieces of bread; Tealights; Ice; Mini marshmallow; Tongs</t>
  </si>
  <si>
    <t>Investigating endo- and exothermic reactions</t>
  </si>
  <si>
    <t>Investigate on a carousel of four activities. (Method sheet on shared area). 1. Sodium hydroxide + hydrochloric acid. 2. Sodium hydrogen carbonate soln + citric acid. 3. Copper (II) sulfate solution + Mg powder. 4. Dissolving  potassium chloride</t>
  </si>
  <si>
    <t>Please attached sheet for details; Polystyrene cups (can be washed out) ; 0.5M Sodium hydroxide; 0.5M hydrochloric acid; Sodium hydrogen carbonate solution; citric acid; Copper (II) sulfate solution; magnesium powder; Potassium chloride ; spatulas; thermometers</t>
  </si>
  <si>
    <t>Investigating the oxidation of metals</t>
  </si>
  <si>
    <t>Class Prac: (recap from Y7) : , Heat Fe nail, Cu strip in a Bunsen flame.  , Microscale: Heat Mg in a bottle top à MgO</t>
  </si>
  <si>
    <t>Iron nails, Copper strips, Tongs, , For microscale demo:,  Magnesium ribbon, Metal bottle top</t>
  </si>
  <si>
    <t>Investigating corrosion of iron</t>
  </si>
  <si>
    <t>(Prep at least a week in advance) – modified version of Worksheet 8Gb-2, Provide each group with iron nails in boiling tubes. - one in air and water – one in boiled water – one in dry air - one in water and oil. Record observations and explain. Show normal nail, painted nail, galvanised nail.</t>
  </si>
  <si>
    <t>4 boiling tubes, drying agent, 4 iron nails, spatula, 3 stoppers, emery paper, test-tube rack, oil, normal nail, painted nail, galvanised nail</t>
  </si>
  <si>
    <t>Investigating displacement reactions (microscale)</t>
  </si>
  <si>
    <t>Microscale on plastic sheet or in spotting tiles. Class Prac: . Demo: AgNO3 and Cu wire in a boiling tube.</t>
  </si>
  <si>
    <t>Either laminated sheets or spotting tiles, A sieve and pot, Mg squares, Zn squares, Fe squares, Cu squares, Magnesium sulphates solution, Zinc sulphates solution, Iron sulphates solution, Copper sulphates solution</t>
  </si>
  <si>
    <t>Paperclip in CuSO4 in a test-tube</t>
  </si>
  <si>
    <t>Paperclips, Copper sulfate solution, Test-tubes</t>
  </si>
  <si>
    <t>AgNO3 and Cu wire in a boiling tube</t>
  </si>
  <si>
    <t>Piece of copper wire, Silver nitrate solution.</t>
  </si>
  <si>
    <t>Investigating the reaction of alkalis metals with aoil, air and water</t>
  </si>
  <si>
    <t>Show pupils alkali metals in oil, in air and in water. Record all observations.</t>
  </si>
  <si>
    <t>Alkali metals; Large glass bowl; Filter paper; Knife; Forceps</t>
  </si>
  <si>
    <t>Limestone samples</t>
  </si>
  <si>
    <t>Tray of limestone, chalk and marble samples</t>
  </si>
  <si>
    <t>Measuring the amount of carbonate in limestone</t>
  </si>
  <si>
    <t>How much carbonate is in limestone. (worksheet 8Hd-2)</t>
  </si>
  <si>
    <t>Decompostion of carbonates</t>
  </si>
  <si>
    <t xml:space="preserve">Which carbonates decompose using a Bunsen burner? (worksheet 7He4) </t>
  </si>
  <si>
    <t>Modelling the limestone cycle</t>
  </si>
  <si>
    <t>Model the limestone cycle: Heating, dissolving, filtering, carbonation</t>
  </si>
  <si>
    <t>Reactions of carbonates with acid</t>
  </si>
  <si>
    <t>Add acid to limestone rock and observe bubbles being produced. Delivery tube with CO2 gas into limewater to show positive test for carbon dioxide.</t>
  </si>
  <si>
    <t>Surface area of magnesium (part 1)</t>
  </si>
  <si>
    <t>Investigate how changing the surface area of magnesium metal affects the rate of reaction with acid</t>
  </si>
  <si>
    <t>1M HCl 
Strips of magnesium of 3cm length
Equivalent mass of powdered magnesium
Balance
Weighing boats
Spatulas
Beakers
Stop clocks</t>
  </si>
  <si>
    <t>Surface area of magnesium (part 2)</t>
  </si>
  <si>
    <t>Temperature of hydrochloric acid</t>
  </si>
  <si>
    <t>React 1M HCl at 5 different temps (ice, room temp, 40 and 50oC) with 2g of marble chips. Record volume of gas produced using the measuring cylinder method.
Demo using the gas syringe.</t>
  </si>
  <si>
    <t>1M HCl
marble chips
Balance
Ice
Water baths at 40oC and 50oC) 
Measuring cylinders
Conical flasks 
Bungs, delivery tubes
Large tubs for water
Gas syringe for demo</t>
  </si>
  <si>
    <t>Catalysing …</t>
  </si>
  <si>
    <t>Hydrogen peroxide and manganese dioxide, liver and potato. Link with biology (enzymes). 
Use RSC demo instructions sheet.</t>
  </si>
  <si>
    <t>Several 250 cm3 measuring cylinders – one for each catalyst to be used.
-A large tray to catch any foam that spills over the top of the cylinders.
-Stopwatch
75 cm3 of 100 volume hydrogen peroxide solution.
Approx. 0.5 g of powdered manganese(IV) oxide (manganese dioxide, MnO2).
Approx. 0.5 g of lead(IV) oxide (lead dioxide, PbO2).
Approx. 0.5 g of iron(III) oxide (red iron oxide, Fe2O3).
- A small piece (about 1 cm3) of potato.
- A small piece (about 1 cm3) of liver. .. although preferably a bit more of the yuck factor!</t>
  </si>
  <si>
    <t>Fermentation of glucose</t>
  </si>
  <si>
    <t>RSC instructions from linked webpage</t>
  </si>
  <si>
    <t>Conical flask (100 cm3)
Boiling tube
Measuring cylinder (50 cm3)
Access to a balance (1 decimal place)
Cotton wool
Sticky labels
Warm water 30–40 °C (note 1)
Chemicals
Glucose, 5 g
Yeast (as fast acting as possible), 1 g
Limewater</t>
  </si>
  <si>
    <t>https://edu.rsc.org/resources/fermentation-of-glucose-using-yeast/470.article</t>
  </si>
  <si>
    <t>Measuring speed</t>
  </si>
  <si>
    <t>Measure and record the distance and the time of an object’s journey. Use measurements of distance and time to calculate speed. There are many ways this can be achieved as a class practical. Work on speed may have been done in 7P1 Introduction to Forces so should check what further learning needs to be done.</t>
  </si>
  <si>
    <t>15 x toy cars / balls, 15 x metre rulers, 15 x stop watches</t>
  </si>
  <si>
    <t>Graphing a journey</t>
  </si>
  <si>
    <t>Measure and record the distance and the time of a person’s journey around the room / corridor / science block
Produce a distance-time graph of the journey and calculate the speed in the different sections</t>
  </si>
  <si>
    <t>15 x timers, 15 x metre rulers, Long tape measures &amp; measuring wheels</t>
  </si>
  <si>
    <t>Dynamics lab</t>
  </si>
  <si>
    <t>investigate the motion of the dynamics trolley under various conditions: constant velocity (compensate for fritction), acceleration down an incline, mass and pulley, free fall</t>
  </si>
  <si>
    <t>Investigating collisions</t>
  </si>
  <si>
    <t>(quickly) determine reaction time with a ruler drop and graph. Investigate the distance travelled by a trolley when it collides with a box containing weights of various values.</t>
  </si>
  <si>
    <t>4 x ramps, 4 x trolleys, 4 x metre rulers, 4 x stopwatches</t>
  </si>
  <si>
    <t>Crumple zone competition</t>
  </si>
  <si>
    <t>A trolley on a horizontal ramp is connected to a hanging mass via a taught string over a pulley. The trolley will collide with a force sensor connected to a data logger. The data logger will determine the magnitude of the force applied over the duration of the collision.  Students must design and fit a crumple zone to the front of the trolley that will reduce the force on the trolley during the collision. They will calculate the force using the equation F =(mv-mu)/t. By increasing the duration of the impact with a successful crumple zone the students will reduce the force. The most successfull crumple zone will be decided based on the crumple zone that increases the duration of the impact by the greatest amount (bonus points for design and ingenuity).</t>
  </si>
  <si>
    <t>Observing conduction through a metal rod</t>
  </si>
  <si>
    <t>Clamp a metal rod into a clamp stand. Use Vaseline to hang paperclips along it. Heat the end with a Bunsen and record the time taken for each paperclip to fall. Make sure to use similar amounts of Vaseline for each one as a control variable</t>
  </si>
  <si>
    <t>Various metal rods, Vaseline, Smaller paperclips, Bunsen burner, Hear proof mat, Clamp stand</t>
  </si>
  <si>
    <t>Convection in a smoke stack</t>
  </si>
  <si>
    <t>Smoke stack – place a tea light below one of the chimneys and light it. This will set up a convection draught in the smoke stack. Then light a splint and blow it out so that it smokes. Hold the smoke above the OTHER chimney, and watch it get pulled down into the smoke stack</t>
  </si>
  <si>
    <t>Smoke stack convection demo</t>
  </si>
  <si>
    <t>Convection in a circuit of liquid</t>
  </si>
  <si>
    <t>Square convection tube – clamp carefully in place and fill with water. Place a potassium permanganate crystal or some food dye in the top. Gently heat one of the bottom corners with a Bunsen burner to set up a convection current, and watch the colour travel through the system</t>
  </si>
  <si>
    <t>Square convection tube</t>
  </si>
  <si>
    <t>Observe convection of tea in water of different temperatures</t>
  </si>
  <si>
    <t>Fill a beaker with boiling water and then GENTLY place a tea bag into it. Watch the tea circulate and convect. Then, fill a beaker with ice-cold water and see how it flows differently. Record differences in observations and try and explain these observations.</t>
  </si>
  <si>
    <t>Beakers; Kettles; Tea bags; Ice-cold (but not frozen) water</t>
  </si>
  <si>
    <t>Investigating radiation of different materials</t>
  </si>
  <si>
    <t>Measure 100ml of boiling water using a measuring cylinder, Pour the boiling water into the first cup, Use the thermometer to measure the starting temperature of the water, Measure and write down the temperature of the water every minute for 10 minutes, Repeat the practical for the other 2 types of cup. Can possibly run all 3 side by side if the group is organised. Demo: Infrared sensors and detectors</t>
  </si>
  <si>
    <t>Kettles, Measuring cylinders, Cups made of 3 different types of materials (hopefully of similar size), Thermometers, Stopwatches</t>
  </si>
  <si>
    <t>Infrared sensors and detectors</t>
  </si>
  <si>
    <t>Show how the infrared sensor can detect thermal radiation from various objects</t>
  </si>
  <si>
    <t>Infrared sensor</t>
  </si>
  <si>
    <t>Measure the GPE gained by a jumping spring toy</t>
  </si>
  <si>
    <t>Measure the height gained by a jumping spring toy when released. Measure the mass and calculate the GPE gained by the toy.</t>
  </si>
  <si>
    <t>Metre rulers, jumping spring toys, mass balance</t>
  </si>
  <si>
    <t>Measuring GPE</t>
  </si>
  <si>
    <t>Measure and record the mass and height of an object, Use measurements of mass and height to calculate GPE.</t>
  </si>
  <si>
    <t>10 x objects of various mass, 5 x weighing scales (that can measure mass up to several kg), 15 x metre rulers.</t>
  </si>
  <si>
    <t>Measuring KE</t>
  </si>
  <si>
    <t>Measure and record the mass of an object, converting grams to kilograms, Measure and record the speed of an object, converting centimetres to metres, Use measurements of mass and speed to calculate KE</t>
  </si>
  <si>
    <t>15 x toy cars/balls, 15 x metre rulers, 15 x stop watches, 5 x weighing scales</t>
  </si>
  <si>
    <t>Investigating the bounce-efficiency of rubber balls</t>
  </si>
  <si>
    <t>Measure and record the bounce height of different balls, Compare the efficiency of the different balls</t>
  </si>
  <si>
    <t>15 x metre rulers, 8 x different balls (tennis balls, bouncy balls, golf balls, squash balls, wooden balls, ball bearings etc)</t>
  </si>
  <si>
    <t>Calculating pressure</t>
  </si>
  <si>
    <t>Calculate pressure exerted by different blocks. Measure the mass of the block. Calculate its weight (in N). Measure the surface area of one face of the block. Calculate pressure in N/cm2.</t>
  </si>
  <si>
    <t>Pressure jets in a column of liquid</t>
  </si>
  <si>
    <t>Spouting measuring cylinder. Fill the cylinder – the holes at the bottom should spout more than the holes at the top. Pressure is greater further down the measuring cylinder.</t>
  </si>
  <si>
    <t>Spouting measuring cylinder</t>
  </si>
  <si>
    <t>Crushing a drinks can with atmospheric pressure</t>
  </si>
  <si>
    <t>Collapsing can demo. As the gas pressure inside the can rapidly decreases, the gas pressure outside the can pushes in and crushes the can.</t>
  </si>
  <si>
    <t>Empty drinks cans; Bunsen burner; Large bowl filled with water; Tongs that can hold the drinks cans</t>
  </si>
  <si>
    <t>Measuring density of regular shaped objects</t>
  </si>
  <si>
    <t>Measure and record the dimensions of different objects. Use these measurements to calculate the volume of an object. Use measurements of mass and volume to calculate density.</t>
  </si>
  <si>
    <t>15 x various objects that have regular shapes (mostly cuboid – some spheres, prisms, cylinders as an extension); 15 x rulers; 5 x weighing scales</t>
  </si>
  <si>
    <t>Measuring density of irregular-shaped objects using the eureka method</t>
  </si>
  <si>
    <t>Submerge an irregularly shaped object and collect the displaced water. Measure the volume of the displaced water. Use measurements of mass and volume to calculate the density of the irregularly shaped object</t>
  </si>
  <si>
    <t>15 x irregularly shaped objects (toys etc that can fit inside the eureka can / large measuring cylinder); 15 x eureka cans / large measuring cylinders; 15 x beakers (to collect displaced water from eureka cans); 15 x blocks to stand eureka cans on; 5 x weighing scales</t>
  </si>
  <si>
    <t>Making density columns</t>
  </si>
  <si>
    <t xml:space="preserve">slowly pour honey, then washing up liquid, then coloured water (dye) and then vegetable oil into a test tube to make a density column. Marvel at its beauty. </t>
  </si>
  <si>
    <t xml:space="preserve">Honey; Washing up liquid; Water mixed with food dye (blue or red); Vegetable oil; Test tubes; </t>
  </si>
  <si>
    <t>Measuring liquid density</t>
  </si>
  <si>
    <t>Measure the mass and volume of the liquids to calculate their density. Measure 10cm3 of the liquid in the small measuring cylinders, measure their mass on the scales, calculate their density. Pour the liquid back out when finished.</t>
  </si>
  <si>
    <t>Honey; Washing up liquid; Water mixed with food dye (blue or red); Vegetable oil; Test tubes; Weighing scales; 10ml measuring cylinders</t>
  </si>
  <si>
    <t>Induce magnetism in an iron nail with a permanent magnet</t>
  </si>
  <si>
    <t xml:space="preserve">Show that iron nails are not magnetic (by trying to attract some paperclips). Then stroke a magnet along the iron nail for 2 minutes. Try the paperclips again – they should now attract. </t>
  </si>
  <si>
    <t xml:space="preserve">15 x iron nails; 15 x bar magnets Paperclips </t>
  </si>
  <si>
    <t>Determine the shape of a magnetic field</t>
  </si>
  <si>
    <t>Use magnets to move iron filings in test tubes. 
Put a magnet underneath a piece of plain A4 and sprinkle iron filings over it to view magnetic field. Sketch the magnetic field. Move magnets over magnetic field plastic visualisers.</t>
  </si>
  <si>
    <t>12 x bar magnets; 12 x test tubes with iron filings; Iron filings in pepper shakers to sprinkle over; Plastic field visualisers</t>
  </si>
  <si>
    <t>Determine the magnetic field of a current-carrying wire</t>
  </si>
  <si>
    <t xml:space="preserve">Set up a piece of A4 card with a wire going through it. Connect the wire to a powerpack and bulb. Use plotting compasses to show the magnetic field </t>
  </si>
  <si>
    <t>Powerpack; Insulated wire; Connecting leads; Croc clips; Card; Clamp stand; Plotting compasses</t>
  </si>
  <si>
    <t>Design and build a simple electromagnet to be as strong as possible</t>
  </si>
  <si>
    <t>Coil wire around an iron nail and pass a current through the coil to make an electromagnet. Pick up paperclips</t>
  </si>
  <si>
    <t>15 x large iron nails; 15 x insulated copper wire to wrap around the nails; 15 x power packs; Lots of paper clips</t>
  </si>
  <si>
    <t>Investigate the relationship between current and electromagnet strength</t>
  </si>
  <si>
    <t>Coil wire around an iron nail and pass a current through the coil to make an electromagnet. Include a voltmeter and ammeter. Pick up 10g masses. Measure how many masses can be held. Measure &amp; record current and voltage</t>
  </si>
  <si>
    <t>8 x powerpacks; 8 x iron nails; 8 x insulated wire; 8 x voltmeters; 8 x ammeters; Connecting leads; Croc clips; 10g iron masses (check they are magnetic first!)</t>
  </si>
  <si>
    <t>Balloons sticking to walls</t>
  </si>
  <si>
    <t>Charge a baloon via friction with a woolen material and demonstrate the effect of electrostatic adhesion with the wall</t>
  </si>
  <si>
    <t>Baloons and woolen material</t>
  </si>
  <si>
    <t>Van de graaf generator</t>
  </si>
  <si>
    <t>Demonstrate various effects that can be caused by the Van de graaf generator</t>
  </si>
  <si>
    <t>Van de graaf generator and accessories</t>
  </si>
  <si>
    <t>Electrostatic induction with charged rods</t>
  </si>
  <si>
    <t>Use dry cloths and polythene and acetate rods to show effect of statically charged rods on rolling drinks cans/water streams/pieces of paper etc</t>
  </si>
  <si>
    <t>15 x dry cloths (dry in oven?); 15 x dry empty cans (same again); Variety of rods to charge; Small pieces of paper; Balloons</t>
  </si>
  <si>
    <t>Marble run</t>
  </si>
  <si>
    <t>To measure the time it takes for marbles to run down different tracks, and to relate the time to different vector and scalar quantities</t>
  </si>
  <si>
    <t>Measuring speeds</t>
  </si>
  <si>
    <t>To measure speeds in different ways</t>
  </si>
  <si>
    <t>Acceleration due to gravity</t>
  </si>
  <si>
    <t>To measure the acceleration of free-fall</t>
  </si>
  <si>
    <t>Ticker tape graphs</t>
  </si>
  <si>
    <t>Accelerate a trolley down a runway and produce a ticker tape that records its change of velocity. Use the ticker tape to construct a velocity/time graph.</t>
  </si>
  <si>
    <t>Forces in action</t>
  </si>
  <si>
    <t>To describe some forces and their effects</t>
  </si>
  <si>
    <t>Tug of war</t>
  </si>
  <si>
    <t>To calculate resultant forces and predict their effects on an object</t>
  </si>
  <si>
    <t>Investigating mass and weight</t>
  </si>
  <si>
    <t>To investigate the relationship between mass and weight</t>
  </si>
  <si>
    <t>Investigating force, mass and acceleration</t>
  </si>
  <si>
    <t>To investigate the effect of mass on the acceleration of a trolley</t>
  </si>
  <si>
    <t>The weakest link</t>
  </si>
  <si>
    <t>To investigate forces on interacting objects in an equilibrium situation</t>
  </si>
  <si>
    <t>Investigating momentum</t>
  </si>
  <si>
    <t>To investigate what happens when trolleys collide</t>
  </si>
  <si>
    <t>Investigating reaction times</t>
  </si>
  <si>
    <t>To compare two different methods of measuring human recation time.</t>
  </si>
  <si>
    <t>Accelerating trolleys</t>
  </si>
  <si>
    <t>To investigate the relationship between the work done to accelerate a trolley and the energy stored in the moving trolley.</t>
  </si>
  <si>
    <t>Crumple zones</t>
  </si>
  <si>
    <t>You are going to investigate how crumple zones can be used to reduce the forces in collisions</t>
  </si>
  <si>
    <t>Electric Current</t>
  </si>
  <si>
    <t>Elictrical Resistance</t>
  </si>
  <si>
    <t>Resistance 1</t>
  </si>
  <si>
    <t>Resistance 2</t>
  </si>
  <si>
    <t>Specialised Resistors</t>
  </si>
  <si>
    <t>Electrical Energy</t>
  </si>
  <si>
    <t>Electrical Power</t>
  </si>
  <si>
    <t>AC &amp; DC Electricity</t>
  </si>
  <si>
    <t>Household Electricity</t>
  </si>
  <si>
    <t>Electric Charge</t>
  </si>
  <si>
    <t>Review</t>
  </si>
  <si>
    <t>Magnets and Magnetic Fields</t>
  </si>
  <si>
    <t>Magnetic forces</t>
  </si>
  <si>
    <t>Transformers and Energy</t>
  </si>
  <si>
    <t>Particles and Density</t>
  </si>
  <si>
    <t>CP6 - Investigating Densities</t>
  </si>
  <si>
    <t>Energy and Changes of State</t>
  </si>
  <si>
    <t>Gas Temperature and Pressure</t>
  </si>
  <si>
    <t>Gas Pressure and Volume</t>
  </si>
  <si>
    <t>Bending and Stretching</t>
  </si>
  <si>
    <t>Extension and Energy Transfer</t>
  </si>
  <si>
    <t>CP8 - Investigating springs</t>
  </si>
  <si>
    <t>Gas Pressure in Fluids</t>
  </si>
  <si>
    <t>Pressure and Upthrust</t>
  </si>
  <si>
    <t>CP7 - Properties of Water</t>
  </si>
  <si>
    <t>Impulse and momentum</t>
  </si>
  <si>
    <t>2-D collisions</t>
  </si>
  <si>
    <t>Mechanical energy</t>
  </si>
  <si>
    <t>Angular motion</t>
  </si>
  <si>
    <t>Rotational systems</t>
  </si>
  <si>
    <t>Coulomb's Law and Electric Fields</t>
  </si>
  <si>
    <t>Electric Potential</t>
  </si>
  <si>
    <t>Capacitance</t>
  </si>
  <si>
    <t>Capacitor Discharge</t>
  </si>
  <si>
    <t>Capacitance Practical</t>
  </si>
  <si>
    <t>Fleming - Left Hand Rule</t>
  </si>
  <si>
    <t>Faraday Law and Lenz Law</t>
  </si>
  <si>
    <t>Alternating Current</t>
  </si>
  <si>
    <t>Nuclear structure</t>
  </si>
  <si>
    <t>Particle accelerators</t>
  </si>
  <si>
    <t>Particle physics</t>
  </si>
  <si>
    <t>Temperature and heat</t>
  </si>
  <si>
    <t>Internal energy and kinetic theory</t>
  </si>
  <si>
    <t>Ideal gases</t>
  </si>
  <si>
    <t>Radiation</t>
  </si>
  <si>
    <t>Background radiation</t>
  </si>
  <si>
    <t>Properties of radiation</t>
  </si>
  <si>
    <t>Transmutation and nuclear equations</t>
  </si>
  <si>
    <t>Radioactive decay equations</t>
  </si>
  <si>
    <t>Nuclear binding energy</t>
  </si>
  <si>
    <t>Nuclear fission &amp; fusion</t>
  </si>
  <si>
    <t>Gravitational Fields 1</t>
  </si>
  <si>
    <t>Simple harmonic motion</t>
  </si>
  <si>
    <t>Resonance and damping</t>
  </si>
  <si>
    <t>Oscillating systems</t>
  </si>
  <si>
    <t>ResourceType</t>
  </si>
  <si>
    <t>ActivityType</t>
  </si>
  <si>
    <t>ResourceTitle</t>
  </si>
  <si>
    <t>ResourceSummary</t>
  </si>
  <si>
    <t>ResourceRequirements</t>
  </si>
  <si>
    <t>ResourceWebLinks</t>
  </si>
  <si>
    <t>ResourceID</t>
  </si>
  <si>
    <t>StatementID</t>
  </si>
  <si>
    <t>SyllabusSubject</t>
  </si>
  <si>
    <t>SyllabusYear</t>
  </si>
  <si>
    <t>SyllabusKeyStage</t>
  </si>
  <si>
    <t>Physics Core Practical List</t>
  </si>
  <si>
    <t>Radioactivity (separate)</t>
  </si>
  <si>
    <t>Topic</t>
  </si>
  <si>
    <t>Lesson</t>
  </si>
  <si>
    <t>TopicStage</t>
  </si>
  <si>
    <t>6s</t>
  </si>
  <si>
    <t>Core</t>
  </si>
  <si>
    <t>Resource</t>
  </si>
  <si>
    <t>Test</t>
  </si>
  <si>
    <t>Statement</t>
  </si>
  <si>
    <t>LearningStatementEnter</t>
  </si>
  <si>
    <t>LearningStatementAuto</t>
  </si>
  <si>
    <t>The Thermistor And The LDR</t>
  </si>
  <si>
    <t>Science Department</t>
  </si>
  <si>
    <t>SyllabusStageID</t>
  </si>
  <si>
    <t>Department</t>
  </si>
  <si>
    <t>TopicSubjectCode</t>
  </si>
  <si>
    <t>LearningStatement</t>
  </si>
  <si>
    <t>StatementLevel</t>
  </si>
  <si>
    <t>StatementType</t>
  </si>
  <si>
    <t>LessonType</t>
  </si>
  <si>
    <t>Assessment</t>
  </si>
  <si>
    <t>Feedback</t>
  </si>
  <si>
    <t>Focus</t>
  </si>
  <si>
    <t>Outcome</t>
  </si>
  <si>
    <t>ExcelAuto</t>
  </si>
  <si>
    <t>Special</t>
  </si>
  <si>
    <t>SyllabusYearID</t>
  </si>
  <si>
    <t>PAG</t>
  </si>
  <si>
    <t>A-level Physics PAG</t>
  </si>
  <si>
    <t xml:space="preserve">PAG 1 Investigating Motion: </t>
  </si>
  <si>
    <t>1-1</t>
  </si>
  <si>
    <t>1-2</t>
  </si>
  <si>
    <t>10-1</t>
  </si>
  <si>
    <t>10-2</t>
  </si>
  <si>
    <t>10-3</t>
  </si>
  <si>
    <t>11-1</t>
  </si>
  <si>
    <t>11-2</t>
  </si>
  <si>
    <t>11-3</t>
  </si>
  <si>
    <t>12-1</t>
  </si>
  <si>
    <t>12-2</t>
  </si>
  <si>
    <t>12-3</t>
  </si>
  <si>
    <t>2-1</t>
  </si>
  <si>
    <t>2-2</t>
  </si>
  <si>
    <t>2-3</t>
  </si>
  <si>
    <t>7-1</t>
  </si>
  <si>
    <t>7-2</t>
  </si>
  <si>
    <t>7-3</t>
  </si>
  <si>
    <t>8-1</t>
  </si>
  <si>
    <t>8-2</t>
  </si>
  <si>
    <t>8-3</t>
  </si>
  <si>
    <t>8-4</t>
  </si>
  <si>
    <t>1-3</t>
  </si>
  <si>
    <t>3-1</t>
  </si>
  <si>
    <t>3-2</t>
  </si>
  <si>
    <t>3-3</t>
  </si>
  <si>
    <t>1-4</t>
  </si>
  <si>
    <t>PAG 3 Investigating Electrical Properties: Resistivity of a metal</t>
  </si>
  <si>
    <t>PAG 3 Investigating Electrical Properties: Determining the maximum power from a cell</t>
  </si>
  <si>
    <t>PAG 3 Investigating Electrical Properties: Investigating electrical characteristics</t>
  </si>
  <si>
    <t>PAG 4 Investigating Electrical Circuits: Investigating electrical circuits</t>
  </si>
  <si>
    <t>PAG 4 Investigating Electrical Circuits: Electrical circuits with more than one source of emf</t>
  </si>
  <si>
    <t>PAG 4 Investigating Electrical Circuits: Using non-ohmic devices as sensors</t>
  </si>
  <si>
    <t>PAG 5 Investigating Waves: Determining wavelength with diffraction grating</t>
  </si>
  <si>
    <t>PAG 5 Investigating Waves: Speed of sound using a resonant tube</t>
  </si>
  <si>
    <t>PAG 5 Investigating Waves: Using an oscilloscope</t>
  </si>
  <si>
    <t>PAG 5 Investigating Waves: Using diffraction from a CD</t>
  </si>
  <si>
    <t>PAG 6 Investigating Quantum Effects: Planck Constant</t>
  </si>
  <si>
    <t>PAG 6 Investigating Quantum Effects: Experiments with light</t>
  </si>
  <si>
    <t>PAG 6 Investigating Quantum Effects: Experiments with polarisation</t>
  </si>
  <si>
    <t>Title</t>
  </si>
  <si>
    <t>ID</t>
  </si>
  <si>
    <t>WebLinks</t>
  </si>
  <si>
    <t>4-2</t>
  </si>
  <si>
    <t>4-3</t>
  </si>
  <si>
    <t>5-1</t>
  </si>
  <si>
    <t>6-1</t>
  </si>
  <si>
    <t>9-1</t>
  </si>
  <si>
    <t>SubjectCode</t>
  </si>
  <si>
    <t>Bi</t>
  </si>
  <si>
    <t>Ch</t>
  </si>
  <si>
    <t>Ph</t>
  </si>
  <si>
    <t>Sc</t>
  </si>
  <si>
    <t>Pastoral Department</t>
  </si>
  <si>
    <t>Rg</t>
  </si>
  <si>
    <t>Form Time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</si>
</sst>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1"/>
      <color theme="1"/>
      <name val="Calibri"/>
      <family val="2"/>
      <scheme val="minor"/>
    </font>
    <font>
      <u/>
      <sz val="11"/>
      <color theme="10"/>
      <name val="Calibri"/>
      <family val="2"/>
      <scheme val="minor"/>
    </font>
    <font>
      <sz val="11"/>
      <color rgb="FF000000"/>
      <name val="Calibri"/>
      <family val="2"/>
      <scheme val="minor"/>
    </font>
    <font>
      <sz val="12"/>
      <color theme="1"/>
      <name val="Calibri"/>
      <family val="2"/>
      <scheme val="minor"/>
    </font>
    <font>
      <i/>
      <sz val="11"/>
      <color theme="1"/>
      <name val="Calibri"/>
      <family val="2"/>
      <scheme val="minor"/>
    </font>
    <font>
      <sz val="8"/>
      <name val="Calibri"/>
      <family val="2"/>
      <scheme val="minor"/>
    </font>
    <font>
      <b/>
      <sz val="11"/>
      <color theme="0"/>
      <name val="Calibri"/>
      <family val="2"/>
      <scheme val="minor"/>
    </font>
  </fonts>
  <fills count="6">
    <fill>
      <patternFill patternType="none"/>
    </fill>
    <fill>
      <patternFill patternType="gray125"/>
    </fill>
    <fill>
      <patternFill patternType="solid">
        <fgColor theme="1"/>
        <bgColor indexed="64"/>
      </patternFill>
    </fill>
    <fill>
      <patternFill patternType="solid">
        <fgColor theme="4"/>
        <bgColor theme="4"/>
      </patternFill>
    </fill>
    <fill>
      <patternFill patternType="solid">
        <fgColor theme="0" tint="-4.9989318521683403E-2"/>
        <bgColor indexed="64"/>
      </patternFill>
    </fill>
    <fill>
      <patternFill patternType="solid">
        <fgColor theme="4" tint="0.79998168889431442"/>
        <bgColor theme="4" tint="0.79998168889431442"/>
      </patternFill>
    </fill>
  </fills>
  <borders count="13">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top style="thin">
        <color theme="4" tint="0.39997558519241921"/>
      </top>
      <bottom style="thin">
        <color theme="4" tint="0.39997558519241921"/>
      </bottom>
      <diagonal/>
    </border>
    <border>
      <left/>
      <right style="thin">
        <color theme="4" tint="0.39997558519241921"/>
      </right>
      <top style="medium">
        <color indexed="64"/>
      </top>
      <bottom style="thin">
        <color theme="4" tint="0.39997558519241921"/>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thin">
        <color theme="4" tint="0.39997558519241921"/>
      </bottom>
      <diagonal/>
    </border>
    <border>
      <left style="thin">
        <color theme="4" tint="0.39997558519241921"/>
      </left>
      <right/>
      <top style="thin">
        <color theme="4" tint="0.39997558519241921"/>
      </top>
      <bottom/>
      <diagonal/>
    </border>
  </borders>
  <cellStyleXfs count="2">
    <xf numFmtId="0" fontId="0" fillId="0" borderId="0"/>
    <xf numFmtId="0" fontId="2" fillId="0" borderId="0"/>
  </cellStyleXfs>
  <cellXfs count="69">
    <xf numFmtId="0" fontId="0" fillId="0" borderId="0" xfId="0"/>
    <xf numFmtId="0" fontId="0" fillId="0" borderId="0" xfId="0" applyAlignment="1">
      <alignment horizontal="left" vertical="center"/>
    </xf>
    <xf numFmtId="49" fontId="0" fillId="0" borderId="0" xfId="0" applyNumberFormat="1"/>
    <xf numFmtId="49" fontId="0" fillId="0" borderId="0" xfId="0" applyNumberFormat="1" applyAlignment="1">
      <alignment horizontal="left" vertical="center"/>
    </xf>
    <xf numFmtId="49" fontId="0" fillId="0" borderId="4" xfId="0" applyNumberFormat="1" applyBorder="1" applyAlignment="1">
      <alignment horizontal="left" vertical="center"/>
    </xf>
    <xf numFmtId="49" fontId="0" fillId="0" borderId="5" xfId="0" applyNumberFormat="1" applyBorder="1" applyAlignment="1">
      <alignment horizontal="left" vertical="center"/>
    </xf>
    <xf numFmtId="49" fontId="0" fillId="0" borderId="7" xfId="0" applyNumberFormat="1" applyBorder="1"/>
    <xf numFmtId="49" fontId="0" fillId="0" borderId="5" xfId="0" applyNumberFormat="1" applyBorder="1"/>
    <xf numFmtId="49" fontId="0" fillId="0" borderId="4" xfId="0" applyNumberFormat="1" applyBorder="1"/>
    <xf numFmtId="49" fontId="1" fillId="0" borderId="0" xfId="0" applyNumberFormat="1" applyFont="1"/>
    <xf numFmtId="1" fontId="0" fillId="0" borderId="0" xfId="0" applyNumberFormat="1"/>
    <xf numFmtId="49" fontId="3" fillId="0" borderId="0" xfId="0" applyNumberFormat="1" applyFont="1"/>
    <xf numFmtId="49" fontId="0" fillId="0" borderId="0" xfId="0" applyNumberFormat="1" applyAlignment="1">
      <alignment vertical="center"/>
    </xf>
    <xf numFmtId="0" fontId="0" fillId="0" borderId="4" xfId="0" applyBorder="1"/>
    <xf numFmtId="49" fontId="5" fillId="0" borderId="0" xfId="0" applyNumberFormat="1" applyFont="1"/>
    <xf numFmtId="49" fontId="0" fillId="0" borderId="0" xfId="0" applyNumberFormat="1" applyAlignment="1">
      <alignment horizontal="left"/>
    </xf>
    <xf numFmtId="49" fontId="0" fillId="0" borderId="0" xfId="0" applyNumberFormat="1" applyAlignment="1">
      <alignment wrapText="1"/>
    </xf>
    <xf numFmtId="49" fontId="2" fillId="0" borderId="0" xfId="1" applyNumberFormat="1"/>
    <xf numFmtId="49" fontId="0" fillId="0" borderId="7" xfId="0" applyNumberFormat="1" applyBorder="1" applyAlignment="1">
      <alignment horizontal="left" vertical="center"/>
    </xf>
    <xf numFmtId="49" fontId="0" fillId="4" borderId="4" xfId="0" applyNumberFormat="1" applyFill="1" applyBorder="1" applyAlignment="1">
      <alignment horizontal="left" vertical="center"/>
    </xf>
    <xf numFmtId="49" fontId="0" fillId="4" borderId="5" xfId="0" applyNumberFormat="1" applyFill="1" applyBorder="1" applyAlignment="1">
      <alignment horizontal="left" vertical="center"/>
    </xf>
    <xf numFmtId="49" fontId="0" fillId="0" borderId="5" xfId="0" applyNumberFormat="1" applyBorder="1" applyAlignment="1">
      <alignment horizontal="center" textRotation="90"/>
    </xf>
    <xf numFmtId="49" fontId="0" fillId="0" borderId="4" xfId="0" applyNumberFormat="1" applyBorder="1" applyAlignment="1">
      <alignment horizontal="center" textRotation="90"/>
    </xf>
    <xf numFmtId="49" fontId="0" fillId="0" borderId="0" xfId="0" applyNumberFormat="1" applyAlignment="1">
      <alignment horizontal="center" textRotation="90"/>
    </xf>
    <xf numFmtId="49" fontId="4" fillId="0" borderId="0" xfId="0" applyNumberFormat="1" applyFont="1" applyAlignment="1">
      <alignment vertical="center"/>
    </xf>
    <xf numFmtId="49" fontId="0" fillId="2" borderId="0" xfId="0" applyNumberFormat="1" applyFill="1" applyAlignment="1">
      <alignment horizontal="left" vertical="top"/>
    </xf>
    <xf numFmtId="0" fontId="0" fillId="0" borderId="4" xfId="0" applyBorder="1" applyAlignment="1">
      <alignment horizontal="left" vertical="center"/>
    </xf>
    <xf numFmtId="0" fontId="0" fillId="0" borderId="5" xfId="0" applyBorder="1" applyAlignment="1">
      <alignment horizontal="left" vertical="center"/>
    </xf>
    <xf numFmtId="0" fontId="0" fillId="0" borderId="7" xfId="0" applyBorder="1"/>
    <xf numFmtId="0" fontId="0" fillId="4" borderId="4" xfId="0" applyFill="1" applyBorder="1" applyAlignment="1">
      <alignment horizontal="left" vertical="center"/>
    </xf>
    <xf numFmtId="0" fontId="0" fillId="4" borderId="0" xfId="0" applyFill="1" applyAlignment="1">
      <alignment horizontal="left" vertical="center"/>
    </xf>
    <xf numFmtId="0" fontId="0" fillId="4" borderId="5" xfId="0" applyFill="1" applyBorder="1" applyAlignment="1">
      <alignment horizontal="left" vertical="center"/>
    </xf>
    <xf numFmtId="1" fontId="0" fillId="0" borderId="4" xfId="0" applyNumberFormat="1" applyBorder="1" applyAlignment="1">
      <alignment horizontal="center" textRotation="90"/>
    </xf>
    <xf numFmtId="1" fontId="0" fillId="0" borderId="0" xfId="0" applyNumberFormat="1" applyAlignment="1">
      <alignment horizontal="center" textRotation="90"/>
    </xf>
    <xf numFmtId="1" fontId="0" fillId="0" borderId="5" xfId="0" applyNumberFormat="1" applyBorder="1" applyAlignment="1">
      <alignment horizontal="center" textRotation="90"/>
    </xf>
    <xf numFmtId="1" fontId="0" fillId="0" borderId="4" xfId="0" applyNumberFormat="1" applyBorder="1" applyAlignment="1">
      <alignment horizontal="left" vertical="center"/>
    </xf>
    <xf numFmtId="1" fontId="0" fillId="0" borderId="0" xfId="0" applyNumberFormat="1" applyAlignment="1">
      <alignment horizontal="left" vertical="center"/>
    </xf>
    <xf numFmtId="1" fontId="0" fillId="0" borderId="5" xfId="0" applyNumberFormat="1" applyBorder="1" applyAlignment="1">
      <alignment horizontal="left" vertical="center"/>
    </xf>
    <xf numFmtId="49" fontId="0" fillId="5" borderId="8" xfId="0" applyNumberFormat="1" applyFill="1" applyBorder="1" applyAlignment="1">
      <alignment horizontal="left" vertical="center"/>
    </xf>
    <xf numFmtId="49" fontId="0" fillId="0" borderId="5" xfId="0" applyNumberFormat="1" applyBorder="1" applyAlignment="1">
      <alignment wrapText="1"/>
    </xf>
    <xf numFmtId="0" fontId="0" fillId="0" borderId="10" xfId="0" applyBorder="1" applyAlignment="1">
      <alignment vertical="center"/>
    </xf>
    <xf numFmtId="0" fontId="0" fillId="4" borderId="7" xfId="0" applyFill="1" applyBorder="1"/>
    <xf numFmtId="0" fontId="0" fillId="0" borderId="5" xfId="0" applyBorder="1" applyAlignment="1">
      <alignment horizontal="left"/>
    </xf>
    <xf numFmtId="0" fontId="0" fillId="0" borderId="0" xfId="0" applyAlignment="1">
      <alignment horizontal="left"/>
    </xf>
    <xf numFmtId="1" fontId="0" fillId="0" borderId="4" xfId="0" applyNumberFormat="1" applyBorder="1" applyAlignment="1">
      <alignment horizontal="left"/>
    </xf>
    <xf numFmtId="1" fontId="0" fillId="0" borderId="0" xfId="0" applyNumberFormat="1" applyAlignment="1">
      <alignment horizontal="left"/>
    </xf>
    <xf numFmtId="1" fontId="0" fillId="0" borderId="5" xfId="0" applyNumberFormat="1" applyBorder="1" applyAlignment="1">
      <alignment horizontal="left"/>
    </xf>
    <xf numFmtId="0" fontId="1" fillId="0" borderId="5" xfId="0" applyFont="1" applyBorder="1" applyAlignment="1">
      <alignment horizontal="center" textRotation="90"/>
    </xf>
    <xf numFmtId="0" fontId="1" fillId="0" borderId="0" xfId="0" applyFont="1" applyAlignment="1">
      <alignment horizontal="center" textRotation="90"/>
    </xf>
    <xf numFmtId="1" fontId="1" fillId="0" borderId="1" xfId="0" applyNumberFormat="1" applyFont="1" applyBorder="1" applyAlignment="1">
      <alignment horizontal="center" textRotation="90"/>
    </xf>
    <xf numFmtId="1" fontId="1" fillId="0" borderId="2" xfId="0" applyNumberFormat="1" applyFont="1" applyBorder="1" applyAlignment="1">
      <alignment horizontal="center" textRotation="90"/>
    </xf>
    <xf numFmtId="1" fontId="1" fillId="0" borderId="3" xfId="0" applyNumberFormat="1" applyFont="1" applyBorder="1" applyAlignment="1">
      <alignment horizontal="center" textRotation="90"/>
    </xf>
    <xf numFmtId="0" fontId="1" fillId="0" borderId="4" xfId="0" applyFont="1" applyBorder="1" applyAlignment="1">
      <alignment horizontal="center" textRotation="90"/>
    </xf>
    <xf numFmtId="0" fontId="1" fillId="3" borderId="9" xfId="0" applyFont="1" applyFill="1" applyBorder="1" applyAlignment="1">
      <alignment horizontal="center" textRotation="90"/>
    </xf>
    <xf numFmtId="0" fontId="1" fillId="0" borderId="2" xfId="0" applyFont="1" applyBorder="1" applyAlignment="1">
      <alignment horizontal="center" textRotation="90"/>
    </xf>
    <xf numFmtId="49" fontId="1" fillId="0" borderId="3" xfId="0" applyNumberFormat="1" applyFont="1" applyBorder="1" applyAlignment="1">
      <alignment horizontal="center" textRotation="90"/>
    </xf>
    <xf numFmtId="49" fontId="1" fillId="0" borderId="1" xfId="0" applyNumberFormat="1" applyFont="1" applyBorder="1" applyAlignment="1">
      <alignment horizontal="center" textRotation="90"/>
    </xf>
    <xf numFmtId="49" fontId="1" fillId="0" borderId="2" xfId="0" applyNumberFormat="1" applyFont="1" applyBorder="1" applyAlignment="1">
      <alignment horizontal="center" textRotation="90"/>
    </xf>
    <xf numFmtId="49" fontId="0" fillId="0" borderId="2" xfId="0" applyNumberFormat="1" applyBorder="1" applyAlignment="1">
      <alignment horizontal="center" textRotation="90"/>
    </xf>
    <xf numFmtId="49" fontId="1" fillId="0" borderId="6" xfId="0" applyNumberFormat="1" applyFont="1" applyBorder="1" applyAlignment="1">
      <alignment horizontal="center" textRotation="90" wrapText="1"/>
    </xf>
    <xf numFmtId="49" fontId="1" fillId="0" borderId="1" xfId="0" applyNumberFormat="1" applyFont="1" applyBorder="1" applyAlignment="1">
      <alignment horizontal="center" textRotation="90" wrapText="1"/>
    </xf>
    <xf numFmtId="49" fontId="1" fillId="0" borderId="2" xfId="0" applyNumberFormat="1" applyFont="1" applyBorder="1" applyAlignment="1">
      <alignment horizontal="center" textRotation="90" wrapText="1"/>
    </xf>
    <xf numFmtId="49" fontId="1" fillId="0" borderId="3" xfId="0" applyNumberFormat="1" applyFont="1" applyBorder="1" applyAlignment="1">
      <alignment horizontal="center" textRotation="90" wrapText="1"/>
    </xf>
    <xf numFmtId="49" fontId="1" fillId="0" borderId="0" xfId="0" applyNumberFormat="1" applyFont="1" applyAlignment="1">
      <alignment horizontal="center" textRotation="90" wrapText="1"/>
    </xf>
    <xf numFmtId="49" fontId="7" fillId="3" borderId="11" xfId="0" applyNumberFormat="1" applyFont="1" applyFill="1" applyBorder="1" applyAlignment="1">
      <alignment horizontal="center" textRotation="90" wrapText="1"/>
    </xf>
    <xf numFmtId="0" fontId="0" fillId="0" borderId="0" xfId="0" applyAlignment="1">
      <alignment horizontal="center" textRotation="90" wrapText="1"/>
    </xf>
    <xf numFmtId="0" fontId="1" fillId="3" borderId="0" xfId="0" applyFont="1" applyFill="1" applyAlignment="1">
      <alignment horizontal="center" textRotation="90"/>
    </xf>
    <xf numFmtId="1" fontId="1" fillId="0" borderId="2" xfId="0" applyNumberFormat="1" applyFont="1" applyBorder="1" applyAlignment="1">
      <alignment horizontal="center" textRotation="90" wrapText="1"/>
    </xf>
    <xf numFmtId="0" fontId="0" fillId="5" borderId="12" xfId="0" applyFill="1" applyBorder="1"/>
  </cellXfs>
  <cellStyles count="2">
    <cellStyle name="Hyperlink" xfId="1" builtinId="8"/>
    <cellStyle name="Normal" xfId="0" builtinId="0"/>
  </cellStyles>
  <dxfs count="106">
    <dxf>
      <numFmt numFmtId="0" formatCode="General"/>
    </dxf>
    <dxf>
      <fill>
        <patternFill>
          <bgColor rgb="FFFFF7F7"/>
        </patternFill>
      </fill>
    </dxf>
    <dxf>
      <fill>
        <patternFill>
          <bgColor rgb="FFFFF7F7"/>
        </patternFill>
      </fill>
    </dxf>
    <dxf>
      <fill>
        <patternFill>
          <bgColor rgb="FFFFF7F7"/>
        </patternFill>
      </fill>
    </dxf>
    <dxf>
      <fill>
        <patternFill>
          <bgColor rgb="FFFFF7F7"/>
        </patternFill>
      </fill>
    </dxf>
    <dxf>
      <fill>
        <patternFill>
          <bgColor rgb="FFFFF7F7"/>
        </patternFill>
      </fill>
    </dxf>
    <dxf>
      <fill>
        <patternFill>
          <bgColor rgb="FFFFF7F7"/>
        </patternFill>
      </fill>
    </dxf>
    <dxf>
      <fill>
        <patternFill>
          <bgColor rgb="FFFFF7F7"/>
        </patternFill>
      </fill>
    </dxf>
    <dxf>
      <fill>
        <patternFill>
          <bgColor rgb="FFFFF7F7"/>
        </patternFill>
      </fill>
    </dxf>
    <dxf>
      <fill>
        <patternFill>
          <bgColor rgb="FFFFF7F7"/>
        </patternFill>
      </fill>
    </dxf>
    <dxf>
      <fill>
        <patternFill>
          <bgColor rgb="FFFFF7F7"/>
        </patternFill>
      </fill>
    </dxf>
    <dxf>
      <fill>
        <patternFill>
          <bgColor rgb="FFFFF7F7"/>
        </patternFill>
      </fill>
    </dxf>
    <dxf>
      <fill>
        <patternFill>
          <bgColor rgb="FFFFF7F7"/>
        </patternFill>
      </fill>
    </dxf>
    <dxf>
      <fill>
        <patternFill>
          <bgColor rgb="FFFFF7F7"/>
        </patternFill>
      </fill>
    </dxf>
    <dxf>
      <font>
        <strike val="0"/>
        <outline val="0"/>
        <shadow val="0"/>
        <sz val="11"/>
        <name val="Calibri"/>
        <family val="2"/>
        <scheme val="minor"/>
      </font>
      <numFmt numFmtId="30" formatCode="@"/>
    </dxf>
    <dxf>
      <font>
        <strike val="0"/>
        <outline val="0"/>
        <shadow val="0"/>
        <sz val="11"/>
        <name val="Calibri"/>
        <family val="2"/>
        <scheme val="minor"/>
      </font>
      <numFmt numFmtId="30" formatCode="@"/>
    </dxf>
    <dxf>
      <font>
        <strike val="0"/>
        <outline val="0"/>
        <shadow val="0"/>
        <sz val="11"/>
        <name val="Calibri"/>
        <family val="2"/>
        <scheme val="minor"/>
      </font>
      <numFmt numFmtId="30" formatCode="@"/>
    </dxf>
    <dxf>
      <font>
        <strike val="0"/>
        <outline val="0"/>
        <shadow val="0"/>
        <sz val="11"/>
        <name val="Calibri"/>
        <family val="2"/>
        <scheme val="minor"/>
      </font>
      <numFmt numFmtId="30" formatCode="@"/>
      <alignment horizontal="left" vertical="center"/>
      <border>
        <left style="medium">
          <color indexed="64"/>
        </left>
        <right/>
        <top/>
        <bottom/>
      </border>
    </dxf>
    <dxf>
      <numFmt numFmtId="30" formatCode="@"/>
      <alignment horizontal="left" vertical="center"/>
      <border>
        <left/>
        <right style="medium">
          <color indexed="64"/>
        </right>
        <top/>
        <bottom/>
        <vertical/>
        <horizontal/>
      </border>
    </dxf>
    <dxf>
      <numFmt numFmtId="30" formatCode="@"/>
      <alignment horizontal="left" vertical="center"/>
      <border>
        <left style="medium">
          <color indexed="64"/>
        </left>
        <right/>
        <top/>
        <bottom/>
        <vertical/>
        <horizontal/>
      </border>
    </dxf>
    <dxf>
      <numFmt numFmtId="30" formatCode="@"/>
      <fill>
        <patternFill patternType="solid">
          <fgColor indexed="64"/>
          <bgColor theme="0" tint="-4.9989318521683403E-2"/>
        </patternFill>
      </fill>
      <alignment horizontal="left" vertical="center"/>
      <border>
        <left/>
        <right style="medium">
          <color indexed="64"/>
        </right>
        <top/>
        <bottom/>
        <vertical/>
        <horizontal/>
      </border>
    </dxf>
    <dxf>
      <numFmt numFmtId="30" formatCode="@"/>
      <fill>
        <patternFill patternType="solid">
          <fgColor indexed="64"/>
          <bgColor theme="0" tint="-4.9989318521683403E-2"/>
        </patternFill>
      </fill>
      <alignment horizontal="left" vertical="center"/>
      <border>
        <left style="medium">
          <color indexed="64"/>
        </left>
        <right/>
        <top/>
        <bottom/>
        <vertical/>
        <horizontal/>
      </border>
    </dxf>
    <dxf>
      <numFmt numFmtId="0" formatCode="General"/>
      <fill>
        <patternFill patternType="solid">
          <fgColor indexed="64"/>
          <bgColor theme="0" tint="-4.9989318521683403E-2"/>
        </patternFill>
      </fill>
      <alignment horizontal="left" vertical="center"/>
      <border>
        <left/>
        <right style="medium">
          <color indexed="64"/>
        </right>
        <top/>
        <bottom/>
        <vertical/>
        <horizontal/>
      </border>
    </dxf>
    <dxf>
      <numFmt numFmtId="0" formatCode="General"/>
      <fill>
        <patternFill patternType="solid">
          <fgColor indexed="64"/>
          <bgColor theme="0" tint="-4.9989318521683403E-2"/>
        </patternFill>
      </fill>
      <alignment horizontal="left" vertical="center"/>
    </dxf>
    <dxf>
      <numFmt numFmtId="0" formatCode="General"/>
      <fill>
        <patternFill patternType="solid">
          <fgColor indexed="64"/>
          <bgColor theme="0" tint="-4.9989318521683403E-2"/>
        </patternFill>
      </fill>
      <alignment horizontal="left" vertical="center"/>
      <border>
        <left style="medium">
          <color indexed="64"/>
        </left>
        <right/>
        <top/>
        <bottom/>
        <vertical/>
        <horizontal/>
      </border>
    </dxf>
    <dxf>
      <numFmt numFmtId="30" formatCode="@"/>
      <alignment horizontal="left" vertical="center" textRotation="0" wrapText="0" indent="0" justifyLastLine="0" shrinkToFit="0" readingOrder="0"/>
      <border diagonalUp="0" diagonalDown="0">
        <left/>
        <right style="medium">
          <color indexed="64"/>
        </right>
        <top/>
        <bottom/>
        <vertical/>
        <horizontal/>
      </border>
    </dxf>
    <dxf>
      <numFmt numFmtId="30" formatCode="@"/>
      <alignment horizontal="left" vertical="center"/>
    </dxf>
    <dxf>
      <numFmt numFmtId="30" formatCode="@"/>
      <alignment horizontal="left" vertical="center"/>
    </dxf>
    <dxf>
      <numFmt numFmtId="30" formatCode="@"/>
      <alignment horizontal="left" vertical="center"/>
    </dxf>
    <dxf>
      <numFmt numFmtId="30" formatCode="@"/>
      <alignment horizontal="left" vertical="center"/>
      <border>
        <left style="medium">
          <color indexed="64"/>
        </left>
        <right/>
        <top/>
        <bottom/>
        <vertical/>
        <horizontal/>
      </border>
    </dxf>
    <dxf>
      <numFmt numFmtId="0" formatCode="General"/>
      <alignment horizontal="left" vertical="center" textRotation="0" wrapText="0" indent="0" justifyLastLine="0" shrinkToFit="0" readingOrder="0"/>
    </dxf>
    <dxf>
      <numFmt numFmtId="0" formatCode="General"/>
      <alignment horizontal="left" vertical="center" textRotation="0" wrapText="0" indent="0" justifyLastLine="0" shrinkToFit="0" readingOrder="0"/>
    </dxf>
    <dxf>
      <numFmt numFmtId="30" formatCode="@"/>
      <alignment horizontal="left" vertical="center"/>
      <border>
        <left style="medium">
          <color indexed="64"/>
        </left>
        <right style="medium">
          <color indexed="64"/>
        </right>
        <top/>
        <bottom/>
        <vertical/>
        <horizontal/>
      </border>
    </dxf>
    <dxf>
      <numFmt numFmtId="30" formatCode="@"/>
      <border>
        <left/>
        <right style="medium">
          <color indexed="64"/>
        </right>
        <top/>
        <bottom/>
        <vertical/>
        <horizontal/>
      </border>
    </dxf>
    <dxf>
      <numFmt numFmtId="30" formatCode="@"/>
    </dxf>
    <dxf>
      <numFmt numFmtId="30" formatCode="@"/>
      <alignment horizontal="center" vertical="bottom" textRotation="90" wrapText="0" indent="0" justifyLastLine="0" shrinkToFit="0" readingOrder="0"/>
    </dxf>
    <dxf>
      <numFmt numFmtId="0" formatCode="General"/>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numFmt numFmtId="0" formatCode="General"/>
      <alignment horizontal="left" vertical="center" textRotation="0" wrapText="0" indent="0" justifyLastLine="0" shrinkToFit="0" readingOrder="0"/>
    </dxf>
    <dxf>
      <numFmt numFmtId="0" formatCode="General"/>
      <alignment horizontal="left" vertical="center" textRotation="0" wrapText="0" indent="0" justifyLastLine="0" shrinkToFit="0" readingOrder="0"/>
    </dxf>
    <dxf>
      <numFmt numFmtId="0" formatCode="General"/>
      <alignment horizontal="left" vertical="center" textRotation="0" wrapText="0" indent="0" justifyLastLine="0" shrinkToFit="0" readingOrder="0"/>
      <border outline="0">
        <left/>
        <right style="medium">
          <color indexed="64"/>
        </right>
        <top/>
        <bottom/>
      </border>
    </dxf>
    <dxf>
      <numFmt numFmtId="0" formatCode="General"/>
      <alignment horizontal="left" vertical="center" textRotation="0" wrapText="0" indent="0" justifyLastLine="0" shrinkToFit="0" readingOrder="0"/>
      <border outline="0">
        <left style="medium">
          <color indexed="64"/>
        </left>
        <right/>
        <top/>
        <bottom/>
      </border>
    </dxf>
    <dxf>
      <numFmt numFmtId="0" formatCode="General"/>
      <alignment horizontal="left" vertical="center" textRotation="0" wrapText="0" indent="0" justifyLastLine="0" shrinkToFit="0" readingOrder="0"/>
      <border outline="0">
        <left/>
        <right style="medium">
          <color indexed="64"/>
        </right>
        <top/>
        <bottom/>
      </border>
    </dxf>
    <dxf>
      <numFmt numFmtId="0" formatCode="General"/>
      <alignment horizontal="left" vertical="center" textRotation="0" wrapText="0" indent="0" justifyLastLine="0" shrinkToFit="0" readingOrder="0"/>
    </dxf>
    <dxf>
      <numFmt numFmtId="0" formatCode="General"/>
      <alignment horizontal="left" vertical="center" textRotation="0" wrapText="0" indent="0" justifyLastLine="0" shrinkToFit="0" readingOrder="0"/>
    </dxf>
    <dxf>
      <numFmt numFmtId="1" formatCode="0"/>
      <alignment horizontal="left" vertical="bottom" textRotation="0" wrapText="0" indent="0" justifyLastLine="0" shrinkToFit="0" readingOrder="0"/>
      <border diagonalUp="0" diagonalDown="0">
        <left/>
        <right style="medium">
          <color indexed="64"/>
        </right>
        <top/>
        <bottom/>
        <vertical/>
        <horizontal/>
      </border>
    </dxf>
    <dxf>
      <numFmt numFmtId="1" formatCode="0"/>
      <alignment horizontal="left" vertical="center" textRotation="0" wrapText="0" indent="0" justifyLastLine="0" shrinkToFit="0" readingOrder="0"/>
    </dxf>
    <dxf>
      <numFmt numFmtId="1" formatCode="0"/>
      <alignment horizontal="left" vertical="bottom" textRotation="0" wrapText="0" indent="0" justifyLastLine="0" shrinkToFit="0" readingOrder="0"/>
    </dxf>
    <dxf>
      <numFmt numFmtId="1" formatCode="0"/>
      <alignment horizontal="left" vertical="center" textRotation="0" wrapText="0" indent="0" justifyLastLine="0" shrinkToFit="0" readingOrder="0"/>
    </dxf>
    <dxf>
      <numFmt numFmtId="1" formatCode="0"/>
      <alignment horizontal="left" vertical="bottom" textRotation="0" wrapText="0" indent="0" justifyLastLine="0" shrinkToFit="0" readingOrder="0"/>
      <border diagonalUp="0" diagonalDown="0">
        <left style="medium">
          <color indexed="64"/>
        </left>
        <right/>
        <top/>
        <bottom/>
        <vertical/>
        <horizontal/>
      </border>
    </dxf>
    <dxf>
      <numFmt numFmtId="0" formatCode="General"/>
      <alignment horizontal="left" vertical="bottom" textRotation="0" wrapText="0" indent="0" justifyLastLine="0" shrinkToFit="0" readingOrder="0"/>
    </dxf>
    <dxf>
      <numFmt numFmtId="0" formatCode="General"/>
      <alignment horizontal="left" vertical="bottom" textRotation="0" wrapText="0" indent="0" justifyLastLine="0" shrinkToFit="0" readingOrder="0"/>
    </dxf>
    <dxf>
      <numFmt numFmtId="0" formatCode="General"/>
      <alignment horizontal="left" textRotation="0" wrapText="0" indent="0" justifyLastLine="0" shrinkToFit="0" readingOrder="0"/>
    </dxf>
    <dxf>
      <numFmt numFmtId="0" formatCode="General"/>
      <alignment horizontal="left" textRotation="0" wrapText="0" indent="0" justifyLastLine="0" shrinkToFit="0" readingOrder="0"/>
      <border outline="0">
        <left/>
        <right style="medium">
          <color indexed="64"/>
        </right>
        <top/>
        <bottom/>
      </border>
    </dxf>
    <dxf>
      <border outline="0">
        <left style="medium">
          <color indexed="64"/>
        </left>
        <top style="medium">
          <color indexed="64"/>
        </top>
      </border>
    </dxf>
    <dxf>
      <numFmt numFmtId="0" formatCode="General"/>
      <alignment horizontal="left" textRotation="0" wrapText="0" indent="0" justifyLastLine="0" shrinkToFit="0" readingOrder="0"/>
    </dxf>
    <dxf>
      <font>
        <b/>
        <strike val="0"/>
        <condense val="0"/>
        <extend val="0"/>
        <outline val="0"/>
        <shadow val="0"/>
        <vertAlign val="baseline"/>
        <sz val="11"/>
        <color theme="1"/>
        <name val="Calibri"/>
        <family val="2"/>
        <scheme val="minor"/>
      </font>
      <numFmt numFmtId="0" formatCode="General"/>
      <alignment horizontal="center" vertical="bottom" textRotation="90" wrapText="0" indent="0" justifyLastLine="0" shrinkToFit="0" readingOrder="0"/>
    </dxf>
    <dxf>
      <font>
        <strike val="0"/>
        <outline val="0"/>
        <shadow val="0"/>
        <vertAlign val="baseline"/>
        <sz val="11"/>
        <name val="Calibri"/>
        <family val="2"/>
        <scheme val="minor"/>
      </font>
      <numFmt numFmtId="30" formatCode="@"/>
      <alignment horizontal="left" vertical="center" textRotation="0" wrapText="0" indent="0" justifyLastLine="0" shrinkToFit="0" readingOrder="0"/>
    </dxf>
    <dxf>
      <font>
        <strike val="0"/>
        <outline val="0"/>
        <shadow val="0"/>
        <vertAlign val="baseline"/>
        <sz val="11"/>
        <name val="Calibri"/>
        <family val="2"/>
        <scheme val="minor"/>
      </font>
      <numFmt numFmtId="30" formatCode="@"/>
      <alignment horizontal="left" vertical="center" textRotation="0" wrapText="0" indent="0" justifyLastLine="0" shrinkToFit="0" readingOrder="0"/>
      <border diagonalUp="0" diagonalDown="0">
        <left style="medium">
          <color indexed="64"/>
        </left>
        <right/>
        <top/>
        <bottom/>
        <vertical/>
        <horizontal/>
      </border>
    </dxf>
    <dxf>
      <font>
        <strike val="0"/>
        <outline val="0"/>
        <shadow val="0"/>
        <vertAlign val="baseline"/>
        <sz val="11"/>
        <name val="Calibri"/>
        <family val="2"/>
        <scheme val="minor"/>
      </font>
      <numFmt numFmtId="30" formatCode="@"/>
      <border>
        <left/>
        <right style="medium">
          <color indexed="64"/>
        </right>
        <top/>
        <bottom/>
      </border>
    </dxf>
    <dxf>
      <numFmt numFmtId="30" formatCode="@"/>
    </dxf>
    <dxf>
      <font>
        <strike val="0"/>
        <outline val="0"/>
        <shadow val="0"/>
        <vertAlign val="baseline"/>
        <sz val="11"/>
        <name val="Calibri"/>
        <family val="2"/>
        <scheme val="minor"/>
      </font>
      <numFmt numFmtId="30" formatCode="@"/>
      <border>
        <left style="medium">
          <color indexed="64"/>
        </left>
        <right/>
        <top/>
        <bottom/>
      </border>
    </dxf>
    <dxf>
      <font>
        <strike val="0"/>
        <outline val="0"/>
        <shadow val="0"/>
        <vertAlign val="baseline"/>
        <sz val="11"/>
        <name val="Calibri"/>
        <family val="2"/>
        <scheme val="minor"/>
      </font>
      <numFmt numFmtId="30" formatCode="@"/>
      <border diagonalUp="0" diagonalDown="0">
        <left/>
        <right style="medium">
          <color indexed="64"/>
        </right>
        <top/>
        <bottom/>
        <vertical/>
        <horizontal/>
      </border>
    </dxf>
    <dxf>
      <font>
        <strike val="0"/>
        <outline val="0"/>
        <shadow val="0"/>
        <vertAlign val="baseline"/>
        <sz val="11"/>
        <name val="Calibri"/>
        <family val="2"/>
        <scheme val="minor"/>
      </font>
      <numFmt numFmtId="30" formatCode="@"/>
    </dxf>
    <dxf>
      <font>
        <strike val="0"/>
        <condense val="0"/>
        <extend val="0"/>
        <outline val="0"/>
        <shadow val="0"/>
        <vertAlign val="baseline"/>
        <sz val="11"/>
        <color theme="1"/>
        <name val="Calibri"/>
        <family val="2"/>
        <scheme val="minor"/>
      </font>
      <numFmt numFmtId="30" formatCode="@"/>
    </dxf>
    <dxf>
      <numFmt numFmtId="30" formatCode="@"/>
      <alignment horizontal="left" vertical="center" textRotation="0" wrapText="0" indent="0" justifyLastLine="0" shrinkToFit="0" readingOrder="0"/>
    </dxf>
    <dxf>
      <font>
        <strike val="0"/>
        <outline val="0"/>
        <shadow val="0"/>
        <vertAlign val="baseline"/>
        <sz val="11"/>
        <name val="Calibri"/>
        <family val="2"/>
        <scheme val="minor"/>
      </font>
      <numFmt numFmtId="30" formatCode="@"/>
      <alignment horizontal="left" vertical="center"/>
    </dxf>
    <dxf>
      <font>
        <strike val="0"/>
        <outline val="0"/>
        <shadow val="0"/>
        <vertAlign val="baseline"/>
        <sz val="11"/>
        <name val="Calibri"/>
        <family val="2"/>
        <scheme val="minor"/>
      </font>
      <numFmt numFmtId="30" formatCode="@"/>
      <alignment horizontal="left" vertical="center" textRotation="0" wrapText="0" indent="0" justifyLastLine="0" shrinkToFit="0" readingOrder="0"/>
      <border diagonalUp="0" diagonalDown="0">
        <left/>
        <right style="medium">
          <color indexed="64"/>
        </right>
        <top/>
        <bottom/>
        <vertical/>
        <horizontal/>
      </border>
    </dxf>
    <dxf>
      <font>
        <strike val="0"/>
        <outline val="0"/>
        <shadow val="0"/>
        <vertAlign val="baseline"/>
        <sz val="11"/>
        <name val="Calibri"/>
        <family val="2"/>
        <scheme val="minor"/>
      </font>
      <numFmt numFmtId="0" formatCode="General"/>
      <alignment horizontal="left" vertical="center"/>
      <border>
        <left/>
        <right style="medium">
          <color indexed="64"/>
        </right>
        <top/>
        <bottom/>
      </border>
    </dxf>
    <dxf>
      <font>
        <strike val="0"/>
        <outline val="0"/>
        <shadow val="0"/>
        <vertAlign val="baseline"/>
        <sz val="11"/>
        <name val="Calibri"/>
        <family val="2"/>
        <scheme val="minor"/>
      </font>
      <numFmt numFmtId="0" formatCode="General"/>
      <alignment horizontal="left" vertical="center"/>
      <border>
        <left style="medium">
          <color indexed="64"/>
        </left>
        <right/>
        <top/>
        <bottom/>
      </border>
    </dxf>
    <dxf>
      <font>
        <strike val="0"/>
        <outline val="0"/>
        <shadow val="0"/>
        <vertAlign val="baseline"/>
        <sz val="11"/>
        <name val="Calibri"/>
        <family val="2"/>
        <scheme val="minor"/>
      </font>
      <numFmt numFmtId="1" formatCode="0"/>
      <alignment horizontal="left" vertical="center" textRotation="0" wrapText="0" indent="0" justifyLastLine="0" shrinkToFit="0" readingOrder="0"/>
      <border diagonalUp="0" diagonalDown="0">
        <left/>
        <right style="medium">
          <color indexed="64"/>
        </right>
        <top/>
        <bottom/>
        <vertical/>
        <horizontal/>
      </border>
    </dxf>
    <dxf>
      <font>
        <strike val="0"/>
        <outline val="0"/>
        <shadow val="0"/>
        <vertAlign val="baseline"/>
        <sz val="11"/>
        <name val="Calibri"/>
        <family val="2"/>
        <scheme val="minor"/>
      </font>
      <numFmt numFmtId="1" formatCode="0"/>
      <alignment horizontal="left" vertical="center" textRotation="0" wrapText="0" indent="0" justifyLastLine="0" shrinkToFit="0" readingOrder="0"/>
      <border diagonalUp="0" diagonalDown="0" outline="0">
        <left style="medium">
          <color indexed="64"/>
        </left>
        <right/>
        <top/>
        <bottom/>
      </border>
    </dxf>
    <dxf>
      <font>
        <strike val="0"/>
        <outline val="0"/>
        <shadow val="0"/>
        <vertAlign val="baseline"/>
        <sz val="11"/>
        <name val="Calibri"/>
        <family val="2"/>
        <scheme val="minor"/>
      </font>
      <numFmt numFmtId="1" formatCode="0"/>
      <alignment horizontal="left" vertical="center" textRotation="0" wrapText="0" indent="0" justifyLastLine="0" shrinkToFit="0" readingOrder="0"/>
      <border diagonalUp="0" diagonalDown="0" outline="0">
        <left style="medium">
          <color indexed="64"/>
        </left>
        <right/>
        <top/>
        <bottom/>
      </border>
    </dxf>
    <dxf>
      <numFmt numFmtId="1" formatCode="0"/>
      <alignment horizontal="left" vertical="center" textRotation="0" wrapText="0" indent="0" justifyLastLine="0" shrinkToFit="0" readingOrder="0"/>
      <border diagonalUp="0" diagonalDown="0">
        <left style="medium">
          <color indexed="64"/>
        </left>
        <right/>
        <top/>
        <bottom/>
        <vertical/>
        <horizontal/>
      </border>
    </dxf>
    <dxf>
      <numFmt numFmtId="0" formatCode="General"/>
      <alignment horizontal="left" vertical="center" textRotation="0" wrapText="0" indent="0" justifyLastLine="0" shrinkToFit="0" readingOrder="0"/>
      <border diagonalUp="0" diagonalDown="0">
        <left style="medium">
          <color indexed="64"/>
        </left>
        <right/>
        <top/>
        <bottom/>
        <vertical/>
        <horizontal/>
      </border>
    </dxf>
    <dxf>
      <numFmt numFmtId="0" formatCode="General"/>
      <alignment horizontal="left" vertical="center" textRotation="0" wrapText="0" indent="0" justifyLastLine="0" shrinkToFit="0" readingOrder="0"/>
      <border diagonalUp="0" diagonalDown="0">
        <left style="medium">
          <color indexed="64"/>
        </left>
        <right/>
        <top/>
        <bottom/>
        <vertical/>
        <horizontal/>
      </border>
    </dxf>
    <dxf>
      <font>
        <strike val="0"/>
        <outline val="0"/>
        <shadow val="0"/>
        <vertAlign val="baseline"/>
        <sz val="11"/>
        <name val="Calibri"/>
        <family val="2"/>
        <scheme val="minor"/>
      </font>
      <numFmt numFmtId="30" formatCode="@"/>
      <alignment horizontal="left" vertical="center"/>
      <border>
        <left style="medium">
          <color indexed="64"/>
        </left>
        <right style="medium">
          <color indexed="64"/>
        </right>
        <top/>
        <bottom/>
      </border>
    </dxf>
    <dxf>
      <font>
        <strike val="0"/>
        <outline val="0"/>
        <shadow val="0"/>
        <vertAlign val="baseline"/>
        <sz val="11"/>
        <name val="Calibri"/>
        <family val="2"/>
        <scheme val="minor"/>
      </font>
      <numFmt numFmtId="30" formatCode="@"/>
      <border>
        <left/>
        <right style="medium">
          <color indexed="64"/>
        </right>
        <top/>
        <bottom/>
      </border>
    </dxf>
    <dxf>
      <font>
        <strike val="0"/>
        <outline val="0"/>
        <shadow val="0"/>
        <vertAlign val="baseline"/>
        <sz val="11"/>
        <name val="Calibri"/>
        <family val="2"/>
        <scheme val="minor"/>
      </font>
      <numFmt numFmtId="30" formatCode="@"/>
    </dxf>
    <dxf>
      <numFmt numFmtId="30" formatCode="@"/>
      <alignment horizontal="center" vertical="bottom" textRotation="90" wrapText="0" indent="0" justifyLastLine="0" shrinkToFit="0" readingOrder="0"/>
    </dxf>
    <dxf>
      <numFmt numFmtId="30" formatCode="@"/>
    </dxf>
    <dxf>
      <numFmt numFmtId="30" formatCode="@"/>
    </dxf>
    <dxf>
      <numFmt numFmtId="30" formatCode="@"/>
      <border>
        <left style="medium">
          <color indexed="64"/>
        </left>
        <right style="medium">
          <color indexed="64"/>
        </right>
        <top/>
        <bottom/>
        <vertical/>
        <horizontal/>
      </border>
    </dxf>
    <dxf>
      <numFmt numFmtId="30" formatCode="@"/>
      <border>
        <left style="medium">
          <color indexed="64"/>
        </left>
        <right style="medium">
          <color indexed="64"/>
        </right>
        <top/>
        <bottom/>
        <vertical/>
        <horizontal/>
      </border>
    </dxf>
    <dxf>
      <numFmt numFmtId="0" formatCode="General"/>
      <fill>
        <patternFill patternType="solid">
          <fgColor indexed="64"/>
          <bgColor theme="0" tint="-4.9989318521683403E-2"/>
        </patternFill>
      </fill>
      <border>
        <left style="medium">
          <color indexed="64"/>
        </left>
        <right style="medium">
          <color indexed="64"/>
        </right>
        <top/>
        <bottom/>
        <vertical/>
        <horizontal/>
      </border>
    </dxf>
    <dxf>
      <numFmt numFmtId="30" formatCode="@"/>
    </dxf>
    <dxf>
      <numFmt numFmtId="30" formatCode="@"/>
    </dxf>
    <dxf>
      <numFmt numFmtId="30" formatCode="@"/>
      <border diagonalUp="0" diagonalDown="0">
        <left style="medium">
          <color indexed="64"/>
        </left>
        <right/>
        <top/>
        <bottom/>
        <vertical/>
        <horizontal/>
      </border>
    </dxf>
    <dxf>
      <numFmt numFmtId="0" formatCode="General"/>
      <border diagonalUp="0" diagonalDown="0">
        <left style="medium">
          <color indexed="64"/>
        </left>
        <right/>
        <top/>
        <bottom/>
        <vertical/>
        <horizontal/>
      </border>
    </dxf>
    <dxf>
      <numFmt numFmtId="0" formatCode="General"/>
    </dxf>
    <dxf>
      <numFmt numFmtId="1" formatCode="0"/>
      <border diagonalUp="0" diagonalDown="0" outline="0">
        <left style="medium">
          <color indexed="64"/>
        </left>
        <right/>
        <top/>
        <bottom/>
      </border>
    </dxf>
    <dxf>
      <numFmt numFmtId="30" formatCode="@"/>
      <border outline="0">
        <left style="medium">
          <color indexed="64"/>
        </left>
        <right/>
        <top/>
        <bottom/>
      </border>
    </dxf>
    <dxf>
      <numFmt numFmtId="30" formatCode="@"/>
      <border>
        <left style="medium">
          <color indexed="64"/>
        </left>
        <right style="medium">
          <color indexed="64"/>
        </right>
        <top/>
        <bottom/>
      </border>
    </dxf>
    <dxf>
      <numFmt numFmtId="30" formatCode="@"/>
    </dxf>
    <dxf>
      <numFmt numFmtId="30" formatCode="@"/>
      <alignment horizontal="center" vertical="bottom" textRotation="90" wrapText="1" indent="0" justifyLastLine="0" shrinkToFit="0" readingOrder="0"/>
    </dxf>
    <dxf>
      <numFmt numFmtId="0" formatCode="General"/>
    </dxf>
    <dxf>
      <numFmt numFmtId="0" formatCode="General"/>
    </dxf>
    <dxf>
      <border outline="0">
        <top style="medium">
          <color indexed="64"/>
        </top>
      </border>
    </dxf>
    <dxf>
      <border outline="0">
        <bottom style="thin">
          <color theme="4" tint="0.39997558519241921"/>
        </bottom>
      </border>
    </dxf>
    <dxf>
      <font>
        <b/>
        <i val="0"/>
        <strike val="0"/>
        <condense val="0"/>
        <extend val="0"/>
        <outline val="0"/>
        <shadow val="0"/>
        <u val="none"/>
        <vertAlign val="baseline"/>
        <sz val="11"/>
        <color theme="0"/>
        <name val="Calibri"/>
        <family val="2"/>
        <scheme val="minor"/>
      </font>
      <numFmt numFmtId="30" formatCode="@"/>
      <fill>
        <patternFill patternType="solid">
          <fgColor theme="4"/>
          <bgColor theme="4"/>
        </patternFill>
      </fill>
      <alignment horizontal="center" vertical="bottom" textRotation="90" wrapText="1" indent="0" justifyLastLine="0" shrinkToFit="0" readingOrder="0"/>
      <border diagonalUp="0" diagonalDown="0" outline="0">
        <left style="medium">
          <color indexed="64"/>
        </left>
        <right style="medium">
          <color indexed="64"/>
        </right>
        <top/>
        <bottom/>
      </border>
    </dxf>
    <dxf>
      <numFmt numFmtId="0" formatCode="General"/>
    </dxf>
    <dxf>
      <font>
        <b val="0"/>
        <i val="0"/>
        <strike val="0"/>
        <condense val="0"/>
        <extend val="0"/>
        <outline val="0"/>
        <shadow val="0"/>
        <u val="none"/>
        <vertAlign val="baseline"/>
        <sz val="11"/>
        <color theme="1"/>
        <name val="Calibri"/>
        <family val="2"/>
        <scheme val="minor"/>
      </font>
      <fill>
        <patternFill patternType="solid">
          <fgColor theme="4" tint="0.79998168889431442"/>
          <bgColor theme="4" tint="0.79998168889431442"/>
        </patternFill>
      </fill>
      <border diagonalUp="0" diagonalDown="0">
        <left style="thin">
          <color theme="4" tint="0.39997558519241921"/>
        </left>
        <right/>
        <top style="thin">
          <color theme="4" tint="0.39997558519241921"/>
        </top>
        <bottom style="thin">
          <color theme="4" tint="0.39997558519241921"/>
        </bottom>
        <vertical/>
        <horizontal/>
      </border>
    </dxf>
    <dxf>
      <border outline="0">
        <top style="medium">
          <color rgb="FF000000"/>
        </top>
      </border>
    </dxf>
    <dxf>
      <border outline="0">
        <bottom style="thin">
          <color rgb="FF8EA9DB"/>
        </bottom>
      </border>
    </dxf>
    <dxf>
      <font>
        <b/>
        <i val="0"/>
        <strike val="0"/>
        <condense val="0"/>
        <extend val="0"/>
        <outline val="0"/>
        <shadow val="0"/>
        <u val="none"/>
        <vertAlign val="baseline"/>
        <sz val="11"/>
        <color theme="0"/>
        <name val="Calibri"/>
        <family val="2"/>
        <scheme val="minor"/>
      </font>
      <numFmt numFmtId="30" formatCode="@"/>
      <fill>
        <patternFill patternType="solid">
          <fgColor theme="4"/>
          <bgColor theme="4"/>
        </patternFill>
      </fill>
      <alignment horizontal="center" vertical="bottom" textRotation="90" wrapText="1" indent="0" justifyLastLine="0" shrinkToFit="0" readingOrder="0"/>
      <border diagonalUp="0" diagonalDown="0" outline="0">
        <left style="medium">
          <color indexed="64"/>
        </left>
        <right style="medium">
          <color indexed="64"/>
        </right>
        <top/>
        <bottom/>
      </border>
    </dxf>
  </dxfs>
  <tableStyles count="0" defaultTableStyle="TableStyleMedium2" defaultPivotStyle="PivotStyleLight16"/>
  <colors>
    <mruColors>
      <color rgb="FFFFCCCC"/>
      <color rgb="FFFF9999"/>
      <color rgb="FFCC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EF81ED56-B46E-468A-9A9D-D61587BB4FD0}" name="Table1315" displayName="Table1315" ref="A1:F11" totalsRowShown="0" headerRowDxfId="105" headerRowBorderDxfId="104" tableBorderDxfId="103">
  <autoFilter ref="A1:F11" xr:uid="{2DA47935-329A-4F44-8054-DA982A2DF8D1}"/>
  <sortState xmlns:xlrd2="http://schemas.microsoft.com/office/spreadsheetml/2017/richdata2" ref="A2:F8">
    <sortCondition descending="1" ref="D1:D8"/>
  </sortState>
  <tableColumns count="6">
    <tableColumn id="8" xr3:uid="{328046CC-B852-4E8C-817C-AD4C3F4C72FB}" name="Department" dataDxfId="102"/>
    <tableColumn id="2" xr3:uid="{4CED0633-36B9-49DA-8C7A-7A3621297B15}" name="Subject"/>
    <tableColumn id="1" xr3:uid="{057CA11D-953F-46C4-A920-20C4F7CEF08E}" name="SubjectCode"/>
    <tableColumn id="3" xr3:uid="{6E46CBE9-F3B9-4DFC-AC01-CDD75CB867B1}" name="KeyStage"/>
    <tableColumn id="6" xr3:uid="{E7428901-60A0-47F5-AD9D-76D528AB2C4E}" name="Title" dataDxfId="101">
      <calculatedColumnFormula>_xlfn.CONCAT("Key Stage ",Table1315[[#This Row],[KeyStage]]," ",Table1315[[#This Row],[Subject]])</calculatedColumnFormula>
    </tableColumn>
    <tableColumn id="5" xr3:uid="{D3BCBC50-9FB8-4A9B-BBA7-B5DCB14FBE5E}" name="ID" dataDxfId="0">
      <calculatedColumnFormula>_xlfn.CONCAT("KS",D2,".",SUBSTITUTE(B2," ",""))</calculatedColumnFormula>
    </tableColumn>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2DA47935-329A-4F44-8054-DA982A2DF8D1}" name="Table13" displayName="Table13" ref="A1:F39" totalsRowShown="0" headerRowDxfId="100" headerRowBorderDxfId="99" tableBorderDxfId="98">
  <autoFilter ref="A1:F39" xr:uid="{2DA47935-329A-4F44-8054-DA982A2DF8D1}"/>
  <tableColumns count="6">
    <tableColumn id="2" xr3:uid="{A62092B1-FEB0-4ED4-81E0-3F92270BFE0A}" name="Subject"/>
    <tableColumn id="1" xr3:uid="{BDBE827E-E804-4A0A-BA55-0EE60E46C274}" name="SubjectCode"/>
    <tableColumn id="3" xr3:uid="{1123DC2C-C931-4C76-AD72-C34F0AFE0EE9}" name="KeyStage"/>
    <tableColumn id="4" xr3:uid="{68451748-78DF-465E-BBAF-05090481B10A}" name="YearGroup"/>
    <tableColumn id="6" xr3:uid="{D2270535-92AB-41AB-98CB-D3B7CC334181}" name="Title" dataDxfId="97">
      <calculatedColumnFormula>IF(ISNUMBER(Table13[[#This Row],[YearGroup]]),_xlfn.CONCAT("Year ",Table13[[#This Row],[YearGroup]]," ",Table13[[#This Row],[Subject]]),_xlfn.CONCAT("Key Stage ",Table13[[#This Row],[KeyStage]]," ",Table13[[#This Row],[Subject]]," (",Table13[[#This Row],[YearGroup]],")"))</calculatedColumnFormula>
    </tableColumn>
    <tableColumn id="5" xr3:uid="{63AFE69C-FFF9-428D-BD09-93A87EF16D1E}" name="ID" dataDxfId="96">
      <calculatedColumnFormula>IF(ISNUMBER(Table13[[#This Row],[YearGroup]]),_xlfn.CONCAT("Y", D2, ".", SUBSTITUTE(A2," ","")), _xlfn.CONCAT("KS",Table13[[#This Row],[KeyStage]],".",Table13[[#This Row],[Subject]],".",Table13[[#This Row],[YearGroup]]))</calculatedColumnFormula>
    </tableColumn>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TopicLookup" displayName="TopicLookup" ref="A1:M82" totalsRowShown="0" headerRowDxfId="95" dataDxfId="94">
  <autoFilter ref="A1:M82" xr:uid="{00000000-0009-0000-0100-000004000000}"/>
  <tableColumns count="13">
    <tableColumn id="2" xr3:uid="{00000000-0010-0000-0300-000002000000}" name="SyllabusSubject" dataDxfId="93"/>
    <tableColumn id="3" xr3:uid="{00000000-0010-0000-0300-000003000000}" name="SyllabusKeyStage" dataDxfId="92"/>
    <tableColumn id="13" xr3:uid="{6749A25E-9E68-4175-83B5-E594370179BD}" name="SyllabusYear" dataDxfId="91"/>
    <tableColumn id="4" xr3:uid="{00000000-0010-0000-0300-000004000000}" name="SyllabusStageID" dataDxfId="90">
      <calculatedColumnFormula>_xlfn.CONCAT("KS",TopicLookup[[#This Row],[SyllabusKeyStage]],".",TopicLookup[[#This Row],[SyllabusSubject]])</calculatedColumnFormula>
    </tableColumn>
    <tableColumn id="1" xr3:uid="{A524F0B2-6EE7-4E89-91E9-C2B57F837F83}" name="SyllabusYearID" dataDxfId="89">
      <calculatedColumnFormula>IF(ISNUMBER(TopicLookup[[#This Row],[SyllabusYear]]),_xlfn.CONCAT("Y",TopicLookup[[#This Row],[SyllabusYear]],".",TopicLookup[[#This Row],[SyllabusSubject]]),_xlfn.CONCAT("KS",TopicLookup[[#This Row],[SyllabusKeyStage]],".",TopicLookup[[#This Row],[SyllabusSubject]],".",TopicLookup[[#This Row],[SyllabusYear]]))</calculatedColumnFormula>
    </tableColumn>
    <tableColumn id="12" xr3:uid="{536B2F27-283B-419E-B032-C8B57FA8ADC2}" name="TopicStage" dataDxfId="88"/>
    <tableColumn id="5" xr3:uid="{00000000-0010-0000-0300-000005000000}" name="TopicSubjectCode" dataDxfId="87"/>
    <tableColumn id="6" xr3:uid="{00000000-0010-0000-0300-000006000000}" name="Topic" dataDxfId="86"/>
    <tableColumn id="7" xr3:uid="{00000000-0010-0000-0300-000007000000}" name="TopicID" dataDxfId="85">
      <calculatedColumnFormula>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calculatedColumnFormula>
    </tableColumn>
    <tableColumn id="9" xr3:uid="{00000000-0010-0000-0300-000009000000}" name="TopicTitle" dataDxfId="84"/>
    <tableColumn id="10" xr3:uid="{00000000-0010-0000-0300-00000A000000}" name="TotalNumberOfLessonsForTopic" dataDxfId="83">
      <calculatedColumnFormula array="1">SUMPRODUCT((LessonLookup[TopicID]=TopicLookup[[#This Row],[TopicID]])*(LessonLookup[SuggestedNumberOfPeriodsForLesson]))</calculatedColumnFormula>
    </tableColumn>
    <tableColumn id="8" xr3:uid="{00000000-0010-0000-0300-000008000000}" name="TopicType" dataDxfId="82"/>
    <tableColumn id="11" xr3:uid="{00000000-0010-0000-0300-00000B000000}" name="TopicAssessmentType" dataDxfId="81"/>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LessonLookup" displayName="LessonLookup" ref="A1:U683" totalsRowShown="0" headerRowDxfId="80" dataDxfId="79">
  <autoFilter ref="A1:U683" xr:uid="{00000000-0009-0000-0100-000005000000}">
    <filterColumn colId="4">
      <filters>
        <filter val="A"/>
      </filters>
    </filterColumn>
    <filterColumn colId="6">
      <filters>
        <filter val="10"/>
        <filter val="11"/>
        <filter val="12"/>
        <filter val="13"/>
        <filter val="8"/>
        <filter val="9"/>
      </filters>
    </filterColumn>
  </autoFilter>
  <sortState xmlns:xlrd2="http://schemas.microsoft.com/office/spreadsheetml/2017/richdata2" ref="A396:U646">
    <sortCondition ref="G1:G683"/>
  </sortState>
  <tableColumns count="21">
    <tableColumn id="2" xr3:uid="{00000000-0010-0000-0400-000002000000}" name="SyllabusSubject" dataDxfId="78">
      <calculatedColumnFormula>_xlfn.XLOOKUP(LessonLookup[[#This Row],[TopicID]],TopicLookup[TopicID],TopicLookup[SyllabusSubject])</calculatedColumnFormula>
    </tableColumn>
    <tableColumn id="3" xr3:uid="{00000000-0010-0000-0400-000003000000}" name="SyllabusKeyStage" dataDxfId="77">
      <calculatedColumnFormula>_xlfn.XLOOKUP(LessonLookup[[#This Row],[TopicID]],TopicLookup[TopicID],TopicLookup[SyllabusKeyStage])</calculatedColumnFormula>
    </tableColumn>
    <tableColumn id="17" xr3:uid="{D50D142C-A072-4847-8308-5BAFE3EA0FA8}" name="SyllabusStageID" dataDxfId="76">
      <calculatedColumnFormula>_xlfn.XLOOKUP(LessonLookup[[#This Row],[TopicID]],topics!I:I,topics!D:D)</calculatedColumnFormula>
    </tableColumn>
    <tableColumn id="16" xr3:uid="{10AA6E85-3F8A-477C-93C3-B7BFFD692102}" name="SyllabusYearID" dataDxfId="75">
      <calculatedColumnFormula>_xlfn.XLOOKUP(LessonLookup[[#This Row],[TopicID]],topics!I:I,topics!E:E)</calculatedColumnFormula>
    </tableColumn>
    <tableColumn id="1" xr3:uid="{6543555D-6A81-45D2-8DE7-3C83D0F28B53}" name="TopicStage" dataDxfId="74"/>
    <tableColumn id="5" xr3:uid="{00000000-0010-0000-0400-000005000000}" name="TopicSubjectCode" dataDxfId="73"/>
    <tableColumn id="6" xr3:uid="{00000000-0010-0000-0400-000006000000}" name="Topic" dataDxfId="72"/>
    <tableColumn id="7" xr3:uid="{00000000-0010-0000-0400-000007000000}" name="Lesson" dataDxfId="71"/>
    <tableColumn id="8" xr3:uid="{00000000-0010-0000-0400-000008000000}" name="TopicID" dataDxfId="70">
      <calculatedColumnFormula>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calculatedColumnFormula>
    </tableColumn>
    <tableColumn id="9" xr3:uid="{00000000-0010-0000-0400-000009000000}" name="LessonID" dataDxfId="69">
      <calculatedColumnFormula>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calculatedColumnFormula>
    </tableColumn>
    <tableColumn id="11" xr3:uid="{00000000-0010-0000-0400-00000B000000}" name="LessonTitle" dataDxfId="68">
      <calculatedColumnFormula>IF(LessonLookup[[#This Row],[LessonTitleAuto]]="",LessonLookup[[#This Row],[LessonTitleEnter]],LessonLookup[[#This Row],[LessonTitleAuto]])</calculatedColumnFormula>
    </tableColumn>
    <tableColumn id="48" xr3:uid="{00000000-0010-0000-0400-000030000000}" name="LessonTitleEnter" dataDxfId="67"/>
    <tableColumn id="4" xr3:uid="{612DA03A-FF42-40BF-8607-A63CFA949C62}" name="LessonType" dataDxfId="66"/>
    <tableColumn id="40" xr3:uid="{00000000-0010-0000-0400-000028000000}" name="NumberOfLearningOutcomes" dataDxfId="65">
      <calculatedColumnFormula>COUNTIF(StatementLookup[LessonID],LessonLookup[[#This Row],[LessonID]])</calculatedColumnFormula>
    </tableColumn>
    <tableColumn id="15" xr3:uid="{00000000-0010-0000-0400-00000F000000}" name="SuggestedNumberOfPeriodsForLesson" dataDxfId="64"/>
    <tableColumn id="46" xr3:uid="{00000000-0010-0000-0400-00002E000000}" name="LessonLearningObjectiveEnter" dataDxfId="63"/>
    <tableColumn id="13" xr3:uid="{00000000-0010-0000-0400-00000D000000}" name="SuggestedActivities" dataDxfId="62"/>
    <tableColumn id="12" xr3:uid="{55586811-6865-4152-99DC-FA5B262AA838}" name="WebLinks" dataDxfId="61"/>
    <tableColumn id="14" xr3:uid="{00000000-0010-0000-0400-00000E000000}" name="SkillsLearned" dataDxfId="60"/>
    <tableColumn id="10" xr3:uid="{00000000-0010-0000-0400-00000A000000}" name="TopicTitle" dataDxfId="59">
      <calculatedColumnFormula>IF(ISERROR(_xlfn.XLOOKUP(LessonLookup[[#This Row],[TopicID]],TopicLookup[TopicID],TopicLookup[TopicTitle])),"",_xlfn.XLOOKUP(LessonLookup[[#This Row],[TopicID]],TopicLookup[TopicID],TopicLookup[TopicTitle]))</calculatedColumnFormula>
    </tableColumn>
    <tableColumn id="49" xr3:uid="{00000000-0010-0000-0400-000031000000}" name="LessonTitleAuto" dataDxfId="58">
      <calculatedColumnFormula>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calculatedColumnFormula>
    </tableColumn>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5000000}" name="StatementLookup" displayName="StatementLookup" ref="A1:S1449" totalsRowShown="0" headerRowDxfId="57" dataDxfId="56" tableBorderDxfId="55">
  <autoFilter ref="A1:S1449" xr:uid="{00000000-0009-0000-0100-000006000000}"/>
  <tableColumns count="19">
    <tableColumn id="3" xr3:uid="{00000000-0010-0000-0500-000003000000}" name="SyllabusSubject" dataDxfId="54">
      <calculatedColumnFormula>_xlfn.XLOOKUP(StatementLookup[[#This Row],[TopicID]],TopicLookup[TopicID],TopicLookup[SyllabusSubject])</calculatedColumnFormula>
    </tableColumn>
    <tableColumn id="2" xr3:uid="{00000000-0010-0000-0500-000002000000}" name="SyllabusKeyStage" dataDxfId="53">
      <calculatedColumnFormula>_xlfn.XLOOKUP(StatementLookup[[#This Row],[TopicID]],TopicLookup[TopicID],TopicLookup[SyllabusKeyStage])</calculatedColumnFormula>
    </tableColumn>
    <tableColumn id="18" xr3:uid="{504F0E49-0FCB-4F4C-9274-8725650D5EDB}" name="SyllabusStageID" dataDxfId="52">
      <calculatedColumnFormula>_xlfn.XLOOKUP(StatementLookup[[#This Row],[TopicID]],topics!I:I,topics!D:D)</calculatedColumnFormula>
    </tableColumn>
    <tableColumn id="19" xr3:uid="{A6FA9983-A759-46CA-98D7-5A919DEF0A39}" name="SyllabusYearID" dataDxfId="51">
      <calculatedColumnFormula>_xlfn.XLOOKUP(StatementLookup[[#This Row],[TopicID]],topics!I:I,topics!E:E)</calculatedColumnFormula>
    </tableColumn>
    <tableColumn id="4" xr3:uid="{00000000-0010-0000-0500-000004000000}" name="TopicStage" dataDxfId="50"/>
    <tableColumn id="5" xr3:uid="{00000000-0010-0000-0500-000005000000}" name="TopicSubject" dataDxfId="49"/>
    <tableColumn id="6" xr3:uid="{00000000-0010-0000-0500-000006000000}" name="Topic" dataDxfId="48"/>
    <tableColumn id="7" xr3:uid="{00000000-0010-0000-0500-000007000000}" name="Lesson" dataDxfId="47"/>
    <tableColumn id="8" xr3:uid="{00000000-0010-0000-0500-000008000000}" name="Statement" dataDxfId="46"/>
    <tableColumn id="9" xr3:uid="{00000000-0010-0000-0500-000009000000}" name="TopicID" dataDxfId="45">
      <calculatedColumnFormula>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calculatedColumnFormula>
    </tableColumn>
    <tableColumn id="10" xr3:uid="{00000000-0010-0000-0500-00000A000000}" name="LessonID" dataDxfId="44">
      <calculatedColumnFormula>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calculatedColumnFormula>
    </tableColumn>
    <tableColumn id="11" xr3:uid="{00000000-0010-0000-0500-00000B000000}" name="StatementID" dataDxfId="43">
      <calculatedColumnFormula>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calculatedColumnFormula>
    </tableColumn>
    <tableColumn id="12" xr3:uid="{00000000-0010-0000-0500-00000C000000}" name="TopicTitle" dataDxfId="42">
      <calculatedColumnFormula>IF(ISERROR(_xlfn.XLOOKUP(StatementLookup[[#This Row],[TopicID]],TopicLookup[TopicID],TopicLookup[TopicTitle])),"",_xlfn.XLOOKUP(StatementLookup[[#This Row],[TopicID]],TopicLookup[TopicID],TopicLookup[TopicTitle]))</calculatedColumnFormula>
    </tableColumn>
    <tableColumn id="13" xr3:uid="{00000000-0010-0000-0500-00000D000000}" name="LessonTitle" dataDxfId="41">
      <calculatedColumnFormula>IF(ISERROR(_xlfn.XLOOKUP(StatementLookup[[#This Row],[LessonID]],LessonLookup[LessonID],LessonLookup[LessonTitle])),"",_xlfn.XLOOKUP(StatementLookup[[#This Row],[LessonID]],LessonLookup[LessonID],LessonLookup[LessonTitle]))</calculatedColumnFormula>
    </tableColumn>
    <tableColumn id="14" xr3:uid="{00000000-0010-0000-0500-00000E000000}" name="LearningStatement" dataDxfId="40">
      <calculatedColumnFormula>IF(StatementLookup[[#This Row],[LearningStatementEnter]]="",StatementLookup[[#This Row],[LearningStatementAuto]],StatementLookup[[#This Row],[LearningStatementEnter]])</calculatedColumnFormula>
    </tableColumn>
    <tableColumn id="16" xr3:uid="{00000000-0010-0000-0500-000010000000}" name="LearningStatementEnter" dataDxfId="39"/>
    <tableColumn id="17" xr3:uid="{2AA56B2A-56D7-409A-9974-1EAD81D4C75D}" name="StatementType" dataDxfId="38"/>
    <tableColumn id="1" xr3:uid="{06A20065-02C8-419D-92F6-51337EB9960D}" name="StatementLevel" dataDxfId="37"/>
    <tableColumn id="15" xr3:uid="{00000000-0010-0000-0500-00000F000000}" name="LearningStatementAuto" dataDxfId="36">
      <calculatedColumnFormula>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calculatedColumnFormula>
    </tableColumn>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6000000}" name="LabLookup" displayName="LabLookup" ref="A1:T436" totalsRowShown="0" headerRowDxfId="35" dataDxfId="34">
  <autoFilter ref="A1:T436" xr:uid="{00000000-0009-0000-0100-000007000000}"/>
  <tableColumns count="20">
    <tableColumn id="2" xr3:uid="{00000000-0010-0000-0600-000002000000}" name="SyllabusSubject" dataDxfId="33">
      <calculatedColumnFormula>_xlfn.XLOOKUP(LabLookup[[#This Row],[TopicID]],TopicLookup[TopicID],TopicLookup[SyllabusSubject])</calculatedColumnFormula>
    </tableColumn>
    <tableColumn id="3" xr3:uid="{00000000-0010-0000-0600-000003000000}" name="SyllabusKeyStage" dataDxfId="32">
      <calculatedColumnFormula>_xlfn.XLOOKUP(LabLookup[[#This Row],[TopicID]],TopicLookup[TopicID],TopicLookup[SyllabusKeyStage])</calculatedColumnFormula>
    </tableColumn>
    <tableColumn id="9" xr3:uid="{0C5C1BC5-526A-4340-B387-1301062D80B3}" name="SyllabusStageID" dataDxfId="31">
      <calculatedColumnFormula>_xlfn.XLOOKUP(LabLookup[[#This Row],[TopicID]],topics!I:I,topics!D:D)</calculatedColumnFormula>
    </tableColumn>
    <tableColumn id="1" xr3:uid="{477B8567-0FC0-4AEF-BEA3-BB561D655E72}" name="SyllabusYearID" dataDxfId="30">
      <calculatedColumnFormula>_xlfn.XLOOKUP(LabLookup[[#This Row],[TopicID]],topics!I:I,topics!E:E)</calculatedColumnFormula>
    </tableColumn>
    <tableColumn id="4" xr3:uid="{00000000-0010-0000-0600-000004000000}" name="TopicStage" dataDxfId="29"/>
    <tableColumn id="5" xr3:uid="{00000000-0010-0000-0600-000005000000}" name="TopicSubject" dataDxfId="28"/>
    <tableColumn id="6" xr3:uid="{00000000-0010-0000-0600-000006000000}" name="Topic" dataDxfId="27"/>
    <tableColumn id="7" xr3:uid="{00000000-0010-0000-0600-000007000000}" name="Lesson" dataDxfId="26"/>
    <tableColumn id="8" xr3:uid="{00000000-0010-0000-0600-000008000000}" name="Resource" dataDxfId="25"/>
    <tableColumn id="10" xr3:uid="{00000000-0010-0000-0600-00000A000000}" name="TopicID" dataDxfId="24">
      <calculatedColumnFormula>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calculatedColumnFormula>
    </tableColumn>
    <tableColumn id="11" xr3:uid="{00000000-0010-0000-0600-00000B000000}" name="LessonID" dataDxfId="23">
      <calculatedColumnFormula>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calculatedColumnFormula>
    </tableColumn>
    <tableColumn id="12" xr3:uid="{00000000-0010-0000-0600-00000C000000}" name="ResourceID" dataDxfId="22">
      <calculatedColumnFormula>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calculatedColumnFormula>
    </tableColumn>
    <tableColumn id="14" xr3:uid="{00000000-0010-0000-0600-00000E000000}" name="TopicTitle" dataDxfId="21">
      <calculatedColumnFormula>IF(ISERROR(_xlfn.XLOOKUP(LabLookup[[#This Row],[TopicID]],TopicLookup[TopicID],TopicLookup[TopicTitle])),"",_xlfn.XLOOKUP(LabLookup[[#This Row],[TopicID]],TopicLookup[TopicID],TopicLookup[TopicTitle]))</calculatedColumnFormula>
    </tableColumn>
    <tableColumn id="15" xr3:uid="{00000000-0010-0000-0600-00000F000000}" name="LessonTitle" dataDxfId="20">
      <calculatedColumnFormula>IF(ISERROR(_xlfn.XLOOKUP(LabLookup[[#This Row],[LessonID]],LessonLookup[LessonID],LessonLookup[LessonTitle])),"",_xlfn.XLOOKUP(LabLookup[[#This Row],[LessonID]],LessonLookup[LessonID],LessonLookup[LessonTitle]))</calculatedColumnFormula>
    </tableColumn>
    <tableColumn id="22" xr3:uid="{00000000-0010-0000-0600-000016000000}" name="ResourceType" dataDxfId="19"/>
    <tableColumn id="23" xr3:uid="{00000000-0010-0000-0600-000017000000}" name="ActivityType" dataDxfId="18"/>
    <tableColumn id="17" xr3:uid="{00000000-0010-0000-0600-000011000000}" name="ResourceTitle" dataDxfId="17"/>
    <tableColumn id="18" xr3:uid="{00000000-0010-0000-0600-000012000000}" name="ResourceSummary" dataDxfId="16"/>
    <tableColumn id="19" xr3:uid="{00000000-0010-0000-0600-000013000000}" name="ResourceRequirements" dataDxfId="15"/>
    <tableColumn id="20" xr3:uid="{00000000-0010-0000-0600-000014000000}" name="ResourceWebLinks" dataDxfId="14"/>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hyperlink" Target="https://edu.rsc.org/resources/fermentation-of-glucose-using-yeast/470.articl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A0F9F1-CECC-47CA-AF03-DE095C7EA2AE}">
  <sheetPr>
    <tabColor rgb="FFFFCCCC"/>
  </sheetPr>
  <dimension ref="A1:F11"/>
  <sheetViews>
    <sheetView workbookViewId="0">
      <pane ySplit="1" topLeftCell="A2" activePane="bottomLeft" state="frozen"/>
      <selection pane="bottomLeft" activeCell="F10" sqref="F10"/>
    </sheetView>
  </sheetViews>
  <sheetFormatPr defaultRowHeight="15" x14ac:dyDescent="0.25"/>
  <cols>
    <col min="1" max="1" width="19.5703125" bestFit="1" customWidth="1"/>
    <col min="2" max="2" width="11.7109375" bestFit="1" customWidth="1"/>
    <col min="3" max="4" width="8.28515625" bestFit="1" customWidth="1"/>
    <col min="5" max="5" width="22.5703125" bestFit="1" customWidth="1"/>
    <col min="6" max="6" width="15.5703125" bestFit="1" customWidth="1"/>
    <col min="7" max="7" width="22.7109375" bestFit="1" customWidth="1"/>
    <col min="8" max="8" width="17.85546875" bestFit="1" customWidth="1"/>
    <col min="9" max="9" width="17.42578125" bestFit="1" customWidth="1"/>
    <col min="10" max="10" width="18.85546875" bestFit="1" customWidth="1"/>
    <col min="11" max="11" width="22.7109375" bestFit="1" customWidth="1"/>
    <col min="12" max="12" width="32.7109375" bestFit="1" customWidth="1"/>
  </cols>
  <sheetData>
    <row r="1" spans="1:6" s="65" customFormat="1" ht="70.5" customHeight="1" x14ac:dyDescent="0.25">
      <c r="A1" s="64" t="s">
        <v>2944</v>
      </c>
      <c r="B1" s="64" t="s">
        <v>40</v>
      </c>
      <c r="C1" s="64" t="s">
        <v>3007</v>
      </c>
      <c r="D1" s="64" t="s">
        <v>0</v>
      </c>
      <c r="E1" s="64" t="s">
        <v>2999</v>
      </c>
      <c r="F1" s="64" t="s">
        <v>3000</v>
      </c>
    </row>
    <row r="2" spans="1:6" x14ac:dyDescent="0.25">
      <c r="A2" t="s">
        <v>2942</v>
      </c>
      <c r="B2" t="s">
        <v>41</v>
      </c>
      <c r="C2" t="s">
        <v>3008</v>
      </c>
      <c r="D2">
        <v>5</v>
      </c>
      <c r="E2" t="str">
        <f>_xlfn.CONCAT("Key Stage ",Table1315[[#This Row],[KeyStage]]," ",Table1315[[#This Row],[Subject]])</f>
        <v>Key Stage 5 Biology</v>
      </c>
      <c r="F2" t="str">
        <f t="shared" ref="F2:F11" si="0">_xlfn.CONCAT("KS",D2,".",SUBSTITUTE(B2," ",""))</f>
        <v>KS5.Biology</v>
      </c>
    </row>
    <row r="3" spans="1:6" x14ac:dyDescent="0.25">
      <c r="A3" t="s">
        <v>2942</v>
      </c>
      <c r="B3" t="s">
        <v>44</v>
      </c>
      <c r="C3" t="s">
        <v>3009</v>
      </c>
      <c r="D3">
        <v>5</v>
      </c>
      <c r="E3" t="str">
        <f>_xlfn.CONCAT("Key Stage ",Table1315[[#This Row],[KeyStage]]," ",Table1315[[#This Row],[Subject]])</f>
        <v>Key Stage 5 Chemistry</v>
      </c>
      <c r="F3" t="str">
        <f t="shared" si="0"/>
        <v>KS5.Chemistry</v>
      </c>
    </row>
    <row r="4" spans="1:6" x14ac:dyDescent="0.25">
      <c r="A4" t="s">
        <v>2942</v>
      </c>
      <c r="B4" t="s">
        <v>42</v>
      </c>
      <c r="C4" t="s">
        <v>3010</v>
      </c>
      <c r="D4">
        <v>5</v>
      </c>
      <c r="E4" t="str">
        <f>_xlfn.CONCAT("Key Stage ",Table1315[[#This Row],[KeyStage]]," ",Table1315[[#This Row],[Subject]])</f>
        <v>Key Stage 5 Physics</v>
      </c>
      <c r="F4" t="str">
        <f t="shared" si="0"/>
        <v>KS5.Physics</v>
      </c>
    </row>
    <row r="5" spans="1:6" x14ac:dyDescent="0.25">
      <c r="A5" t="s">
        <v>2942</v>
      </c>
      <c r="B5" t="s">
        <v>41</v>
      </c>
      <c r="C5" t="s">
        <v>3008</v>
      </c>
      <c r="D5">
        <v>4</v>
      </c>
      <c r="E5" t="str">
        <f>_xlfn.CONCAT("Key Stage ",Table1315[[#This Row],[KeyStage]]," ",Table1315[[#This Row],[Subject]])</f>
        <v>Key Stage 4 Biology</v>
      </c>
      <c r="F5" t="str">
        <f t="shared" si="0"/>
        <v>KS4.Biology</v>
      </c>
    </row>
    <row r="6" spans="1:6" x14ac:dyDescent="0.25">
      <c r="A6" t="s">
        <v>2942</v>
      </c>
      <c r="B6" t="s">
        <v>44</v>
      </c>
      <c r="C6" t="s">
        <v>3009</v>
      </c>
      <c r="D6">
        <v>4</v>
      </c>
      <c r="E6" t="str">
        <f>_xlfn.CONCAT("Key Stage ",Table1315[[#This Row],[KeyStage]]," ",Table1315[[#This Row],[Subject]])</f>
        <v>Key Stage 4 Chemistry</v>
      </c>
      <c r="F6" t="str">
        <f t="shared" si="0"/>
        <v>KS4.Chemistry</v>
      </c>
    </row>
    <row r="7" spans="1:6" x14ac:dyDescent="0.25">
      <c r="A7" t="s">
        <v>2942</v>
      </c>
      <c r="B7" t="s">
        <v>42</v>
      </c>
      <c r="C7" t="s">
        <v>3010</v>
      </c>
      <c r="D7">
        <v>4</v>
      </c>
      <c r="E7" t="str">
        <f>_xlfn.CONCAT("Key Stage ",Table1315[[#This Row],[KeyStage]]," ",Table1315[[#This Row],[Subject]])</f>
        <v>Key Stage 4 Physics</v>
      </c>
      <c r="F7" t="str">
        <f t="shared" si="0"/>
        <v>KS4.Physics</v>
      </c>
    </row>
    <row r="8" spans="1:6" x14ac:dyDescent="0.25">
      <c r="A8" t="s">
        <v>2942</v>
      </c>
      <c r="B8" t="s">
        <v>43</v>
      </c>
      <c r="C8" t="s">
        <v>3011</v>
      </c>
      <c r="D8">
        <v>3</v>
      </c>
      <c r="E8" t="str">
        <f>_xlfn.CONCAT("Key Stage ",Table1315[[#This Row],[KeyStage]]," ",Table1315[[#This Row],[Subject]])</f>
        <v>Key Stage 3 Science</v>
      </c>
      <c r="F8" t="str">
        <f t="shared" si="0"/>
        <v>KS3.Science</v>
      </c>
    </row>
    <row r="9" spans="1:6" x14ac:dyDescent="0.25">
      <c r="A9" s="68" t="s">
        <v>3012</v>
      </c>
      <c r="B9" t="s">
        <v>3014</v>
      </c>
      <c r="C9" t="s">
        <v>3013</v>
      </c>
      <c r="D9">
        <v>3</v>
      </c>
      <c r="E9" t="str">
        <f>_xlfn.CONCAT("Key Stage ",Table1315[[#This Row],[KeyStage]]," ",Table1315[[#This Row],[Subject]])</f>
        <v>Key Stage 3 Form Time</v>
      </c>
      <c r="F9" t="str">
        <f t="shared" si="0"/>
        <v>KS3.FormTime</v>
      </c>
    </row>
    <row r="10" spans="1:6" x14ac:dyDescent="0.25">
      <c r="A10" s="68" t="s">
        <v>3012</v>
      </c>
      <c r="B10" t="s">
        <v>3014</v>
      </c>
      <c r="C10" t="s">
        <v>3013</v>
      </c>
      <c r="D10">
        <v>4</v>
      </c>
      <c r="E10" t="str">
        <f>_xlfn.CONCAT("Key Stage ",Table1315[[#This Row],[KeyStage]]," ",Table1315[[#This Row],[Subject]])</f>
        <v>Key Stage 4 Form Time</v>
      </c>
      <c r="F10" t="str">
        <f t="shared" si="0"/>
        <v>KS4.FormTime</v>
      </c>
    </row>
    <row r="11" spans="1:6" x14ac:dyDescent="0.25">
      <c r="A11" s="68" t="s">
        <v>3012</v>
      </c>
      <c r="B11" t="s">
        <v>3014</v>
      </c>
      <c r="C11" t="s">
        <v>3013</v>
      </c>
      <c r="D11">
        <v>5</v>
      </c>
      <c r="E11" t="str">
        <f>_xlfn.CONCAT("Key Stage ",Table1315[[#This Row],[KeyStage]]," ",Table1315[[#This Row],[Subject]])</f>
        <v>Key Stage 5 Form Time</v>
      </c>
      <c r="F11" t="str">
        <f t="shared" si="0"/>
        <v>KS5.FormTime</v>
      </c>
    </row>
  </sheetData>
  <conditionalFormatting sqref="A10:A11">
    <cfRule type="expression" dxfId="13" priority="1">
      <formula>_xlfn.ISFORMULA(A10)</formula>
    </cfRule>
  </conditionalFormatting>
  <conditionalFormatting sqref="A1:F11">
    <cfRule type="expression" dxfId="12" priority="3">
      <formula>_xlfn.ISFORMULA(A1)</formula>
    </cfRule>
  </conditionalFormatting>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A6355F-701A-4CE9-BC36-580DBCCEF013}">
  <sheetPr>
    <tabColor rgb="FFFFCCCC"/>
  </sheetPr>
  <dimension ref="A1:F39"/>
  <sheetViews>
    <sheetView workbookViewId="0">
      <pane ySplit="1" topLeftCell="A6" activePane="bottomLeft" state="frozen"/>
      <selection pane="bottomLeft" activeCell="F7" sqref="F7"/>
    </sheetView>
  </sheetViews>
  <sheetFormatPr defaultRowHeight="15" x14ac:dyDescent="0.25"/>
  <cols>
    <col min="1" max="1" width="9.140625" bestFit="1" customWidth="1"/>
    <col min="2" max="4" width="7.85546875" bestFit="1" customWidth="1"/>
    <col min="5" max="5" width="26.7109375" bestFit="1" customWidth="1"/>
    <col min="6" max="6" width="19.140625" bestFit="1" customWidth="1"/>
    <col min="7" max="7" width="22.7109375" bestFit="1" customWidth="1"/>
    <col min="8" max="8" width="17.85546875" bestFit="1" customWidth="1"/>
    <col min="9" max="9" width="17.42578125" bestFit="1" customWidth="1"/>
    <col min="10" max="10" width="18.85546875" bestFit="1" customWidth="1"/>
    <col min="11" max="11" width="22.7109375" bestFit="1" customWidth="1"/>
    <col min="12" max="12" width="32.7109375" bestFit="1" customWidth="1"/>
  </cols>
  <sheetData>
    <row r="1" spans="1:6" s="65" customFormat="1" ht="69" customHeight="1" x14ac:dyDescent="0.25">
      <c r="A1" s="64" t="s">
        <v>40</v>
      </c>
      <c r="B1" s="64" t="s">
        <v>3007</v>
      </c>
      <c r="C1" s="64" t="s">
        <v>0</v>
      </c>
      <c r="D1" s="64" t="s">
        <v>1</v>
      </c>
      <c r="E1" s="64" t="s">
        <v>2999</v>
      </c>
      <c r="F1" s="64" t="s">
        <v>3000</v>
      </c>
    </row>
    <row r="2" spans="1:6" x14ac:dyDescent="0.25">
      <c r="A2" t="s">
        <v>43</v>
      </c>
      <c r="B2" t="s">
        <v>3011</v>
      </c>
      <c r="C2">
        <v>3</v>
      </c>
      <c r="D2">
        <v>7</v>
      </c>
      <c r="E2" t="str">
        <f>IF(ISNUMBER(Table13[[#This Row],[YearGroup]]),_xlfn.CONCAT("Year ",Table13[[#This Row],[YearGroup]]," ",Table13[[#This Row],[Subject]]),_xlfn.CONCAT("Key Stage ",Table13[[#This Row],[KeyStage]]," ",Table13[[#This Row],[Subject]]," (",Table13[[#This Row],[YearGroup]],")"))</f>
        <v>Year 7 Science</v>
      </c>
      <c r="F2" t="str">
        <f>IF(ISNUMBER(Table13[[#This Row],[YearGroup]]),_xlfn.CONCAT("Y", D2, ".", SUBSTITUTE(A2," ","")), _xlfn.CONCAT("KS",Table13[[#This Row],[KeyStage]],".",Table13[[#This Row],[Subject]],".",Table13[[#This Row],[YearGroup]]))</f>
        <v>Y7.Science</v>
      </c>
    </row>
    <row r="3" spans="1:6" x14ac:dyDescent="0.25">
      <c r="A3" t="s">
        <v>43</v>
      </c>
      <c r="B3" t="s">
        <v>3011</v>
      </c>
      <c r="C3">
        <v>3</v>
      </c>
      <c r="D3">
        <v>8</v>
      </c>
      <c r="E3" t="str">
        <f>IF(ISNUMBER(Table13[[#This Row],[YearGroup]]),_xlfn.CONCAT("Year ",Table13[[#This Row],[YearGroup]]," ",Table13[[#This Row],[Subject]]),_xlfn.CONCAT("Key Stage ",Table13[[#This Row],[KeyStage]]," ",Table13[[#This Row],[Subject]]," (",Table13[[#This Row],[YearGroup]],")"))</f>
        <v>Year 8 Science</v>
      </c>
      <c r="F3" t="str">
        <f>IF(ISNUMBER(Table13[[#This Row],[YearGroup]]),_xlfn.CONCAT("Y", D3, ".", SUBSTITUTE(A3," ","")), _xlfn.CONCAT("KS",Table13[[#This Row],[KeyStage]],".",Table13[[#This Row],[Subject]],".",Table13[[#This Row],[YearGroup]]))</f>
        <v>Y8.Science</v>
      </c>
    </row>
    <row r="4" spans="1:6" x14ac:dyDescent="0.25">
      <c r="A4" t="s">
        <v>43</v>
      </c>
      <c r="B4" t="s">
        <v>3011</v>
      </c>
      <c r="C4">
        <v>3</v>
      </c>
      <c r="D4" t="s">
        <v>2935</v>
      </c>
      <c r="E4" t="str">
        <f>IF(ISNUMBER(Table13[[#This Row],[YearGroup]]),_xlfn.CONCAT("Year ",Table13[[#This Row],[YearGroup]]," ",Table13[[#This Row],[Subject]]),_xlfn.CONCAT("Key Stage ",Table13[[#This Row],[KeyStage]]," ",Table13[[#This Row],[Subject]]," (",Table13[[#This Row],[YearGroup]],")"))</f>
        <v>Key Stage 3 Science (Core)</v>
      </c>
      <c r="F4" t="str">
        <f>IF(ISNUMBER(Table13[[#This Row],[YearGroup]]),_xlfn.CONCAT("Y", D4, ".", SUBSTITUTE(A4," ","")), _xlfn.CONCAT("KS",Table13[[#This Row],[KeyStage]],".",Table13[[#This Row],[Subject]],".",Table13[[#This Row],[YearGroup]]))</f>
        <v>KS3.Science.Core</v>
      </c>
    </row>
    <row r="5" spans="1:6" x14ac:dyDescent="0.25">
      <c r="A5" t="s">
        <v>43</v>
      </c>
      <c r="B5" t="s">
        <v>3011</v>
      </c>
      <c r="C5">
        <v>3</v>
      </c>
      <c r="D5" t="s">
        <v>2955</v>
      </c>
      <c r="E5" t="str">
        <f>IF(ISNUMBER(Table13[[#This Row],[YearGroup]]),_xlfn.CONCAT("Year ",Table13[[#This Row],[YearGroup]]," ",Table13[[#This Row],[Subject]]),_xlfn.CONCAT("Key Stage ",Table13[[#This Row],[KeyStage]]," ",Table13[[#This Row],[Subject]]," (",Table13[[#This Row],[YearGroup]],")"))</f>
        <v>Key Stage 3 Science (Special)</v>
      </c>
      <c r="F5" t="str">
        <f>IF(ISNUMBER(Table13[[#This Row],[YearGroup]]),_xlfn.CONCAT("Y", D5, ".", SUBSTITUTE(A5," ","")), _xlfn.CONCAT("KS",Table13[[#This Row],[KeyStage]],".",Table13[[#This Row],[Subject]],".",Table13[[#This Row],[YearGroup]]))</f>
        <v>KS3.Science.Special</v>
      </c>
    </row>
    <row r="6" spans="1:6" x14ac:dyDescent="0.25">
      <c r="A6" t="s">
        <v>41</v>
      </c>
      <c r="B6" t="s">
        <v>3008</v>
      </c>
      <c r="C6">
        <v>4</v>
      </c>
      <c r="D6">
        <v>9</v>
      </c>
      <c r="E6" t="str">
        <f>IF(ISNUMBER(Table13[[#This Row],[YearGroup]]),_xlfn.CONCAT("Year ",Table13[[#This Row],[YearGroup]]," ",Table13[[#This Row],[Subject]]),_xlfn.CONCAT("Key Stage ",Table13[[#This Row],[KeyStage]]," ",Table13[[#This Row],[Subject]]," (",Table13[[#This Row],[YearGroup]],")"))</f>
        <v>Year 9 Biology</v>
      </c>
      <c r="F6" t="str">
        <f>IF(ISNUMBER(Table13[[#This Row],[YearGroup]]),_xlfn.CONCAT("Y", D6, ".", SUBSTITUTE(A6," ","")), _xlfn.CONCAT("KS",Table13[[#This Row],[KeyStage]],".",Table13[[#This Row],[Subject]],".",Table13[[#This Row],[YearGroup]]))</f>
        <v>Y9.Biology</v>
      </c>
    </row>
    <row r="7" spans="1:6" x14ac:dyDescent="0.25">
      <c r="A7" t="s">
        <v>41</v>
      </c>
      <c r="B7" t="s">
        <v>3008</v>
      </c>
      <c r="C7">
        <v>4</v>
      </c>
      <c r="D7">
        <v>10</v>
      </c>
      <c r="E7" t="str">
        <f>IF(ISNUMBER(Table13[[#This Row],[YearGroup]]),_xlfn.CONCAT("Year ",Table13[[#This Row],[YearGroup]]," ",Table13[[#This Row],[Subject]]),_xlfn.CONCAT("Key Stage ",Table13[[#This Row],[KeyStage]]," ",Table13[[#This Row],[Subject]]," (",Table13[[#This Row],[YearGroup]],")"))</f>
        <v>Year 10 Biology</v>
      </c>
      <c r="F7" t="str">
        <f>IF(ISNUMBER(Table13[[#This Row],[YearGroup]]),_xlfn.CONCAT("Y", D7, ".", SUBSTITUTE(A7," ","")), _xlfn.CONCAT("KS",Table13[[#This Row],[KeyStage]],".",Table13[[#This Row],[Subject]],".",Table13[[#This Row],[YearGroup]]))</f>
        <v>Y10.Biology</v>
      </c>
    </row>
    <row r="8" spans="1:6" x14ac:dyDescent="0.25">
      <c r="A8" t="s">
        <v>41</v>
      </c>
      <c r="B8" t="s">
        <v>3008</v>
      </c>
      <c r="C8">
        <v>4</v>
      </c>
      <c r="D8">
        <v>11</v>
      </c>
      <c r="E8" t="str">
        <f>IF(ISNUMBER(Table13[[#This Row],[YearGroup]]),_xlfn.CONCAT("Year ",Table13[[#This Row],[YearGroup]]," ",Table13[[#This Row],[Subject]]),_xlfn.CONCAT("Key Stage ",Table13[[#This Row],[KeyStage]]," ",Table13[[#This Row],[Subject]]," (",Table13[[#This Row],[YearGroup]],")"))</f>
        <v>Year 11 Biology</v>
      </c>
      <c r="F8" t="str">
        <f>IF(ISNUMBER(Table13[[#This Row],[YearGroup]]),_xlfn.CONCAT("Y", D8, ".", SUBSTITUTE(A8," ","")), _xlfn.CONCAT("KS",Table13[[#This Row],[KeyStage]],".",Table13[[#This Row],[Subject]],".",Table13[[#This Row],[YearGroup]]))</f>
        <v>Y11.Biology</v>
      </c>
    </row>
    <row r="9" spans="1:6" x14ac:dyDescent="0.25">
      <c r="A9" t="s">
        <v>41</v>
      </c>
      <c r="B9" t="s">
        <v>3008</v>
      </c>
      <c r="C9">
        <v>4</v>
      </c>
      <c r="D9" t="s">
        <v>2935</v>
      </c>
      <c r="E9" t="str">
        <f>IF(ISNUMBER(Table13[[#This Row],[YearGroup]]),_xlfn.CONCAT("Year ",Table13[[#This Row],[YearGroup]]," ",Table13[[#This Row],[Subject]]),_xlfn.CONCAT("Key Stage ",Table13[[#This Row],[KeyStage]]," ",Table13[[#This Row],[Subject]]," (",Table13[[#This Row],[YearGroup]],")"))</f>
        <v>Key Stage 4 Biology (Core)</v>
      </c>
      <c r="F9" t="str">
        <f>IF(ISNUMBER(Table13[[#This Row],[YearGroup]]),_xlfn.CONCAT("Y", D9, ".", SUBSTITUTE(A9," ","")), _xlfn.CONCAT("KS",Table13[[#This Row],[KeyStage]],".",Table13[[#This Row],[Subject]],".",Table13[[#This Row],[YearGroup]]))</f>
        <v>KS4.Biology.Core</v>
      </c>
    </row>
    <row r="10" spans="1:6" x14ac:dyDescent="0.25">
      <c r="A10" t="s">
        <v>41</v>
      </c>
      <c r="B10" t="s">
        <v>3008</v>
      </c>
      <c r="C10">
        <v>4</v>
      </c>
      <c r="D10" t="s">
        <v>2955</v>
      </c>
      <c r="E10" t="str">
        <f>IF(ISNUMBER(Table13[[#This Row],[YearGroup]]),_xlfn.CONCAT("Year ",Table13[[#This Row],[YearGroup]]," ",Table13[[#This Row],[Subject]]),_xlfn.CONCAT("Key Stage ",Table13[[#This Row],[KeyStage]]," ",Table13[[#This Row],[Subject]]," (",Table13[[#This Row],[YearGroup]],")"))</f>
        <v>Key Stage 4 Biology (Special)</v>
      </c>
      <c r="F10" t="str">
        <f>IF(ISNUMBER(Table13[[#This Row],[YearGroup]]),_xlfn.CONCAT("Y", D10, ".", SUBSTITUTE(A10," ","")), _xlfn.CONCAT("KS",Table13[[#This Row],[KeyStage]],".",Table13[[#This Row],[Subject]],".",Table13[[#This Row],[YearGroup]]))</f>
        <v>KS4.Biology.Special</v>
      </c>
    </row>
    <row r="11" spans="1:6" x14ac:dyDescent="0.25">
      <c r="A11" t="s">
        <v>44</v>
      </c>
      <c r="B11" t="s">
        <v>3009</v>
      </c>
      <c r="C11">
        <v>4</v>
      </c>
      <c r="D11">
        <v>9</v>
      </c>
      <c r="E11" t="str">
        <f>IF(ISNUMBER(Table13[[#This Row],[YearGroup]]),_xlfn.CONCAT("Year ",Table13[[#This Row],[YearGroup]]," ",Table13[[#This Row],[Subject]]),_xlfn.CONCAT("Key Stage ",Table13[[#This Row],[KeyStage]]," ",Table13[[#This Row],[Subject]]," (",Table13[[#This Row],[YearGroup]],")"))</f>
        <v>Year 9 Chemistry</v>
      </c>
      <c r="F11" t="str">
        <f>IF(ISNUMBER(Table13[[#This Row],[YearGroup]]),_xlfn.CONCAT("Y", D11, ".", SUBSTITUTE(A11," ","")), _xlfn.CONCAT("KS",Table13[[#This Row],[KeyStage]],".",Table13[[#This Row],[Subject]],".",Table13[[#This Row],[YearGroup]]))</f>
        <v>Y9.Chemistry</v>
      </c>
    </row>
    <row r="12" spans="1:6" x14ac:dyDescent="0.25">
      <c r="A12" t="s">
        <v>44</v>
      </c>
      <c r="B12" t="s">
        <v>3009</v>
      </c>
      <c r="C12">
        <v>4</v>
      </c>
      <c r="D12">
        <v>10</v>
      </c>
      <c r="E12" t="str">
        <f>IF(ISNUMBER(Table13[[#This Row],[YearGroup]]),_xlfn.CONCAT("Year ",Table13[[#This Row],[YearGroup]]," ",Table13[[#This Row],[Subject]]),_xlfn.CONCAT("Key Stage ",Table13[[#This Row],[KeyStage]]," ",Table13[[#This Row],[Subject]]," (",Table13[[#This Row],[YearGroup]],")"))</f>
        <v>Year 10 Chemistry</v>
      </c>
      <c r="F12" t="str">
        <f>IF(ISNUMBER(Table13[[#This Row],[YearGroup]]),_xlfn.CONCAT("Y", D12, ".", SUBSTITUTE(A12," ","")), _xlfn.CONCAT("KS",Table13[[#This Row],[KeyStage]],".",Table13[[#This Row],[Subject]],".",Table13[[#This Row],[YearGroup]]))</f>
        <v>Y10.Chemistry</v>
      </c>
    </row>
    <row r="13" spans="1:6" x14ac:dyDescent="0.25">
      <c r="A13" t="s">
        <v>44</v>
      </c>
      <c r="B13" t="s">
        <v>3009</v>
      </c>
      <c r="C13">
        <v>4</v>
      </c>
      <c r="D13">
        <v>11</v>
      </c>
      <c r="E13" t="str">
        <f>IF(ISNUMBER(Table13[[#This Row],[YearGroup]]),_xlfn.CONCAT("Year ",Table13[[#This Row],[YearGroup]]," ",Table13[[#This Row],[Subject]]),_xlfn.CONCAT("Key Stage ",Table13[[#This Row],[KeyStage]]," ",Table13[[#This Row],[Subject]]," (",Table13[[#This Row],[YearGroup]],")"))</f>
        <v>Year 11 Chemistry</v>
      </c>
      <c r="F13" t="str">
        <f>IF(ISNUMBER(Table13[[#This Row],[YearGroup]]),_xlfn.CONCAT("Y", D13, ".", SUBSTITUTE(A13," ","")), _xlfn.CONCAT("KS",Table13[[#This Row],[KeyStage]],".",Table13[[#This Row],[Subject]],".",Table13[[#This Row],[YearGroup]]))</f>
        <v>Y11.Chemistry</v>
      </c>
    </row>
    <row r="14" spans="1:6" x14ac:dyDescent="0.25">
      <c r="A14" t="s">
        <v>44</v>
      </c>
      <c r="B14" t="s">
        <v>3009</v>
      </c>
      <c r="C14">
        <v>4</v>
      </c>
      <c r="D14" t="s">
        <v>2935</v>
      </c>
      <c r="E14" t="str">
        <f>IF(ISNUMBER(Table13[[#This Row],[YearGroup]]),_xlfn.CONCAT("Year ",Table13[[#This Row],[YearGroup]]," ",Table13[[#This Row],[Subject]]),_xlfn.CONCAT("Key Stage ",Table13[[#This Row],[KeyStage]]," ",Table13[[#This Row],[Subject]]," (",Table13[[#This Row],[YearGroup]],")"))</f>
        <v>Key Stage 4 Chemistry (Core)</v>
      </c>
      <c r="F14" t="str">
        <f>IF(ISNUMBER(Table13[[#This Row],[YearGroup]]),_xlfn.CONCAT("Y", D14, ".", SUBSTITUTE(A14," ","")), _xlfn.CONCAT("KS",Table13[[#This Row],[KeyStage]],".",Table13[[#This Row],[Subject]],".",Table13[[#This Row],[YearGroup]]))</f>
        <v>KS4.Chemistry.Core</v>
      </c>
    </row>
    <row r="15" spans="1:6" x14ac:dyDescent="0.25">
      <c r="A15" t="s">
        <v>44</v>
      </c>
      <c r="B15" t="s">
        <v>3009</v>
      </c>
      <c r="C15">
        <v>4</v>
      </c>
      <c r="D15" t="s">
        <v>2955</v>
      </c>
      <c r="E15" t="str">
        <f>IF(ISNUMBER(Table13[[#This Row],[YearGroup]]),_xlfn.CONCAT("Year ",Table13[[#This Row],[YearGroup]]," ",Table13[[#This Row],[Subject]]),_xlfn.CONCAT("Key Stage ",Table13[[#This Row],[KeyStage]]," ",Table13[[#This Row],[Subject]]," (",Table13[[#This Row],[YearGroup]],")"))</f>
        <v>Key Stage 4 Chemistry (Special)</v>
      </c>
      <c r="F15" t="str">
        <f>IF(ISNUMBER(Table13[[#This Row],[YearGroup]]),_xlfn.CONCAT("Y", D15, ".", SUBSTITUTE(A15," ","")), _xlfn.CONCAT("KS",Table13[[#This Row],[KeyStage]],".",Table13[[#This Row],[Subject]],".",Table13[[#This Row],[YearGroup]]))</f>
        <v>KS4.Chemistry.Special</v>
      </c>
    </row>
    <row r="16" spans="1:6" x14ac:dyDescent="0.25">
      <c r="A16" t="s">
        <v>42</v>
      </c>
      <c r="B16" t="s">
        <v>3010</v>
      </c>
      <c r="C16">
        <v>4</v>
      </c>
      <c r="D16">
        <v>9</v>
      </c>
      <c r="E16" t="str">
        <f>IF(ISNUMBER(Table13[[#This Row],[YearGroup]]),_xlfn.CONCAT("Year ",Table13[[#This Row],[YearGroup]]," ",Table13[[#This Row],[Subject]]),_xlfn.CONCAT("Key Stage ",Table13[[#This Row],[KeyStage]]," ",Table13[[#This Row],[Subject]]," (",Table13[[#This Row],[YearGroup]],")"))</f>
        <v>Year 9 Physics</v>
      </c>
      <c r="F16" t="str">
        <f>IF(ISNUMBER(Table13[[#This Row],[YearGroup]]),_xlfn.CONCAT("Y", D16, ".", SUBSTITUTE(A16," ","")), _xlfn.CONCAT("KS",Table13[[#This Row],[KeyStage]],".",Table13[[#This Row],[Subject]],".",Table13[[#This Row],[YearGroup]]))</f>
        <v>Y9.Physics</v>
      </c>
    </row>
    <row r="17" spans="1:6" x14ac:dyDescent="0.25">
      <c r="A17" t="s">
        <v>42</v>
      </c>
      <c r="B17" t="s">
        <v>3010</v>
      </c>
      <c r="C17">
        <v>4</v>
      </c>
      <c r="D17">
        <v>10</v>
      </c>
      <c r="E17" t="str">
        <f>IF(ISNUMBER(Table13[[#This Row],[YearGroup]]),_xlfn.CONCAT("Year ",Table13[[#This Row],[YearGroup]]," ",Table13[[#This Row],[Subject]]),_xlfn.CONCAT("Key Stage ",Table13[[#This Row],[KeyStage]]," ",Table13[[#This Row],[Subject]]," (",Table13[[#This Row],[YearGroup]],")"))</f>
        <v>Year 10 Physics</v>
      </c>
      <c r="F17" t="str">
        <f>IF(ISNUMBER(Table13[[#This Row],[YearGroup]]),_xlfn.CONCAT("Y", D17, ".", SUBSTITUTE(A17," ","")), _xlfn.CONCAT("KS",Table13[[#This Row],[KeyStage]],".",Table13[[#This Row],[Subject]],".",Table13[[#This Row],[YearGroup]]))</f>
        <v>Y10.Physics</v>
      </c>
    </row>
    <row r="18" spans="1:6" x14ac:dyDescent="0.25">
      <c r="A18" t="s">
        <v>42</v>
      </c>
      <c r="B18" t="s">
        <v>3010</v>
      </c>
      <c r="C18">
        <v>4</v>
      </c>
      <c r="D18">
        <v>11</v>
      </c>
      <c r="E18" t="str">
        <f>IF(ISNUMBER(Table13[[#This Row],[YearGroup]]),_xlfn.CONCAT("Year ",Table13[[#This Row],[YearGroup]]," ",Table13[[#This Row],[Subject]]),_xlfn.CONCAT("Key Stage ",Table13[[#This Row],[KeyStage]]," ",Table13[[#This Row],[Subject]]," (",Table13[[#This Row],[YearGroup]],")"))</f>
        <v>Year 11 Physics</v>
      </c>
      <c r="F18" t="str">
        <f>IF(ISNUMBER(Table13[[#This Row],[YearGroup]]),_xlfn.CONCAT("Y", D18, ".", SUBSTITUTE(A18," ","")), _xlfn.CONCAT("KS",Table13[[#This Row],[KeyStage]],".",Table13[[#This Row],[Subject]],".",Table13[[#This Row],[YearGroup]]))</f>
        <v>Y11.Physics</v>
      </c>
    </row>
    <row r="19" spans="1:6" x14ac:dyDescent="0.25">
      <c r="A19" t="s">
        <v>42</v>
      </c>
      <c r="B19" t="s">
        <v>3010</v>
      </c>
      <c r="C19">
        <v>4</v>
      </c>
      <c r="D19" t="s">
        <v>2935</v>
      </c>
      <c r="E19" t="str">
        <f>IF(ISNUMBER(Table13[[#This Row],[YearGroup]]),_xlfn.CONCAT("Year ",Table13[[#This Row],[YearGroup]]," ",Table13[[#This Row],[Subject]]),_xlfn.CONCAT("Key Stage ",Table13[[#This Row],[KeyStage]]," ",Table13[[#This Row],[Subject]]," (",Table13[[#This Row],[YearGroup]],")"))</f>
        <v>Key Stage 4 Physics (Core)</v>
      </c>
      <c r="F19" t="str">
        <f>IF(ISNUMBER(Table13[[#This Row],[YearGroup]]),_xlfn.CONCAT("Y", D19, ".", SUBSTITUTE(A19," ","")), _xlfn.CONCAT("KS",Table13[[#This Row],[KeyStage]],".",Table13[[#This Row],[Subject]],".",Table13[[#This Row],[YearGroup]]))</f>
        <v>KS4.Physics.Core</v>
      </c>
    </row>
    <row r="20" spans="1:6" x14ac:dyDescent="0.25">
      <c r="A20" t="s">
        <v>42</v>
      </c>
      <c r="B20" t="s">
        <v>3010</v>
      </c>
      <c r="C20">
        <v>4</v>
      </c>
      <c r="D20" t="s">
        <v>2955</v>
      </c>
      <c r="E20" t="str">
        <f>IF(ISNUMBER(Table13[[#This Row],[YearGroup]]),_xlfn.CONCAT("Year ",Table13[[#This Row],[YearGroup]]," ",Table13[[#This Row],[Subject]]),_xlfn.CONCAT("Key Stage ",Table13[[#This Row],[KeyStage]]," ",Table13[[#This Row],[Subject]]," (",Table13[[#This Row],[YearGroup]],")"))</f>
        <v>Key Stage 4 Physics (Special)</v>
      </c>
      <c r="F20" t="str">
        <f>IF(ISNUMBER(Table13[[#This Row],[YearGroup]]),_xlfn.CONCAT("Y", D20, ".", SUBSTITUTE(A20," ","")), _xlfn.CONCAT("KS",Table13[[#This Row],[KeyStage]],".",Table13[[#This Row],[Subject]],".",Table13[[#This Row],[YearGroup]]))</f>
        <v>KS4.Physics.Special</v>
      </c>
    </row>
    <row r="21" spans="1:6" x14ac:dyDescent="0.25">
      <c r="A21" t="s">
        <v>41</v>
      </c>
      <c r="B21" t="s">
        <v>3008</v>
      </c>
      <c r="C21">
        <v>5</v>
      </c>
      <c r="D21">
        <v>12</v>
      </c>
      <c r="E21" t="str">
        <f>IF(ISNUMBER(Table13[[#This Row],[YearGroup]]),_xlfn.CONCAT("Year ",Table13[[#This Row],[YearGroup]]," ",Table13[[#This Row],[Subject]]),_xlfn.CONCAT("Key Stage ",Table13[[#This Row],[KeyStage]]," ",Table13[[#This Row],[Subject]]," (",Table13[[#This Row],[YearGroup]],")"))</f>
        <v>Year 12 Biology</v>
      </c>
      <c r="F21" t="str">
        <f>IF(ISNUMBER(Table13[[#This Row],[YearGroup]]),_xlfn.CONCAT("Y", D21, ".", SUBSTITUTE(A21," ","")), _xlfn.CONCAT("KS",Table13[[#This Row],[KeyStage]],".",Table13[[#This Row],[Subject]],".",Table13[[#This Row],[YearGroup]]))</f>
        <v>Y12.Biology</v>
      </c>
    </row>
    <row r="22" spans="1:6" x14ac:dyDescent="0.25">
      <c r="A22" t="s">
        <v>41</v>
      </c>
      <c r="B22" t="s">
        <v>3008</v>
      </c>
      <c r="C22">
        <v>5</v>
      </c>
      <c r="D22">
        <v>13</v>
      </c>
      <c r="E22" t="str">
        <f>IF(ISNUMBER(Table13[[#This Row],[YearGroup]]),_xlfn.CONCAT("Year ",Table13[[#This Row],[YearGroup]]," ",Table13[[#This Row],[Subject]]),_xlfn.CONCAT("Key Stage ",Table13[[#This Row],[KeyStage]]," ",Table13[[#This Row],[Subject]]," (",Table13[[#This Row],[YearGroup]],")"))</f>
        <v>Year 13 Biology</v>
      </c>
      <c r="F22" t="str">
        <f>IF(ISNUMBER(Table13[[#This Row],[YearGroup]]),_xlfn.CONCAT("Y", D22, ".", SUBSTITUTE(A22," ","")), _xlfn.CONCAT("KS",Table13[[#This Row],[KeyStage]],".",Table13[[#This Row],[Subject]],".",Table13[[#This Row],[YearGroup]]))</f>
        <v>Y13.Biology</v>
      </c>
    </row>
    <row r="23" spans="1:6" x14ac:dyDescent="0.25">
      <c r="A23" t="s">
        <v>41</v>
      </c>
      <c r="B23" t="s">
        <v>3008</v>
      </c>
      <c r="C23">
        <v>5</v>
      </c>
      <c r="D23" t="s">
        <v>2935</v>
      </c>
      <c r="E23" t="str">
        <f>IF(ISNUMBER(Table13[[#This Row],[YearGroup]]),_xlfn.CONCAT("Year ",Table13[[#This Row],[YearGroup]]," ",Table13[[#This Row],[Subject]]),_xlfn.CONCAT("Key Stage ",Table13[[#This Row],[KeyStage]]," ",Table13[[#This Row],[Subject]]," (",Table13[[#This Row],[YearGroup]],")"))</f>
        <v>Key Stage 5 Biology (Core)</v>
      </c>
      <c r="F23" t="str">
        <f>IF(ISNUMBER(Table13[[#This Row],[YearGroup]]),_xlfn.CONCAT("Y", D23, ".", SUBSTITUTE(A23," ","")), _xlfn.CONCAT("KS",Table13[[#This Row],[KeyStage]],".",Table13[[#This Row],[Subject]],".",Table13[[#This Row],[YearGroup]]))</f>
        <v>KS5.Biology.Core</v>
      </c>
    </row>
    <row r="24" spans="1:6" x14ac:dyDescent="0.25">
      <c r="A24" t="s">
        <v>41</v>
      </c>
      <c r="B24" t="s">
        <v>3008</v>
      </c>
      <c r="C24">
        <v>5</v>
      </c>
      <c r="D24" t="s">
        <v>2955</v>
      </c>
      <c r="E24" t="str">
        <f>IF(ISNUMBER(Table13[[#This Row],[YearGroup]]),_xlfn.CONCAT("Year ",Table13[[#This Row],[YearGroup]]," ",Table13[[#This Row],[Subject]]),_xlfn.CONCAT("Key Stage ",Table13[[#This Row],[KeyStage]]," ",Table13[[#This Row],[Subject]]," (",Table13[[#This Row],[YearGroup]],")"))</f>
        <v>Key Stage 5 Biology (Special)</v>
      </c>
      <c r="F24" t="str">
        <f>IF(ISNUMBER(Table13[[#This Row],[YearGroup]]),_xlfn.CONCAT("Y", D24, ".", SUBSTITUTE(A24," ","")), _xlfn.CONCAT("KS",Table13[[#This Row],[KeyStage]],".",Table13[[#This Row],[Subject]],".",Table13[[#This Row],[YearGroup]]))</f>
        <v>KS5.Biology.Special</v>
      </c>
    </row>
    <row r="25" spans="1:6" x14ac:dyDescent="0.25">
      <c r="A25" t="s">
        <v>44</v>
      </c>
      <c r="B25" t="s">
        <v>3009</v>
      </c>
      <c r="C25">
        <v>5</v>
      </c>
      <c r="D25">
        <v>12</v>
      </c>
      <c r="E25" t="str">
        <f>IF(ISNUMBER(Table13[[#This Row],[YearGroup]]),_xlfn.CONCAT("Year ",Table13[[#This Row],[YearGroup]]," ",Table13[[#This Row],[Subject]]),_xlfn.CONCAT("Key Stage ",Table13[[#This Row],[KeyStage]]," ",Table13[[#This Row],[Subject]]," (",Table13[[#This Row],[YearGroup]],")"))</f>
        <v>Year 12 Chemistry</v>
      </c>
      <c r="F25" t="str">
        <f>IF(ISNUMBER(Table13[[#This Row],[YearGroup]]),_xlfn.CONCAT("Y", D25, ".", SUBSTITUTE(A25," ","")), _xlfn.CONCAT("KS",Table13[[#This Row],[KeyStage]],".",Table13[[#This Row],[Subject]],".",Table13[[#This Row],[YearGroup]]))</f>
        <v>Y12.Chemistry</v>
      </c>
    </row>
    <row r="26" spans="1:6" x14ac:dyDescent="0.25">
      <c r="A26" t="s">
        <v>44</v>
      </c>
      <c r="B26" t="s">
        <v>3009</v>
      </c>
      <c r="C26">
        <v>5</v>
      </c>
      <c r="D26">
        <v>13</v>
      </c>
      <c r="E26" t="str">
        <f>IF(ISNUMBER(Table13[[#This Row],[YearGroup]]),_xlfn.CONCAT("Year ",Table13[[#This Row],[YearGroup]]," ",Table13[[#This Row],[Subject]]),_xlfn.CONCAT("Key Stage ",Table13[[#This Row],[KeyStage]]," ",Table13[[#This Row],[Subject]]," (",Table13[[#This Row],[YearGroup]],")"))</f>
        <v>Year 13 Chemistry</v>
      </c>
      <c r="F26" t="str">
        <f>IF(ISNUMBER(Table13[[#This Row],[YearGroup]]),_xlfn.CONCAT("Y", D26, ".", SUBSTITUTE(A26," ","")), _xlfn.CONCAT("KS",Table13[[#This Row],[KeyStage]],".",Table13[[#This Row],[Subject]],".",Table13[[#This Row],[YearGroup]]))</f>
        <v>Y13.Chemistry</v>
      </c>
    </row>
    <row r="27" spans="1:6" x14ac:dyDescent="0.25">
      <c r="A27" t="s">
        <v>44</v>
      </c>
      <c r="B27" t="s">
        <v>3009</v>
      </c>
      <c r="C27">
        <v>5</v>
      </c>
      <c r="D27" t="s">
        <v>2935</v>
      </c>
      <c r="E27" t="str">
        <f>IF(ISNUMBER(Table13[[#This Row],[YearGroup]]),_xlfn.CONCAT("Year ",Table13[[#This Row],[YearGroup]]," ",Table13[[#This Row],[Subject]]),_xlfn.CONCAT("Key Stage ",Table13[[#This Row],[KeyStage]]," ",Table13[[#This Row],[Subject]]," (",Table13[[#This Row],[YearGroup]],")"))</f>
        <v>Key Stage 5 Chemistry (Core)</v>
      </c>
      <c r="F27" t="str">
        <f>IF(ISNUMBER(Table13[[#This Row],[YearGroup]]),_xlfn.CONCAT("Y", D27, ".", SUBSTITUTE(A27," ","")), _xlfn.CONCAT("KS",Table13[[#This Row],[KeyStage]],".",Table13[[#This Row],[Subject]],".",Table13[[#This Row],[YearGroup]]))</f>
        <v>KS5.Chemistry.Core</v>
      </c>
    </row>
    <row r="28" spans="1:6" x14ac:dyDescent="0.25">
      <c r="A28" t="s">
        <v>44</v>
      </c>
      <c r="B28" t="s">
        <v>3009</v>
      </c>
      <c r="C28">
        <v>5</v>
      </c>
      <c r="D28" t="s">
        <v>2955</v>
      </c>
      <c r="E28" t="str">
        <f>IF(ISNUMBER(Table13[[#This Row],[YearGroup]]),_xlfn.CONCAT("Year ",Table13[[#This Row],[YearGroup]]," ",Table13[[#This Row],[Subject]]),_xlfn.CONCAT("Key Stage ",Table13[[#This Row],[KeyStage]]," ",Table13[[#This Row],[Subject]]," (",Table13[[#This Row],[YearGroup]],")"))</f>
        <v>Key Stage 5 Chemistry (Special)</v>
      </c>
      <c r="F28" t="str">
        <f>IF(ISNUMBER(Table13[[#This Row],[YearGroup]]),_xlfn.CONCAT("Y", D28, ".", SUBSTITUTE(A28," ","")), _xlfn.CONCAT("KS",Table13[[#This Row],[KeyStage]],".",Table13[[#This Row],[Subject]],".",Table13[[#This Row],[YearGroup]]))</f>
        <v>KS5.Chemistry.Special</v>
      </c>
    </row>
    <row r="29" spans="1:6" x14ac:dyDescent="0.25">
      <c r="A29" t="s">
        <v>42</v>
      </c>
      <c r="B29" t="s">
        <v>3010</v>
      </c>
      <c r="C29">
        <v>5</v>
      </c>
      <c r="D29">
        <v>12</v>
      </c>
      <c r="E29" t="str">
        <f>IF(ISNUMBER(Table13[[#This Row],[YearGroup]]),_xlfn.CONCAT("Year ",Table13[[#This Row],[YearGroup]]," ",Table13[[#This Row],[Subject]]),_xlfn.CONCAT("Key Stage ",Table13[[#This Row],[KeyStage]]," ",Table13[[#This Row],[Subject]]," (",Table13[[#This Row],[YearGroup]],")"))</f>
        <v>Year 12 Physics</v>
      </c>
      <c r="F29" t="str">
        <f>IF(ISNUMBER(Table13[[#This Row],[YearGroup]]),_xlfn.CONCAT("Y", D29, ".", SUBSTITUTE(A29," ","")), _xlfn.CONCAT("KS",Table13[[#This Row],[KeyStage]],".",Table13[[#This Row],[Subject]],".",Table13[[#This Row],[YearGroup]]))</f>
        <v>Y12.Physics</v>
      </c>
    </row>
    <row r="30" spans="1:6" x14ac:dyDescent="0.25">
      <c r="A30" t="s">
        <v>42</v>
      </c>
      <c r="B30" t="s">
        <v>3010</v>
      </c>
      <c r="C30">
        <v>5</v>
      </c>
      <c r="D30">
        <v>13</v>
      </c>
      <c r="E30" t="str">
        <f>IF(ISNUMBER(Table13[[#This Row],[YearGroup]]),_xlfn.CONCAT("Year ",Table13[[#This Row],[YearGroup]]," ",Table13[[#This Row],[Subject]]),_xlfn.CONCAT("Key Stage ",Table13[[#This Row],[KeyStage]]," ",Table13[[#This Row],[Subject]]," (",Table13[[#This Row],[YearGroup]],")"))</f>
        <v>Year 13 Physics</v>
      </c>
      <c r="F30" t="str">
        <f>IF(ISNUMBER(Table13[[#This Row],[YearGroup]]),_xlfn.CONCAT("Y", D30, ".", SUBSTITUTE(A30," ","")), _xlfn.CONCAT("KS",Table13[[#This Row],[KeyStage]],".",Table13[[#This Row],[Subject]],".",Table13[[#This Row],[YearGroup]]))</f>
        <v>Y13.Physics</v>
      </c>
    </row>
    <row r="31" spans="1:6" x14ac:dyDescent="0.25">
      <c r="A31" t="s">
        <v>42</v>
      </c>
      <c r="B31" t="s">
        <v>3010</v>
      </c>
      <c r="C31">
        <v>5</v>
      </c>
      <c r="D31" t="s">
        <v>2935</v>
      </c>
      <c r="E31" t="str">
        <f>IF(ISNUMBER(Table13[[#This Row],[YearGroup]]),_xlfn.CONCAT("Year ",Table13[[#This Row],[YearGroup]]," ",Table13[[#This Row],[Subject]]),_xlfn.CONCAT("Key Stage ",Table13[[#This Row],[KeyStage]]," ",Table13[[#This Row],[Subject]]," (",Table13[[#This Row],[YearGroup]],")"))</f>
        <v>Key Stage 5 Physics (Core)</v>
      </c>
      <c r="F31" t="str">
        <f>IF(ISNUMBER(Table13[[#This Row],[YearGroup]]),_xlfn.CONCAT("Y", D31, ".", SUBSTITUTE(A31," ","")), _xlfn.CONCAT("KS",Table13[[#This Row],[KeyStage]],".",Table13[[#This Row],[Subject]],".",Table13[[#This Row],[YearGroup]]))</f>
        <v>KS5.Physics.Core</v>
      </c>
    </row>
    <row r="32" spans="1:6" x14ac:dyDescent="0.25">
      <c r="A32" t="s">
        <v>42</v>
      </c>
      <c r="B32" t="s">
        <v>3010</v>
      </c>
      <c r="C32">
        <v>5</v>
      </c>
      <c r="D32" t="s">
        <v>2955</v>
      </c>
      <c r="E32" t="str">
        <f>IF(ISNUMBER(Table13[[#This Row],[YearGroup]]),_xlfn.CONCAT("Year ",Table13[[#This Row],[YearGroup]]," ",Table13[[#This Row],[Subject]]),_xlfn.CONCAT("Key Stage ",Table13[[#This Row],[KeyStage]]," ",Table13[[#This Row],[Subject]]," (",Table13[[#This Row],[YearGroup]],")"))</f>
        <v>Key Stage 5 Physics (Special)</v>
      </c>
      <c r="F32" t="str">
        <f>IF(ISNUMBER(Table13[[#This Row],[YearGroup]]),_xlfn.CONCAT("Y", D32, ".", SUBSTITUTE(A32," ","")), _xlfn.CONCAT("KS",Table13[[#This Row],[KeyStage]],".",Table13[[#This Row],[Subject]],".",Table13[[#This Row],[YearGroup]]))</f>
        <v>KS5.Physics.Special</v>
      </c>
    </row>
    <row r="33" spans="1:6" x14ac:dyDescent="0.25">
      <c r="A33" t="s">
        <v>3014</v>
      </c>
      <c r="B33" t="s">
        <v>3013</v>
      </c>
      <c r="C33">
        <v>3</v>
      </c>
      <c r="D33">
        <v>7</v>
      </c>
      <c r="E33" t="str">
        <f>IF(ISNUMBER(Table13[[#This Row],[YearGroup]]),_xlfn.CONCAT("Year ",Table13[[#This Row],[YearGroup]]," ",Table13[[#This Row],[Subject]]),_xlfn.CONCAT("Key Stage ",Table13[[#This Row],[KeyStage]]," ",Table13[[#This Row],[Subject]]," (",Table13[[#This Row],[YearGroup]],")"))</f>
        <v>Year 7 Form Time</v>
      </c>
      <c r="F33" t="str">
        <f>IF(ISNUMBER(Table13[[#This Row],[YearGroup]]),_xlfn.CONCAT("Y", D33, ".", SUBSTITUTE(A33," ","")), _xlfn.CONCAT("KS",Table13[[#This Row],[KeyStage]],".",Table13[[#This Row],[Subject]],".",Table13[[#This Row],[YearGroup]]))</f>
        <v>Y7.FormTime</v>
      </c>
    </row>
    <row r="34" spans="1:6" x14ac:dyDescent="0.25">
      <c r="A34" t="s">
        <v>3014</v>
      </c>
      <c r="B34" t="s">
        <v>3013</v>
      </c>
      <c r="C34">
        <v>3</v>
      </c>
      <c r="D34">
        <v>8</v>
      </c>
      <c r="E34" t="str">
        <f>IF(ISNUMBER(Table13[[#This Row],[YearGroup]]),_xlfn.CONCAT("Year ",Table13[[#This Row],[YearGroup]]," ",Table13[[#This Row],[Subject]]),_xlfn.CONCAT("Key Stage ",Table13[[#This Row],[KeyStage]]," ",Table13[[#This Row],[Subject]]," (",Table13[[#This Row],[YearGroup]],")"))</f>
        <v>Year 8 Form Time</v>
      </c>
      <c r="F34" t="str">
        <f>IF(ISNUMBER(Table13[[#This Row],[YearGroup]]),_xlfn.CONCAT("Y", D34, ".", SUBSTITUTE(A34," ","")), _xlfn.CONCAT("KS",Table13[[#This Row],[KeyStage]],".",Table13[[#This Row],[Subject]],".",Table13[[#This Row],[YearGroup]]))</f>
        <v>Y8.FormTime</v>
      </c>
    </row>
    <row r="35" spans="1:6" x14ac:dyDescent="0.25">
      <c r="A35" t="s">
        <v>3014</v>
      </c>
      <c r="B35" t="s">
        <v>3013</v>
      </c>
      <c r="C35">
        <v>3</v>
      </c>
      <c r="D35">
        <v>9</v>
      </c>
      <c r="E35" t="str">
        <f>IF(ISNUMBER(Table13[[#This Row],[YearGroup]]),_xlfn.CONCAT("Year ",Table13[[#This Row],[YearGroup]]," ",Table13[[#This Row],[Subject]]),_xlfn.CONCAT("Key Stage ",Table13[[#This Row],[KeyStage]]," ",Table13[[#This Row],[Subject]]," (",Table13[[#This Row],[YearGroup]],")"))</f>
        <v>Year 9 Form Time</v>
      </c>
      <c r="F35" t="str">
        <f>IF(ISNUMBER(Table13[[#This Row],[YearGroup]]),_xlfn.CONCAT("Y", D35, ".", SUBSTITUTE(A35," ","")), _xlfn.CONCAT("KS",Table13[[#This Row],[KeyStage]],".",Table13[[#This Row],[Subject]],".",Table13[[#This Row],[YearGroup]]))</f>
        <v>Y9.FormTime</v>
      </c>
    </row>
    <row r="36" spans="1:6" x14ac:dyDescent="0.25">
      <c r="A36" t="s">
        <v>3014</v>
      </c>
      <c r="B36" t="s">
        <v>3013</v>
      </c>
      <c r="C36">
        <v>4</v>
      </c>
      <c r="D36">
        <v>10</v>
      </c>
      <c r="E36" t="str">
        <f>IF(ISNUMBER(Table13[[#This Row],[YearGroup]]),_xlfn.CONCAT("Year ",Table13[[#This Row],[YearGroup]]," ",Table13[[#This Row],[Subject]]),_xlfn.CONCAT("Key Stage ",Table13[[#This Row],[KeyStage]]," ",Table13[[#This Row],[Subject]]," (",Table13[[#This Row],[YearGroup]],")"))</f>
        <v>Year 10 Form Time</v>
      </c>
      <c r="F36" t="str">
        <f>IF(ISNUMBER(Table13[[#This Row],[YearGroup]]),_xlfn.CONCAT("Y", D36, ".", SUBSTITUTE(A36," ","")), _xlfn.CONCAT("KS",Table13[[#This Row],[KeyStage]],".",Table13[[#This Row],[Subject]],".",Table13[[#This Row],[YearGroup]]))</f>
        <v>Y10.FormTime</v>
      </c>
    </row>
    <row r="37" spans="1:6" x14ac:dyDescent="0.25">
      <c r="A37" t="s">
        <v>3014</v>
      </c>
      <c r="B37" t="s">
        <v>3013</v>
      </c>
      <c r="C37">
        <v>4</v>
      </c>
      <c r="D37">
        <v>11</v>
      </c>
      <c r="E37" t="str">
        <f>IF(ISNUMBER(Table13[[#This Row],[YearGroup]]),_xlfn.CONCAT("Year ",Table13[[#This Row],[YearGroup]]," ",Table13[[#This Row],[Subject]]),_xlfn.CONCAT("Key Stage ",Table13[[#This Row],[KeyStage]]," ",Table13[[#This Row],[Subject]]," (",Table13[[#This Row],[YearGroup]],")"))</f>
        <v>Year 11 Form Time</v>
      </c>
      <c r="F37" t="str">
        <f>IF(ISNUMBER(Table13[[#This Row],[YearGroup]]),_xlfn.CONCAT("Y", D37, ".", SUBSTITUTE(A37," ","")), _xlfn.CONCAT("KS",Table13[[#This Row],[KeyStage]],".",Table13[[#This Row],[Subject]],".",Table13[[#This Row],[YearGroup]]))</f>
        <v>Y11.FormTime</v>
      </c>
    </row>
    <row r="38" spans="1:6" x14ac:dyDescent="0.25">
      <c r="A38" t="s">
        <v>3014</v>
      </c>
      <c r="B38" t="s">
        <v>3013</v>
      </c>
      <c r="C38">
        <v>5</v>
      </c>
      <c r="D38">
        <v>12</v>
      </c>
      <c r="E38" t="str">
        <f>IF(ISNUMBER(Table13[[#This Row],[YearGroup]]),_xlfn.CONCAT("Year ",Table13[[#This Row],[YearGroup]]," ",Table13[[#This Row],[Subject]]),_xlfn.CONCAT("Key Stage ",Table13[[#This Row],[KeyStage]]," ",Table13[[#This Row],[Subject]]," (",Table13[[#This Row],[YearGroup]],")"))</f>
        <v>Year 12 Form Time</v>
      </c>
      <c r="F38" t="str">
        <f>IF(ISNUMBER(Table13[[#This Row],[YearGroup]]),_xlfn.CONCAT("Y", D38, ".", SUBSTITUTE(A38," ","")), _xlfn.CONCAT("KS",Table13[[#This Row],[KeyStage]],".",Table13[[#This Row],[Subject]],".",Table13[[#This Row],[YearGroup]]))</f>
        <v>Y12.FormTime</v>
      </c>
    </row>
    <row r="39" spans="1:6" x14ac:dyDescent="0.25">
      <c r="A39" t="s">
        <v>3014</v>
      </c>
      <c r="B39" t="s">
        <v>3013</v>
      </c>
      <c r="C39">
        <v>5</v>
      </c>
      <c r="D39">
        <v>13</v>
      </c>
      <c r="E39" t="str">
        <f>IF(ISNUMBER(Table13[[#This Row],[YearGroup]]),_xlfn.CONCAT("Year ",Table13[[#This Row],[YearGroup]]," ",Table13[[#This Row],[Subject]]),_xlfn.CONCAT("Key Stage ",Table13[[#This Row],[KeyStage]]," ",Table13[[#This Row],[Subject]]," (",Table13[[#This Row],[YearGroup]],")"))</f>
        <v>Year 13 Form Time</v>
      </c>
      <c r="F39" t="str">
        <f>IF(ISNUMBER(Table13[[#This Row],[YearGroup]]),_xlfn.CONCAT("Y", D39, ".", SUBSTITUTE(A39," ","")), _xlfn.CONCAT("KS",Table13[[#This Row],[KeyStage]],".",Table13[[#This Row],[Subject]],".",Table13[[#This Row],[YearGroup]]))</f>
        <v>Y13.FormTime</v>
      </c>
    </row>
  </sheetData>
  <conditionalFormatting sqref="A34:A37">
    <cfRule type="expression" dxfId="11" priority="1">
      <formula>_xlfn.ISFORMULA(A34)</formula>
    </cfRule>
  </conditionalFormatting>
  <conditionalFormatting sqref="A1:F39">
    <cfRule type="expression" dxfId="10" priority="10">
      <formula>_xlfn.ISFORMULA(A1)</formula>
    </cfRule>
  </conditionalFormatting>
  <conditionalFormatting sqref="D31:D32">
    <cfRule type="expression" dxfId="9" priority="5">
      <formula>_xlfn.ISFORMULA(D31)</formula>
    </cfRule>
  </conditionalFormatting>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
    <tabColor rgb="FFFFCCCC"/>
  </sheetPr>
  <dimension ref="A1:O82"/>
  <sheetViews>
    <sheetView zoomScaleNormal="100" workbookViewId="0">
      <pane ySplit="1" topLeftCell="A48" activePane="bottomLeft" state="frozen"/>
      <selection pane="bottomLeft" activeCell="I2" sqref="I2"/>
    </sheetView>
  </sheetViews>
  <sheetFormatPr defaultColWidth="8.7109375" defaultRowHeight="15" x14ac:dyDescent="0.25"/>
  <cols>
    <col min="1" max="2" width="7.85546875" style="6" bestFit="1" customWidth="1"/>
    <col min="3" max="3" width="7.5703125" style="10" bestFit="1" customWidth="1"/>
    <col min="4" max="4" width="10.42578125" style="8" bestFit="1" customWidth="1"/>
    <col min="5" max="5" width="14.7109375" style="2" bestFit="1" customWidth="1"/>
    <col min="6" max="6" width="7.85546875" bestFit="1" customWidth="1"/>
    <col min="8" max="9" width="7.85546875" style="2" bestFit="1" customWidth="1"/>
    <col min="10" max="10" width="43.28515625" style="7" customWidth="1"/>
    <col min="11" max="11" width="13.140625" style="6" bestFit="1" customWidth="1"/>
    <col min="12" max="12" width="8.42578125" style="6" bestFit="1" customWidth="1"/>
    <col min="13" max="13" width="10.7109375" style="6" bestFit="1" customWidth="1"/>
    <col min="14" max="14" width="11.42578125" style="2" bestFit="1" customWidth="1"/>
    <col min="16" max="16" width="22.140625" style="2" bestFit="1" customWidth="1"/>
    <col min="17" max="16384" width="8.7109375" style="2"/>
  </cols>
  <sheetData>
    <row r="1" spans="1:15" s="9" customFormat="1" ht="78.599999999999994" customHeight="1" x14ac:dyDescent="0.25">
      <c r="A1" s="59" t="s">
        <v>2926</v>
      </c>
      <c r="B1" s="59" t="s">
        <v>2928</v>
      </c>
      <c r="C1" s="67" t="s">
        <v>2927</v>
      </c>
      <c r="D1" s="60" t="s">
        <v>2943</v>
      </c>
      <c r="E1" s="61" t="s">
        <v>2956</v>
      </c>
      <c r="F1" s="61" t="s">
        <v>2933</v>
      </c>
      <c r="G1" s="61" t="s">
        <v>2945</v>
      </c>
      <c r="H1" s="62" t="s">
        <v>2931</v>
      </c>
      <c r="I1" s="59" t="s">
        <v>46</v>
      </c>
      <c r="J1" s="59" t="s">
        <v>3</v>
      </c>
      <c r="K1" s="59" t="s">
        <v>47</v>
      </c>
      <c r="L1" s="63" t="s">
        <v>48</v>
      </c>
      <c r="M1" s="63" t="s">
        <v>49</v>
      </c>
    </row>
    <row r="2" spans="1:15" x14ac:dyDescent="0.25">
      <c r="A2" s="6" t="s">
        <v>43</v>
      </c>
      <c r="B2" s="6">
        <v>3</v>
      </c>
      <c r="C2" s="10">
        <v>7</v>
      </c>
      <c r="D2" s="13" t="str">
        <f>_xlfn.CONCAT("KS",TopicLookup[[#This Row],[SyllabusKeyStage]],".",TopicLookup[[#This Row],[SyllabusSubject]])</f>
        <v>KS3.Science</v>
      </c>
      <c r="E2" s="13" t="str">
        <f>IF(ISNUMBER(TopicLookup[[#This Row],[SyllabusYear]]),_xlfn.CONCAT("Y",TopicLookup[[#This Row],[SyllabusYear]],".",TopicLookup[[#This Row],[SyllabusSubject]]),_xlfn.CONCAT("KS",TopicLookup[[#This Row],[SyllabusKeyStage]],".",TopicLookup[[#This Row],[SyllabusSubject]],".",TopicLookup[[#This Row],[SyllabusYear]]))</f>
        <v>Y7.Science</v>
      </c>
      <c r="F2" s="8" t="s">
        <v>19</v>
      </c>
      <c r="G2" s="2" t="s">
        <v>4</v>
      </c>
      <c r="H2" s="7">
        <v>1</v>
      </c>
      <c r="I2"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7B1</v>
      </c>
      <c r="J2" s="6" t="s">
        <v>50</v>
      </c>
      <c r="K2" s="28" cm="1">
        <f t="array" ref="K2">SUMPRODUCT((LessonLookup[TopicID]=TopicLookup[[#This Row],[TopicID]])*(LessonLookup[SuggestedNumberOfPeriodsForLesson]))</f>
        <v>11</v>
      </c>
      <c r="L2" s="2" t="s">
        <v>51</v>
      </c>
      <c r="M2" s="2" t="s">
        <v>2937</v>
      </c>
      <c r="O2" s="2"/>
    </row>
    <row r="3" spans="1:15" x14ac:dyDescent="0.25">
      <c r="A3" s="6" t="s">
        <v>43</v>
      </c>
      <c r="B3" s="6">
        <v>3</v>
      </c>
      <c r="C3" s="10">
        <v>7</v>
      </c>
      <c r="D3" s="13" t="str">
        <f>_xlfn.CONCAT("KS",TopicLookup[[#This Row],[SyllabusKeyStage]],".",TopicLookup[[#This Row],[SyllabusSubject]])</f>
        <v>KS3.Science</v>
      </c>
      <c r="E3" s="13" t="str">
        <f>IF(ISNUMBER(TopicLookup[[#This Row],[SyllabusYear]]),_xlfn.CONCAT("Y",TopicLookup[[#This Row],[SyllabusYear]],".",TopicLookup[[#This Row],[SyllabusSubject]]),_xlfn.CONCAT("KS",TopicLookup[[#This Row],[SyllabusKeyStage]],".",TopicLookup[[#This Row],[SyllabusSubject]],".",TopicLookup[[#This Row],[SyllabusYear]]))</f>
        <v>Y7.Science</v>
      </c>
      <c r="F3" s="8" t="s">
        <v>19</v>
      </c>
      <c r="G3" s="2" t="s">
        <v>4</v>
      </c>
      <c r="H3" s="7">
        <v>2</v>
      </c>
      <c r="I3"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7B2</v>
      </c>
      <c r="J3" s="6" t="s">
        <v>52</v>
      </c>
      <c r="K3" s="28" cm="1">
        <f t="array" ref="K3">SUMPRODUCT((LessonLookup[TopicID]=TopicLookup[[#This Row],[TopicID]])*(LessonLookup[SuggestedNumberOfPeriodsForLesson]))</f>
        <v>11</v>
      </c>
      <c r="L3" s="2" t="s">
        <v>51</v>
      </c>
      <c r="M3" s="2" t="s">
        <v>2937</v>
      </c>
      <c r="O3" s="2"/>
    </row>
    <row r="4" spans="1:15" x14ac:dyDescent="0.25">
      <c r="A4" s="6" t="s">
        <v>43</v>
      </c>
      <c r="B4" s="6">
        <v>3</v>
      </c>
      <c r="C4" s="10">
        <v>7</v>
      </c>
      <c r="D4" s="13" t="str">
        <f>_xlfn.CONCAT("KS",TopicLookup[[#This Row],[SyllabusKeyStage]],".",TopicLookup[[#This Row],[SyllabusSubject]])</f>
        <v>KS3.Science</v>
      </c>
      <c r="E4" s="13" t="str">
        <f>IF(ISNUMBER(TopicLookup[[#This Row],[SyllabusYear]]),_xlfn.CONCAT("Y",TopicLookup[[#This Row],[SyllabusYear]],".",TopicLookup[[#This Row],[SyllabusSubject]]),_xlfn.CONCAT("KS",TopicLookup[[#This Row],[SyllabusKeyStage]],".",TopicLookup[[#This Row],[SyllabusSubject]],".",TopicLookup[[#This Row],[SyllabusYear]]))</f>
        <v>Y7.Science</v>
      </c>
      <c r="F4" s="8" t="s">
        <v>19</v>
      </c>
      <c r="G4" s="2" t="s">
        <v>4</v>
      </c>
      <c r="H4" s="7">
        <v>3</v>
      </c>
      <c r="I4"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7B3</v>
      </c>
      <c r="J4" s="6" t="s">
        <v>53</v>
      </c>
      <c r="K4" s="28" cm="1">
        <f t="array" ref="K4">SUMPRODUCT((LessonLookup[TopicID]=TopicLookup[[#This Row],[TopicID]])*(LessonLookup[SuggestedNumberOfPeriodsForLesson]))</f>
        <v>11</v>
      </c>
      <c r="L4" s="2" t="s">
        <v>51</v>
      </c>
      <c r="M4" s="2" t="s">
        <v>2937</v>
      </c>
      <c r="O4" s="2"/>
    </row>
    <row r="5" spans="1:15" x14ac:dyDescent="0.25">
      <c r="A5" s="6" t="s">
        <v>43</v>
      </c>
      <c r="B5" s="6">
        <v>3</v>
      </c>
      <c r="C5" s="10">
        <v>7</v>
      </c>
      <c r="D5" s="13" t="str">
        <f>_xlfn.CONCAT("KS",TopicLookup[[#This Row],[SyllabusKeyStage]],".",TopicLookup[[#This Row],[SyllabusSubject]])</f>
        <v>KS3.Science</v>
      </c>
      <c r="E5" s="13" t="str">
        <f>IF(ISNUMBER(TopicLookup[[#This Row],[SyllabusYear]]),_xlfn.CONCAT("Y",TopicLookup[[#This Row],[SyllabusYear]],".",TopicLookup[[#This Row],[SyllabusSubject]]),_xlfn.CONCAT("KS",TopicLookup[[#This Row],[SyllabusKeyStage]],".",TopicLookup[[#This Row],[SyllabusSubject]],".",TopicLookup[[#This Row],[SyllabusYear]]))</f>
        <v>Y7.Science</v>
      </c>
      <c r="F5" s="8" t="s">
        <v>19</v>
      </c>
      <c r="G5" s="2" t="s">
        <v>4</v>
      </c>
      <c r="H5" s="7">
        <v>4</v>
      </c>
      <c r="I5"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7B4</v>
      </c>
      <c r="J5" s="6" t="s">
        <v>54</v>
      </c>
      <c r="K5" s="28" cm="1">
        <f t="array" ref="K5">SUMPRODUCT((LessonLookup[TopicID]=TopicLookup[[#This Row],[TopicID]])*(LessonLookup[SuggestedNumberOfPeriodsForLesson]))</f>
        <v>12</v>
      </c>
      <c r="L5" s="2" t="s">
        <v>51</v>
      </c>
      <c r="M5" s="2" t="s">
        <v>2937</v>
      </c>
      <c r="O5" s="2"/>
    </row>
    <row r="6" spans="1:15" x14ac:dyDescent="0.25">
      <c r="A6" s="6" t="s">
        <v>43</v>
      </c>
      <c r="B6" s="6">
        <v>3</v>
      </c>
      <c r="C6" s="10">
        <v>7</v>
      </c>
      <c r="D6" s="13" t="str">
        <f>_xlfn.CONCAT("KS",TopicLookup[[#This Row],[SyllabusKeyStage]],".",TopicLookup[[#This Row],[SyllabusSubject]])</f>
        <v>KS3.Science</v>
      </c>
      <c r="E6" s="13" t="str">
        <f>IF(ISNUMBER(TopicLookup[[#This Row],[SyllabusYear]]),_xlfn.CONCAT("Y",TopicLookup[[#This Row],[SyllabusYear]],".",TopicLookup[[#This Row],[SyllabusSubject]]),_xlfn.CONCAT("KS",TopicLookup[[#This Row],[SyllabusKeyStage]],".",TopicLookup[[#This Row],[SyllabusSubject]],".",TopicLookup[[#This Row],[SyllabusYear]]))</f>
        <v>Y7.Science</v>
      </c>
      <c r="F6" s="8" t="s">
        <v>19</v>
      </c>
      <c r="G6" s="2" t="s">
        <v>4</v>
      </c>
      <c r="H6" s="7">
        <v>5</v>
      </c>
      <c r="I6"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7B5</v>
      </c>
      <c r="J6" s="6" t="s">
        <v>55</v>
      </c>
      <c r="K6" s="28" cm="1">
        <f t="array" ref="K6">SUMPRODUCT((LessonLookup[TopicID]=TopicLookup[[#This Row],[TopicID]])*(LessonLookup[SuggestedNumberOfPeriodsForLesson]))</f>
        <v>11</v>
      </c>
      <c r="L6" s="2" t="s">
        <v>51</v>
      </c>
      <c r="M6" s="2" t="s">
        <v>2937</v>
      </c>
      <c r="O6" s="2"/>
    </row>
    <row r="7" spans="1:15" x14ac:dyDescent="0.25">
      <c r="A7" s="6" t="s">
        <v>43</v>
      </c>
      <c r="B7" s="6">
        <v>3</v>
      </c>
      <c r="C7" s="10">
        <v>7</v>
      </c>
      <c r="D7" s="13" t="str">
        <f>_xlfn.CONCAT("KS",TopicLookup[[#This Row],[SyllabusKeyStage]],".",TopicLookup[[#This Row],[SyllabusSubject]])</f>
        <v>KS3.Science</v>
      </c>
      <c r="E7" s="13" t="str">
        <f>IF(ISNUMBER(TopicLookup[[#This Row],[SyllabusYear]]),_xlfn.CONCAT("Y",TopicLookup[[#This Row],[SyllabusYear]],".",TopicLookup[[#This Row],[SyllabusSubject]]),_xlfn.CONCAT("KS",TopicLookup[[#This Row],[SyllabusKeyStage]],".",TopicLookup[[#This Row],[SyllabusSubject]],".",TopicLookup[[#This Row],[SyllabusYear]]))</f>
        <v>Y7.Science</v>
      </c>
      <c r="F7" s="8" t="s">
        <v>19</v>
      </c>
      <c r="G7" s="2" t="s">
        <v>4</v>
      </c>
      <c r="H7" s="7">
        <v>6</v>
      </c>
      <c r="I7"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7B6</v>
      </c>
      <c r="J7" s="6" t="s">
        <v>56</v>
      </c>
      <c r="K7" s="28" cm="1">
        <f t="array" ref="K7">SUMPRODUCT((LessonLookup[TopicID]=TopicLookup[[#This Row],[TopicID]])*(LessonLookup[SuggestedNumberOfPeriodsForLesson]))</f>
        <v>11</v>
      </c>
      <c r="L7" s="2" t="s">
        <v>51</v>
      </c>
      <c r="M7" s="2" t="s">
        <v>2937</v>
      </c>
      <c r="O7" s="2"/>
    </row>
    <row r="8" spans="1:15" x14ac:dyDescent="0.25">
      <c r="A8" s="6" t="s">
        <v>43</v>
      </c>
      <c r="B8" s="6">
        <v>3</v>
      </c>
      <c r="C8" s="10">
        <v>7</v>
      </c>
      <c r="D8" s="13" t="str">
        <f>_xlfn.CONCAT("KS",TopicLookup[[#This Row],[SyllabusKeyStage]],".",TopicLookup[[#This Row],[SyllabusSubject]])</f>
        <v>KS3.Science</v>
      </c>
      <c r="E8" s="13" t="str">
        <f>IF(ISNUMBER(TopicLookup[[#This Row],[SyllabusYear]]),_xlfn.CONCAT("Y",TopicLookup[[#This Row],[SyllabusYear]],".",TopicLookup[[#This Row],[SyllabusSubject]]),_xlfn.CONCAT("KS",TopicLookup[[#This Row],[SyllabusKeyStage]],".",TopicLookup[[#This Row],[SyllabusSubject]],".",TopicLookup[[#This Row],[SyllabusYear]]))</f>
        <v>Y7.Science</v>
      </c>
      <c r="F8" s="8" t="s">
        <v>19</v>
      </c>
      <c r="G8" s="2" t="s">
        <v>13</v>
      </c>
      <c r="H8" s="7">
        <v>1</v>
      </c>
      <c r="I8"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7C1</v>
      </c>
      <c r="J8" s="6" t="s">
        <v>57</v>
      </c>
      <c r="K8" s="28" cm="1">
        <f t="array" ref="K8">SUMPRODUCT((LessonLookup[TopicID]=TopicLookup[[#This Row],[TopicID]])*(LessonLookup[SuggestedNumberOfPeriodsForLesson]))</f>
        <v>14</v>
      </c>
      <c r="L8" s="2" t="s">
        <v>51</v>
      </c>
      <c r="M8" s="2" t="s">
        <v>2937</v>
      </c>
      <c r="O8" s="2"/>
    </row>
    <row r="9" spans="1:15" x14ac:dyDescent="0.25">
      <c r="A9" s="6" t="s">
        <v>43</v>
      </c>
      <c r="B9" s="6">
        <v>3</v>
      </c>
      <c r="C9" s="10">
        <v>7</v>
      </c>
      <c r="D9" s="13" t="str">
        <f>_xlfn.CONCAT("KS",TopicLookup[[#This Row],[SyllabusKeyStage]],".",TopicLookup[[#This Row],[SyllabusSubject]])</f>
        <v>KS3.Science</v>
      </c>
      <c r="E9" s="13" t="str">
        <f>IF(ISNUMBER(TopicLookup[[#This Row],[SyllabusYear]]),_xlfn.CONCAT("Y",TopicLookup[[#This Row],[SyllabusYear]],".",TopicLookup[[#This Row],[SyllabusSubject]]),_xlfn.CONCAT("KS",TopicLookup[[#This Row],[SyllabusKeyStage]],".",TopicLookup[[#This Row],[SyllabusSubject]],".",TopicLookup[[#This Row],[SyllabusYear]]))</f>
        <v>Y7.Science</v>
      </c>
      <c r="F9" s="8" t="s">
        <v>19</v>
      </c>
      <c r="G9" s="2" t="s">
        <v>13</v>
      </c>
      <c r="H9" s="7">
        <v>2</v>
      </c>
      <c r="I9"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7C2</v>
      </c>
      <c r="J9" s="6" t="s">
        <v>58</v>
      </c>
      <c r="K9" s="28" cm="1">
        <f t="array" ref="K9">SUMPRODUCT((LessonLookup[TopicID]=TopicLookup[[#This Row],[TopicID]])*(LessonLookup[SuggestedNumberOfPeriodsForLesson]))</f>
        <v>10</v>
      </c>
      <c r="L9" s="2" t="s">
        <v>51</v>
      </c>
      <c r="M9" s="2" t="s">
        <v>2937</v>
      </c>
      <c r="O9" s="2"/>
    </row>
    <row r="10" spans="1:15" x14ac:dyDescent="0.25">
      <c r="A10" s="6" t="s">
        <v>43</v>
      </c>
      <c r="B10" s="6">
        <v>3</v>
      </c>
      <c r="C10" s="10">
        <v>7</v>
      </c>
      <c r="D10" s="13" t="str">
        <f>_xlfn.CONCAT("KS",TopicLookup[[#This Row],[SyllabusKeyStage]],".",TopicLookup[[#This Row],[SyllabusSubject]])</f>
        <v>KS3.Science</v>
      </c>
      <c r="E10" s="13" t="str">
        <f>IF(ISNUMBER(TopicLookup[[#This Row],[SyllabusYear]]),_xlfn.CONCAT("Y",TopicLookup[[#This Row],[SyllabusYear]],".",TopicLookup[[#This Row],[SyllabusSubject]]),_xlfn.CONCAT("KS",TopicLookup[[#This Row],[SyllabusKeyStage]],".",TopicLookup[[#This Row],[SyllabusSubject]],".",TopicLookup[[#This Row],[SyllabusYear]]))</f>
        <v>Y7.Science</v>
      </c>
      <c r="F10" s="8" t="s">
        <v>19</v>
      </c>
      <c r="G10" s="2" t="s">
        <v>13</v>
      </c>
      <c r="H10" s="7">
        <v>3</v>
      </c>
      <c r="I10"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7C3</v>
      </c>
      <c r="J10" s="6" t="s">
        <v>59</v>
      </c>
      <c r="K10" s="28" cm="1">
        <f t="array" ref="K10">SUMPRODUCT((LessonLookup[TopicID]=TopicLookup[[#This Row],[TopicID]])*(LessonLookup[SuggestedNumberOfPeriodsForLesson]))</f>
        <v>10</v>
      </c>
      <c r="L10" s="2" t="s">
        <v>51</v>
      </c>
      <c r="M10" s="2" t="s">
        <v>2937</v>
      </c>
      <c r="O10" s="2"/>
    </row>
    <row r="11" spans="1:15" x14ac:dyDescent="0.25">
      <c r="A11" s="6" t="s">
        <v>43</v>
      </c>
      <c r="B11" s="6">
        <v>3</v>
      </c>
      <c r="C11" s="10">
        <v>7</v>
      </c>
      <c r="D11" s="13" t="str">
        <f>_xlfn.CONCAT("KS",TopicLookup[[#This Row],[SyllabusKeyStage]],".",TopicLookup[[#This Row],[SyllabusSubject]])</f>
        <v>KS3.Science</v>
      </c>
      <c r="E11" s="13" t="str">
        <f>IF(ISNUMBER(TopicLookup[[#This Row],[SyllabusYear]]),_xlfn.CONCAT("Y",TopicLookup[[#This Row],[SyllabusYear]],".",TopicLookup[[#This Row],[SyllabusSubject]]),_xlfn.CONCAT("KS",TopicLookup[[#This Row],[SyllabusKeyStage]],".",TopicLookup[[#This Row],[SyllabusSubject]],".",TopicLookup[[#This Row],[SyllabusYear]]))</f>
        <v>Y7.Science</v>
      </c>
      <c r="F11" s="8" t="s">
        <v>19</v>
      </c>
      <c r="G11" s="2" t="s">
        <v>13</v>
      </c>
      <c r="H11" s="7">
        <v>4</v>
      </c>
      <c r="I11"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7C4</v>
      </c>
      <c r="J11" s="6" t="s">
        <v>60</v>
      </c>
      <c r="K11" s="28" cm="1">
        <f t="array" ref="K11">SUMPRODUCT((LessonLookup[TopicID]=TopicLookup[[#This Row],[TopicID]])*(LessonLookup[SuggestedNumberOfPeriodsForLesson]))</f>
        <v>10</v>
      </c>
      <c r="L11" s="2" t="s">
        <v>51</v>
      </c>
      <c r="M11" s="2" t="s">
        <v>2937</v>
      </c>
      <c r="O11" s="2"/>
    </row>
    <row r="12" spans="1:15" x14ac:dyDescent="0.25">
      <c r="A12" s="6" t="s">
        <v>43</v>
      </c>
      <c r="B12" s="6">
        <v>3</v>
      </c>
      <c r="C12" s="10">
        <v>7</v>
      </c>
      <c r="D12" s="13" t="str">
        <f>_xlfn.CONCAT("KS",TopicLookup[[#This Row],[SyllabusKeyStage]],".",TopicLookup[[#This Row],[SyllabusSubject]])</f>
        <v>KS3.Science</v>
      </c>
      <c r="E12" s="13" t="str">
        <f>IF(ISNUMBER(TopicLookup[[#This Row],[SyllabusYear]]),_xlfn.CONCAT("Y",TopicLookup[[#This Row],[SyllabusYear]],".",TopicLookup[[#This Row],[SyllabusSubject]]),_xlfn.CONCAT("KS",TopicLookup[[#This Row],[SyllabusKeyStage]],".",TopicLookup[[#This Row],[SyllabusSubject]],".",TopicLookup[[#This Row],[SyllabusYear]]))</f>
        <v>Y7.Science</v>
      </c>
      <c r="F12" s="8" t="s">
        <v>19</v>
      </c>
      <c r="G12" s="2" t="s">
        <v>13</v>
      </c>
      <c r="H12" s="7">
        <v>5</v>
      </c>
      <c r="I12"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7C5</v>
      </c>
      <c r="J12" s="6" t="s">
        <v>61</v>
      </c>
      <c r="K12" s="28" cm="1">
        <f t="array" ref="K12">SUMPRODUCT((LessonLookup[TopicID]=TopicLookup[[#This Row],[TopicID]])*(LessonLookup[SuggestedNumberOfPeriodsForLesson]))</f>
        <v>10</v>
      </c>
      <c r="L12" s="2" t="s">
        <v>51</v>
      </c>
      <c r="M12" s="2" t="s">
        <v>2937</v>
      </c>
      <c r="O12" s="2"/>
    </row>
    <row r="13" spans="1:15" x14ac:dyDescent="0.25">
      <c r="A13" s="6" t="s">
        <v>43</v>
      </c>
      <c r="B13" s="6">
        <v>3</v>
      </c>
      <c r="C13" s="10">
        <v>7</v>
      </c>
      <c r="D13" s="13" t="str">
        <f>_xlfn.CONCAT("KS",TopicLookup[[#This Row],[SyllabusKeyStage]],".",TopicLookup[[#This Row],[SyllabusSubject]])</f>
        <v>KS3.Science</v>
      </c>
      <c r="E13" s="13" t="str">
        <f>IF(ISNUMBER(TopicLookup[[#This Row],[SyllabusYear]]),_xlfn.CONCAT("Y",TopicLookup[[#This Row],[SyllabusYear]],".",TopicLookup[[#This Row],[SyllabusSubject]]),_xlfn.CONCAT("KS",TopicLookup[[#This Row],[SyllabusKeyStage]],".",TopicLookup[[#This Row],[SyllabusSubject]],".",TopicLookup[[#This Row],[SyllabusYear]]))</f>
        <v>Y7.Science</v>
      </c>
      <c r="F13" s="8" t="s">
        <v>19</v>
      </c>
      <c r="G13" s="2" t="s">
        <v>13</v>
      </c>
      <c r="H13" s="7">
        <v>6</v>
      </c>
      <c r="I13"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7C6</v>
      </c>
      <c r="J13" s="6" t="s">
        <v>62</v>
      </c>
      <c r="K13" s="28" cm="1">
        <f t="array" ref="K13">SUMPRODUCT((LessonLookup[TopicID]=TopicLookup[[#This Row],[TopicID]])*(LessonLookup[SuggestedNumberOfPeriodsForLesson]))</f>
        <v>10</v>
      </c>
      <c r="L13" s="2" t="s">
        <v>51</v>
      </c>
      <c r="M13" s="2" t="s">
        <v>2937</v>
      </c>
      <c r="O13" s="2"/>
    </row>
    <row r="14" spans="1:15" x14ac:dyDescent="0.25">
      <c r="A14" s="6" t="s">
        <v>43</v>
      </c>
      <c r="B14" s="6">
        <v>3</v>
      </c>
      <c r="C14" s="10">
        <v>7</v>
      </c>
      <c r="D14" s="13" t="str">
        <f>_xlfn.CONCAT("KS",TopicLookup[[#This Row],[SyllabusKeyStage]],".",TopicLookup[[#This Row],[SyllabusSubject]])</f>
        <v>KS3.Science</v>
      </c>
      <c r="E14" s="13" t="str">
        <f>IF(ISNUMBER(TopicLookup[[#This Row],[SyllabusYear]]),_xlfn.CONCAT("Y",TopicLookup[[#This Row],[SyllabusYear]],".",TopicLookup[[#This Row],[SyllabusSubject]]),_xlfn.CONCAT("KS",TopicLookup[[#This Row],[SyllabusKeyStage]],".",TopicLookup[[#This Row],[SyllabusSubject]],".",TopicLookup[[#This Row],[SyllabusYear]]))</f>
        <v>Y7.Science</v>
      </c>
      <c r="F14" s="8" t="s">
        <v>19</v>
      </c>
      <c r="G14" s="2" t="s">
        <v>10</v>
      </c>
      <c r="H14" s="7">
        <v>1</v>
      </c>
      <c r="I14"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7P1</v>
      </c>
      <c r="J14" s="6" t="s">
        <v>63</v>
      </c>
      <c r="K14" s="28" cm="1">
        <f t="array" ref="K14">SUMPRODUCT((LessonLookup[TopicID]=TopicLookup[[#This Row],[TopicID]])*(LessonLookup[SuggestedNumberOfPeriodsForLesson]))</f>
        <v>16</v>
      </c>
      <c r="L14" s="2" t="s">
        <v>51</v>
      </c>
      <c r="M14" s="2" t="s">
        <v>2937</v>
      </c>
      <c r="O14" s="2"/>
    </row>
    <row r="15" spans="1:15" x14ac:dyDescent="0.25">
      <c r="A15" s="6" t="s">
        <v>43</v>
      </c>
      <c r="B15" s="6">
        <v>3</v>
      </c>
      <c r="C15" s="10">
        <v>7</v>
      </c>
      <c r="D15" s="13" t="str">
        <f>_xlfn.CONCAT("KS",TopicLookup[[#This Row],[SyllabusKeyStage]],".",TopicLookup[[#This Row],[SyllabusSubject]])</f>
        <v>KS3.Science</v>
      </c>
      <c r="E15" s="13" t="str">
        <f>IF(ISNUMBER(TopicLookup[[#This Row],[SyllabusYear]]),_xlfn.CONCAT("Y",TopicLookup[[#This Row],[SyllabusYear]],".",TopicLookup[[#This Row],[SyllabusSubject]]),_xlfn.CONCAT("KS",TopicLookup[[#This Row],[SyllabusKeyStage]],".",TopicLookup[[#This Row],[SyllabusSubject]],".",TopicLookup[[#This Row],[SyllabusYear]]))</f>
        <v>Y7.Science</v>
      </c>
      <c r="F15" s="8" t="s">
        <v>19</v>
      </c>
      <c r="G15" s="2" t="s">
        <v>10</v>
      </c>
      <c r="H15" s="7">
        <v>2</v>
      </c>
      <c r="I15"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7P2</v>
      </c>
      <c r="J15" s="6" t="s">
        <v>64</v>
      </c>
      <c r="K15" s="28" cm="1">
        <f t="array" ref="K15">SUMPRODUCT((LessonLookup[TopicID]=TopicLookup[[#This Row],[TopicID]])*(LessonLookup[SuggestedNumberOfPeriodsForLesson]))</f>
        <v>11</v>
      </c>
      <c r="L15" s="2" t="s">
        <v>51</v>
      </c>
      <c r="M15" s="2" t="s">
        <v>2937</v>
      </c>
      <c r="O15" s="2"/>
    </row>
    <row r="16" spans="1:15" x14ac:dyDescent="0.25">
      <c r="A16" s="6" t="s">
        <v>43</v>
      </c>
      <c r="B16" s="6">
        <v>3</v>
      </c>
      <c r="C16" s="10">
        <v>7</v>
      </c>
      <c r="D16" s="13" t="str">
        <f>_xlfn.CONCAT("KS",TopicLookup[[#This Row],[SyllabusKeyStage]],".",TopicLookup[[#This Row],[SyllabusSubject]])</f>
        <v>KS3.Science</v>
      </c>
      <c r="E16" s="13" t="str">
        <f>IF(ISNUMBER(TopicLookup[[#This Row],[SyllabusYear]]),_xlfn.CONCAT("Y",TopicLookup[[#This Row],[SyllabusYear]],".",TopicLookup[[#This Row],[SyllabusSubject]]),_xlfn.CONCAT("KS",TopicLookup[[#This Row],[SyllabusKeyStage]],".",TopicLookup[[#This Row],[SyllabusSubject]],".",TopicLookup[[#This Row],[SyllabusYear]]))</f>
        <v>Y7.Science</v>
      </c>
      <c r="F16" s="8" t="s">
        <v>19</v>
      </c>
      <c r="G16" s="2" t="s">
        <v>10</v>
      </c>
      <c r="H16" s="7">
        <v>3</v>
      </c>
      <c r="I16"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7P3</v>
      </c>
      <c r="J16" s="6" t="s">
        <v>65</v>
      </c>
      <c r="K16" s="28" cm="1">
        <f t="array" ref="K16">SUMPRODUCT((LessonLookup[TopicID]=TopicLookup[[#This Row],[TopicID]])*(LessonLookup[SuggestedNumberOfPeriodsForLesson]))</f>
        <v>11</v>
      </c>
      <c r="L16" s="2" t="s">
        <v>51</v>
      </c>
      <c r="M16" s="2" t="s">
        <v>2937</v>
      </c>
      <c r="O16" s="2"/>
    </row>
    <row r="17" spans="1:15" x14ac:dyDescent="0.25">
      <c r="A17" s="6" t="s">
        <v>43</v>
      </c>
      <c r="B17" s="6">
        <v>3</v>
      </c>
      <c r="C17" s="10">
        <v>7</v>
      </c>
      <c r="D17" s="13" t="str">
        <f>_xlfn.CONCAT("KS",TopicLookup[[#This Row],[SyllabusKeyStage]],".",TopicLookup[[#This Row],[SyllabusSubject]])</f>
        <v>KS3.Science</v>
      </c>
      <c r="E17" s="13" t="str">
        <f>IF(ISNUMBER(TopicLookup[[#This Row],[SyllabusYear]]),_xlfn.CONCAT("Y",TopicLookup[[#This Row],[SyllabusYear]],".",TopicLookup[[#This Row],[SyllabusSubject]]),_xlfn.CONCAT("KS",TopicLookup[[#This Row],[SyllabusKeyStage]],".",TopicLookup[[#This Row],[SyllabusSubject]],".",TopicLookup[[#This Row],[SyllabusYear]]))</f>
        <v>Y7.Science</v>
      </c>
      <c r="F17" s="8" t="s">
        <v>19</v>
      </c>
      <c r="G17" s="2" t="s">
        <v>10</v>
      </c>
      <c r="H17" s="7">
        <v>4</v>
      </c>
      <c r="I17"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7P4</v>
      </c>
      <c r="J17" s="6" t="s">
        <v>66</v>
      </c>
      <c r="K17" s="28" cm="1">
        <f t="array" ref="K17">SUMPRODUCT((LessonLookup[TopicID]=TopicLookup[[#This Row],[TopicID]])*(LessonLookup[SuggestedNumberOfPeriodsForLesson]))</f>
        <v>12</v>
      </c>
      <c r="L17" s="2" t="s">
        <v>51</v>
      </c>
      <c r="M17" s="2" t="s">
        <v>2937</v>
      </c>
      <c r="O17" s="2"/>
    </row>
    <row r="18" spans="1:15" x14ac:dyDescent="0.25">
      <c r="A18" s="6" t="s">
        <v>43</v>
      </c>
      <c r="B18" s="6">
        <v>3</v>
      </c>
      <c r="C18" s="10">
        <v>7</v>
      </c>
      <c r="D18" s="13" t="str">
        <f>_xlfn.CONCAT("KS",TopicLookup[[#This Row],[SyllabusKeyStage]],".",TopicLookup[[#This Row],[SyllabusSubject]])</f>
        <v>KS3.Science</v>
      </c>
      <c r="E18" s="13" t="str">
        <f>IF(ISNUMBER(TopicLookup[[#This Row],[SyllabusYear]]),_xlfn.CONCAT("Y",TopicLookup[[#This Row],[SyllabusYear]],".",TopicLookup[[#This Row],[SyllabusSubject]]),_xlfn.CONCAT("KS",TopicLookup[[#This Row],[SyllabusKeyStage]],".",TopicLookup[[#This Row],[SyllabusSubject]],".",TopicLookup[[#This Row],[SyllabusYear]]))</f>
        <v>Y7.Science</v>
      </c>
      <c r="F18" s="8" t="s">
        <v>19</v>
      </c>
      <c r="G18" s="2" t="s">
        <v>10</v>
      </c>
      <c r="H18" s="7">
        <v>5</v>
      </c>
      <c r="I18"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7P5</v>
      </c>
      <c r="J18" s="6" t="s">
        <v>67</v>
      </c>
      <c r="K18" s="28" cm="1">
        <f t="array" ref="K18">SUMPRODUCT((LessonLookup[TopicID]=TopicLookup[[#This Row],[TopicID]])*(LessonLookup[SuggestedNumberOfPeriodsForLesson]))</f>
        <v>12</v>
      </c>
      <c r="L18" s="2" t="s">
        <v>51</v>
      </c>
      <c r="M18" s="2" t="s">
        <v>2937</v>
      </c>
      <c r="O18" s="2"/>
    </row>
    <row r="19" spans="1:15" x14ac:dyDescent="0.25">
      <c r="A19" s="6" t="s">
        <v>43</v>
      </c>
      <c r="B19" s="6">
        <v>3</v>
      </c>
      <c r="C19" s="10">
        <v>7</v>
      </c>
      <c r="D19" s="13" t="str">
        <f>_xlfn.CONCAT("KS",TopicLookup[[#This Row],[SyllabusKeyStage]],".",TopicLookup[[#This Row],[SyllabusSubject]])</f>
        <v>KS3.Science</v>
      </c>
      <c r="E19" s="13" t="str">
        <f>IF(ISNUMBER(TopicLookup[[#This Row],[SyllabusYear]]),_xlfn.CONCAT("Y",TopicLookup[[#This Row],[SyllabusYear]],".",TopicLookup[[#This Row],[SyllabusSubject]]),_xlfn.CONCAT("KS",TopicLookup[[#This Row],[SyllabusKeyStage]],".",TopicLookup[[#This Row],[SyllabusSubject]],".",TopicLookup[[#This Row],[SyllabusYear]]))</f>
        <v>Y7.Science</v>
      </c>
      <c r="F19" s="8" t="s">
        <v>19</v>
      </c>
      <c r="G19" s="2" t="s">
        <v>10</v>
      </c>
      <c r="H19" s="7">
        <v>6</v>
      </c>
      <c r="I19"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7P6</v>
      </c>
      <c r="J19" s="6" t="s">
        <v>68</v>
      </c>
      <c r="K19" s="28" cm="1">
        <f t="array" ref="K19">SUMPRODUCT((LessonLookup[TopicID]=TopicLookup[[#This Row],[TopicID]])*(LessonLookup[SuggestedNumberOfPeriodsForLesson]))</f>
        <v>8</v>
      </c>
      <c r="L19" s="2" t="s">
        <v>51</v>
      </c>
      <c r="M19" s="2" t="s">
        <v>69</v>
      </c>
      <c r="O19" s="2"/>
    </row>
    <row r="20" spans="1:15" x14ac:dyDescent="0.25">
      <c r="A20" s="6" t="s">
        <v>43</v>
      </c>
      <c r="B20" s="6">
        <v>3</v>
      </c>
      <c r="C20" s="10">
        <v>8</v>
      </c>
      <c r="D20" s="13" t="str">
        <f>_xlfn.CONCAT("KS",TopicLookup[[#This Row],[SyllabusKeyStage]],".",TopicLookup[[#This Row],[SyllabusSubject]])</f>
        <v>KS3.Science</v>
      </c>
      <c r="E20" s="13" t="str">
        <f>IF(ISNUMBER(TopicLookup[[#This Row],[SyllabusYear]]),_xlfn.CONCAT("Y",TopicLookup[[#This Row],[SyllabusYear]],".",TopicLookup[[#This Row],[SyllabusSubject]]),_xlfn.CONCAT("KS",TopicLookup[[#This Row],[SyllabusKeyStage]],".",TopicLookup[[#This Row],[SyllabusSubject]],".",TopicLookup[[#This Row],[SyllabusYear]]))</f>
        <v>Y8.Science</v>
      </c>
      <c r="F20" s="8" t="s">
        <v>19</v>
      </c>
      <c r="G20" s="2" t="s">
        <v>4</v>
      </c>
      <c r="H20" s="7">
        <v>1</v>
      </c>
      <c r="I20"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8B1</v>
      </c>
      <c r="J20" s="6" t="s">
        <v>70</v>
      </c>
      <c r="K20" s="28" cm="1">
        <f t="array" ref="K20">SUMPRODUCT((LessonLookup[TopicID]=TopicLookup[[#This Row],[TopicID]])*(LessonLookup[SuggestedNumberOfPeriodsForLesson]))</f>
        <v>11</v>
      </c>
      <c r="L20" s="2" t="s">
        <v>51</v>
      </c>
      <c r="M20" s="2" t="s">
        <v>2937</v>
      </c>
      <c r="O20" s="2"/>
    </row>
    <row r="21" spans="1:15" x14ac:dyDescent="0.25">
      <c r="A21" s="6" t="s">
        <v>43</v>
      </c>
      <c r="B21" s="6">
        <v>3</v>
      </c>
      <c r="C21" s="10">
        <v>8</v>
      </c>
      <c r="D21" s="13" t="str">
        <f>_xlfn.CONCAT("KS",TopicLookup[[#This Row],[SyllabusKeyStage]],".",TopicLookup[[#This Row],[SyllabusSubject]])</f>
        <v>KS3.Science</v>
      </c>
      <c r="E21" s="13" t="str">
        <f>IF(ISNUMBER(TopicLookup[[#This Row],[SyllabusYear]]),_xlfn.CONCAT("Y",TopicLookup[[#This Row],[SyllabusYear]],".",TopicLookup[[#This Row],[SyllabusSubject]]),_xlfn.CONCAT("KS",TopicLookup[[#This Row],[SyllabusKeyStage]],".",TopicLookup[[#This Row],[SyllabusSubject]],".",TopicLookup[[#This Row],[SyllabusYear]]))</f>
        <v>Y8.Science</v>
      </c>
      <c r="F21" s="8" t="s">
        <v>19</v>
      </c>
      <c r="G21" s="2" t="s">
        <v>4</v>
      </c>
      <c r="H21" s="7">
        <v>2</v>
      </c>
      <c r="I21"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8B2</v>
      </c>
      <c r="J21" s="6" t="s">
        <v>71</v>
      </c>
      <c r="K21" s="28" cm="1">
        <f t="array" ref="K21">SUMPRODUCT((LessonLookup[TopicID]=TopicLookup[[#This Row],[TopicID]])*(LessonLookup[SuggestedNumberOfPeriodsForLesson]))</f>
        <v>13</v>
      </c>
      <c r="L21" s="2" t="s">
        <v>51</v>
      </c>
      <c r="M21" s="2" t="s">
        <v>2937</v>
      </c>
      <c r="O21" s="2"/>
    </row>
    <row r="22" spans="1:15" x14ac:dyDescent="0.25">
      <c r="A22" s="6" t="s">
        <v>43</v>
      </c>
      <c r="B22" s="6">
        <v>3</v>
      </c>
      <c r="C22" s="10">
        <v>8</v>
      </c>
      <c r="D22" s="13" t="str">
        <f>_xlfn.CONCAT("KS",TopicLookup[[#This Row],[SyllabusKeyStage]],".",TopicLookup[[#This Row],[SyllabusSubject]])</f>
        <v>KS3.Science</v>
      </c>
      <c r="E22" s="13" t="str">
        <f>IF(ISNUMBER(TopicLookup[[#This Row],[SyllabusYear]]),_xlfn.CONCAT("Y",TopicLookup[[#This Row],[SyllabusYear]],".",TopicLookup[[#This Row],[SyllabusSubject]]),_xlfn.CONCAT("KS",TopicLookup[[#This Row],[SyllabusKeyStage]],".",TopicLookup[[#This Row],[SyllabusSubject]],".",TopicLookup[[#This Row],[SyllabusYear]]))</f>
        <v>Y8.Science</v>
      </c>
      <c r="F22" s="8" t="s">
        <v>19</v>
      </c>
      <c r="G22" s="2" t="s">
        <v>4</v>
      </c>
      <c r="H22" s="7">
        <v>3</v>
      </c>
      <c r="I22"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8B3</v>
      </c>
      <c r="J22" s="6" t="s">
        <v>72</v>
      </c>
      <c r="K22" s="28" cm="1">
        <f t="array" ref="K22">SUMPRODUCT((LessonLookup[TopicID]=TopicLookup[[#This Row],[TopicID]])*(LessonLookup[SuggestedNumberOfPeriodsForLesson]))</f>
        <v>11</v>
      </c>
      <c r="L22" s="2" t="s">
        <v>51</v>
      </c>
      <c r="M22" s="2" t="s">
        <v>2937</v>
      </c>
      <c r="O22" s="2"/>
    </row>
    <row r="23" spans="1:15" x14ac:dyDescent="0.25">
      <c r="A23" s="6" t="s">
        <v>43</v>
      </c>
      <c r="B23" s="6">
        <v>3</v>
      </c>
      <c r="C23" s="10">
        <v>8</v>
      </c>
      <c r="D23" s="13" t="str">
        <f>_xlfn.CONCAT("KS",TopicLookup[[#This Row],[SyllabusKeyStage]],".",TopicLookup[[#This Row],[SyllabusSubject]])</f>
        <v>KS3.Science</v>
      </c>
      <c r="E23" s="13" t="str">
        <f>IF(ISNUMBER(TopicLookup[[#This Row],[SyllabusYear]]),_xlfn.CONCAT("Y",TopicLookup[[#This Row],[SyllabusYear]],".",TopicLookup[[#This Row],[SyllabusSubject]]),_xlfn.CONCAT("KS",TopicLookup[[#This Row],[SyllabusKeyStage]],".",TopicLookup[[#This Row],[SyllabusSubject]],".",TopicLookup[[#This Row],[SyllabusYear]]))</f>
        <v>Y8.Science</v>
      </c>
      <c r="F23" s="8" t="s">
        <v>19</v>
      </c>
      <c r="G23" s="2" t="s">
        <v>4</v>
      </c>
      <c r="H23" s="7">
        <v>4</v>
      </c>
      <c r="I23"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8B4</v>
      </c>
      <c r="J23" s="6" t="s">
        <v>73</v>
      </c>
      <c r="K23" s="28" cm="1">
        <f t="array" ref="K23">SUMPRODUCT((LessonLookup[TopicID]=TopicLookup[[#This Row],[TopicID]])*(LessonLookup[SuggestedNumberOfPeriodsForLesson]))</f>
        <v>11</v>
      </c>
      <c r="L23" s="2" t="s">
        <v>51</v>
      </c>
      <c r="M23" s="2" t="s">
        <v>2937</v>
      </c>
      <c r="O23" s="2"/>
    </row>
    <row r="24" spans="1:15" x14ac:dyDescent="0.25">
      <c r="A24" s="6" t="s">
        <v>43</v>
      </c>
      <c r="B24" s="6">
        <v>3</v>
      </c>
      <c r="C24" s="10">
        <v>8</v>
      </c>
      <c r="D24" s="13" t="str">
        <f>_xlfn.CONCAT("KS",TopicLookup[[#This Row],[SyllabusKeyStage]],".",TopicLookup[[#This Row],[SyllabusSubject]])</f>
        <v>KS3.Science</v>
      </c>
      <c r="E24" s="13" t="str">
        <f>IF(ISNUMBER(TopicLookup[[#This Row],[SyllabusYear]]),_xlfn.CONCAT("Y",TopicLookup[[#This Row],[SyllabusYear]],".",TopicLookup[[#This Row],[SyllabusSubject]]),_xlfn.CONCAT("KS",TopicLookup[[#This Row],[SyllabusKeyStage]],".",TopicLookup[[#This Row],[SyllabusSubject]],".",TopicLookup[[#This Row],[SyllabusYear]]))</f>
        <v>Y8.Science</v>
      </c>
      <c r="F24" s="8" t="s">
        <v>19</v>
      </c>
      <c r="G24" s="2" t="s">
        <v>4</v>
      </c>
      <c r="H24" s="7">
        <v>5</v>
      </c>
      <c r="I24"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8B5</v>
      </c>
      <c r="J24" s="6" t="s">
        <v>74</v>
      </c>
      <c r="K24" s="28" cm="1">
        <f t="array" ref="K24">SUMPRODUCT((LessonLookup[TopicID]=TopicLookup[[#This Row],[TopicID]])*(LessonLookup[SuggestedNumberOfPeriodsForLesson]))</f>
        <v>11</v>
      </c>
      <c r="L24" s="2" t="s">
        <v>51</v>
      </c>
      <c r="M24" s="2" t="s">
        <v>2937</v>
      </c>
      <c r="O24" s="2"/>
    </row>
    <row r="25" spans="1:15" x14ac:dyDescent="0.25">
      <c r="A25" s="6" t="s">
        <v>43</v>
      </c>
      <c r="B25" s="6">
        <v>3</v>
      </c>
      <c r="C25" s="10">
        <v>8</v>
      </c>
      <c r="D25" s="13" t="str">
        <f>_xlfn.CONCAT("KS",TopicLookup[[#This Row],[SyllabusKeyStage]],".",TopicLookup[[#This Row],[SyllabusSubject]])</f>
        <v>KS3.Science</v>
      </c>
      <c r="E25" s="13" t="str">
        <f>IF(ISNUMBER(TopicLookup[[#This Row],[SyllabusYear]]),_xlfn.CONCAT("Y",TopicLookup[[#This Row],[SyllabusYear]],".",TopicLookup[[#This Row],[SyllabusSubject]]),_xlfn.CONCAT("KS",TopicLookup[[#This Row],[SyllabusKeyStage]],".",TopicLookup[[#This Row],[SyllabusSubject]],".",TopicLookup[[#This Row],[SyllabusYear]]))</f>
        <v>Y8.Science</v>
      </c>
      <c r="F25" s="8" t="s">
        <v>19</v>
      </c>
      <c r="G25" s="2" t="s">
        <v>4</v>
      </c>
      <c r="H25" s="7">
        <v>6</v>
      </c>
      <c r="I25"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8B6</v>
      </c>
      <c r="J25" s="6" t="s">
        <v>75</v>
      </c>
      <c r="K25" s="28" cm="1">
        <f t="array" ref="K25">SUMPRODUCT((LessonLookup[TopicID]=TopicLookup[[#This Row],[TopicID]])*(LessonLookup[SuggestedNumberOfPeriodsForLesson]))</f>
        <v>10</v>
      </c>
      <c r="L25" s="2" t="s">
        <v>51</v>
      </c>
      <c r="M25" s="2" t="s">
        <v>76</v>
      </c>
      <c r="O25" s="2"/>
    </row>
    <row r="26" spans="1:15" x14ac:dyDescent="0.25">
      <c r="A26" s="6" t="s">
        <v>43</v>
      </c>
      <c r="B26" s="6">
        <v>3</v>
      </c>
      <c r="C26" s="10">
        <v>8</v>
      </c>
      <c r="D26" s="13" t="str">
        <f>_xlfn.CONCAT("KS",TopicLookup[[#This Row],[SyllabusKeyStage]],".",TopicLookup[[#This Row],[SyllabusSubject]])</f>
        <v>KS3.Science</v>
      </c>
      <c r="E26" s="13" t="str">
        <f>IF(ISNUMBER(TopicLookup[[#This Row],[SyllabusYear]]),_xlfn.CONCAT("Y",TopicLookup[[#This Row],[SyllabusYear]],".",TopicLookup[[#This Row],[SyllabusSubject]]),_xlfn.CONCAT("KS",TopicLookup[[#This Row],[SyllabusKeyStage]],".",TopicLookup[[#This Row],[SyllabusSubject]],".",TopicLookup[[#This Row],[SyllabusYear]]))</f>
        <v>Y8.Science</v>
      </c>
      <c r="F26" s="8" t="s">
        <v>19</v>
      </c>
      <c r="G26" s="2" t="s">
        <v>13</v>
      </c>
      <c r="H26" s="7">
        <v>1</v>
      </c>
      <c r="I26"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8C1</v>
      </c>
      <c r="J26" s="6" t="s">
        <v>77</v>
      </c>
      <c r="K26" s="28" cm="1">
        <f t="array" ref="K26">SUMPRODUCT((LessonLookup[TopicID]=TopicLookup[[#This Row],[TopicID]])*(LessonLookup[SuggestedNumberOfPeriodsForLesson]))</f>
        <v>11</v>
      </c>
      <c r="L26" s="2" t="s">
        <v>51</v>
      </c>
      <c r="M26" s="2" t="s">
        <v>2937</v>
      </c>
      <c r="O26" s="2"/>
    </row>
    <row r="27" spans="1:15" x14ac:dyDescent="0.25">
      <c r="A27" s="6" t="s">
        <v>43</v>
      </c>
      <c r="B27" s="6">
        <v>3</v>
      </c>
      <c r="C27" s="10">
        <v>8</v>
      </c>
      <c r="D27" s="13" t="str">
        <f>_xlfn.CONCAT("KS",TopicLookup[[#This Row],[SyllabusKeyStage]],".",TopicLookup[[#This Row],[SyllabusSubject]])</f>
        <v>KS3.Science</v>
      </c>
      <c r="E27" s="13" t="str">
        <f>IF(ISNUMBER(TopicLookup[[#This Row],[SyllabusYear]]),_xlfn.CONCAT("Y",TopicLookup[[#This Row],[SyllabusYear]],".",TopicLookup[[#This Row],[SyllabusSubject]]),_xlfn.CONCAT("KS",TopicLookup[[#This Row],[SyllabusKeyStage]],".",TopicLookup[[#This Row],[SyllabusSubject]],".",TopicLookup[[#This Row],[SyllabusYear]]))</f>
        <v>Y8.Science</v>
      </c>
      <c r="F27" s="8" t="s">
        <v>19</v>
      </c>
      <c r="G27" s="2" t="s">
        <v>13</v>
      </c>
      <c r="H27" s="7">
        <v>2</v>
      </c>
      <c r="I27"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8C2</v>
      </c>
      <c r="J27" s="6" t="s">
        <v>78</v>
      </c>
      <c r="K27" s="28" cm="1">
        <f t="array" ref="K27">SUMPRODUCT((LessonLookup[TopicID]=TopicLookup[[#This Row],[TopicID]])*(LessonLookup[SuggestedNumberOfPeriodsForLesson]))</f>
        <v>11</v>
      </c>
      <c r="L27" s="2" t="s">
        <v>51</v>
      </c>
      <c r="M27" s="2" t="s">
        <v>2937</v>
      </c>
      <c r="O27" s="2"/>
    </row>
    <row r="28" spans="1:15" x14ac:dyDescent="0.25">
      <c r="A28" s="6" t="s">
        <v>43</v>
      </c>
      <c r="B28" s="6">
        <v>3</v>
      </c>
      <c r="C28" s="10">
        <v>8</v>
      </c>
      <c r="D28" s="13" t="str">
        <f>_xlfn.CONCAT("KS",TopicLookup[[#This Row],[SyllabusKeyStage]],".",TopicLookup[[#This Row],[SyllabusSubject]])</f>
        <v>KS3.Science</v>
      </c>
      <c r="E28" s="13" t="str">
        <f>IF(ISNUMBER(TopicLookup[[#This Row],[SyllabusYear]]),_xlfn.CONCAT("Y",TopicLookup[[#This Row],[SyllabusYear]],".",TopicLookup[[#This Row],[SyllabusSubject]]),_xlfn.CONCAT("KS",TopicLookup[[#This Row],[SyllabusKeyStage]],".",TopicLookup[[#This Row],[SyllabusSubject]],".",TopicLookup[[#This Row],[SyllabusYear]]))</f>
        <v>Y8.Science</v>
      </c>
      <c r="F28" s="8" t="s">
        <v>19</v>
      </c>
      <c r="G28" s="2" t="s">
        <v>13</v>
      </c>
      <c r="H28" s="7">
        <v>3</v>
      </c>
      <c r="I28"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8C3</v>
      </c>
      <c r="J28" s="6" t="s">
        <v>79</v>
      </c>
      <c r="K28" s="28" cm="1">
        <f t="array" ref="K28">SUMPRODUCT((LessonLookup[TopicID]=TopicLookup[[#This Row],[TopicID]])*(LessonLookup[SuggestedNumberOfPeriodsForLesson]))</f>
        <v>12</v>
      </c>
      <c r="L28" s="2" t="s">
        <v>51</v>
      </c>
      <c r="M28" s="2" t="s">
        <v>2937</v>
      </c>
      <c r="O28" s="2"/>
    </row>
    <row r="29" spans="1:15" x14ac:dyDescent="0.25">
      <c r="A29" s="6" t="s">
        <v>43</v>
      </c>
      <c r="B29" s="6">
        <v>3</v>
      </c>
      <c r="C29" s="10">
        <v>8</v>
      </c>
      <c r="D29" s="13" t="str">
        <f>_xlfn.CONCAT("KS",TopicLookup[[#This Row],[SyllabusKeyStage]],".",TopicLookup[[#This Row],[SyllabusSubject]])</f>
        <v>KS3.Science</v>
      </c>
      <c r="E29" s="13" t="str">
        <f>IF(ISNUMBER(TopicLookup[[#This Row],[SyllabusYear]]),_xlfn.CONCAT("Y",TopicLookup[[#This Row],[SyllabusYear]],".",TopicLookup[[#This Row],[SyllabusSubject]]),_xlfn.CONCAT("KS",TopicLookup[[#This Row],[SyllabusKeyStage]],".",TopicLookup[[#This Row],[SyllabusSubject]],".",TopicLookup[[#This Row],[SyllabusYear]]))</f>
        <v>Y8.Science</v>
      </c>
      <c r="F29" s="8" t="s">
        <v>19</v>
      </c>
      <c r="G29" s="2" t="s">
        <v>13</v>
      </c>
      <c r="H29" s="7">
        <v>4</v>
      </c>
      <c r="I29"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8C4</v>
      </c>
      <c r="J29" s="6" t="s">
        <v>80</v>
      </c>
      <c r="K29" s="28" cm="1">
        <f t="array" ref="K29">SUMPRODUCT((LessonLookup[TopicID]=TopicLookup[[#This Row],[TopicID]])*(LessonLookup[SuggestedNumberOfPeriodsForLesson]))</f>
        <v>11</v>
      </c>
      <c r="L29" s="2" t="s">
        <v>51</v>
      </c>
      <c r="M29" s="2" t="s">
        <v>2937</v>
      </c>
      <c r="O29" s="2"/>
    </row>
    <row r="30" spans="1:15" x14ac:dyDescent="0.25">
      <c r="A30" s="6" t="s">
        <v>43</v>
      </c>
      <c r="B30" s="6">
        <v>3</v>
      </c>
      <c r="C30" s="10">
        <v>8</v>
      </c>
      <c r="D30" s="13" t="str">
        <f>_xlfn.CONCAT("KS",TopicLookup[[#This Row],[SyllabusKeyStage]],".",TopicLookup[[#This Row],[SyllabusSubject]])</f>
        <v>KS3.Science</v>
      </c>
      <c r="E30" s="13" t="str">
        <f>IF(ISNUMBER(TopicLookup[[#This Row],[SyllabusYear]]),_xlfn.CONCAT("Y",TopicLookup[[#This Row],[SyllabusYear]],".",TopicLookup[[#This Row],[SyllabusSubject]]),_xlfn.CONCAT("KS",TopicLookup[[#This Row],[SyllabusKeyStage]],".",TopicLookup[[#This Row],[SyllabusSubject]],".",TopicLookup[[#This Row],[SyllabusYear]]))</f>
        <v>Y8.Science</v>
      </c>
      <c r="F30" s="8" t="s">
        <v>19</v>
      </c>
      <c r="G30" s="2" t="s">
        <v>13</v>
      </c>
      <c r="H30" s="7">
        <v>5</v>
      </c>
      <c r="I30"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8C5</v>
      </c>
      <c r="J30" s="6" t="s">
        <v>81</v>
      </c>
      <c r="K30" s="28" cm="1">
        <f t="array" ref="K30">SUMPRODUCT((LessonLookup[TopicID]=TopicLookup[[#This Row],[TopicID]])*(LessonLookup[SuggestedNumberOfPeriodsForLesson]))</f>
        <v>12</v>
      </c>
      <c r="L30" s="2" t="s">
        <v>51</v>
      </c>
      <c r="M30" s="2" t="s">
        <v>2937</v>
      </c>
      <c r="O30" s="2"/>
    </row>
    <row r="31" spans="1:15" x14ac:dyDescent="0.25">
      <c r="A31" s="6" t="s">
        <v>43</v>
      </c>
      <c r="B31" s="6">
        <v>3</v>
      </c>
      <c r="C31" s="10">
        <v>8</v>
      </c>
      <c r="D31" s="13" t="str">
        <f>_xlfn.CONCAT("KS",TopicLookup[[#This Row],[SyllabusKeyStage]],".",TopicLookup[[#This Row],[SyllabusSubject]])</f>
        <v>KS3.Science</v>
      </c>
      <c r="E31" s="13" t="str">
        <f>IF(ISNUMBER(TopicLookup[[#This Row],[SyllabusYear]]),_xlfn.CONCAT("Y",TopicLookup[[#This Row],[SyllabusYear]],".",TopicLookup[[#This Row],[SyllabusSubject]]),_xlfn.CONCAT("KS",TopicLookup[[#This Row],[SyllabusKeyStage]],".",TopicLookup[[#This Row],[SyllabusSubject]],".",TopicLookup[[#This Row],[SyllabusYear]]))</f>
        <v>Y8.Science</v>
      </c>
      <c r="F31" s="8" t="s">
        <v>19</v>
      </c>
      <c r="G31" s="2" t="s">
        <v>13</v>
      </c>
      <c r="H31" s="7">
        <v>6</v>
      </c>
      <c r="I31"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8C6</v>
      </c>
      <c r="J31" s="6" t="s">
        <v>82</v>
      </c>
      <c r="K31" s="28" cm="1">
        <f t="array" ref="K31">SUMPRODUCT((LessonLookup[TopicID]=TopicLookup[[#This Row],[TopicID]])*(LessonLookup[SuggestedNumberOfPeriodsForLesson]))</f>
        <v>9</v>
      </c>
      <c r="L31" s="2" t="s">
        <v>51</v>
      </c>
      <c r="M31" s="2" t="s">
        <v>76</v>
      </c>
      <c r="O31" s="2"/>
    </row>
    <row r="32" spans="1:15" x14ac:dyDescent="0.25">
      <c r="A32" s="6" t="s">
        <v>43</v>
      </c>
      <c r="B32" s="6">
        <v>3</v>
      </c>
      <c r="C32" s="10">
        <v>8</v>
      </c>
      <c r="D32" s="13" t="str">
        <f>_xlfn.CONCAT("KS",TopicLookup[[#This Row],[SyllabusKeyStage]],".",TopicLookup[[#This Row],[SyllabusSubject]])</f>
        <v>KS3.Science</v>
      </c>
      <c r="E32" s="13" t="str">
        <f>IF(ISNUMBER(TopicLookup[[#This Row],[SyllabusYear]]),_xlfn.CONCAT("Y",TopicLookup[[#This Row],[SyllabusYear]],".",TopicLookup[[#This Row],[SyllabusSubject]]),_xlfn.CONCAT("KS",TopicLookup[[#This Row],[SyllabusKeyStage]],".",TopicLookup[[#This Row],[SyllabusSubject]],".",TopicLookup[[#This Row],[SyllabusYear]]))</f>
        <v>Y8.Science</v>
      </c>
      <c r="F32" s="8" t="s">
        <v>19</v>
      </c>
      <c r="G32" s="2" t="s">
        <v>10</v>
      </c>
      <c r="H32" s="7">
        <v>1</v>
      </c>
      <c r="I32"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8P1</v>
      </c>
      <c r="J32" s="6" t="s">
        <v>83</v>
      </c>
      <c r="K32" s="28" cm="1">
        <f t="array" ref="K32">SUMPRODUCT((LessonLookup[TopicID]=TopicLookup[[#This Row],[TopicID]])*(LessonLookup[SuggestedNumberOfPeriodsForLesson]))</f>
        <v>11</v>
      </c>
      <c r="L32" s="2" t="s">
        <v>51</v>
      </c>
      <c r="M32" s="2" t="s">
        <v>2937</v>
      </c>
      <c r="O32" s="2"/>
    </row>
    <row r="33" spans="1:15" x14ac:dyDescent="0.25">
      <c r="A33" s="6" t="s">
        <v>43</v>
      </c>
      <c r="B33" s="6">
        <v>3</v>
      </c>
      <c r="C33" s="10">
        <v>8</v>
      </c>
      <c r="D33" s="13" t="str">
        <f>_xlfn.CONCAT("KS",TopicLookup[[#This Row],[SyllabusKeyStage]],".",TopicLookup[[#This Row],[SyllabusSubject]])</f>
        <v>KS3.Science</v>
      </c>
      <c r="E33" s="13" t="str">
        <f>IF(ISNUMBER(TopicLookup[[#This Row],[SyllabusYear]]),_xlfn.CONCAT("Y",TopicLookup[[#This Row],[SyllabusYear]],".",TopicLookup[[#This Row],[SyllabusSubject]]),_xlfn.CONCAT("KS",TopicLookup[[#This Row],[SyllabusKeyStage]],".",TopicLookup[[#This Row],[SyllabusSubject]],".",TopicLookup[[#This Row],[SyllabusYear]]))</f>
        <v>Y8.Science</v>
      </c>
      <c r="F33" s="8" t="s">
        <v>19</v>
      </c>
      <c r="G33" s="2" t="s">
        <v>10</v>
      </c>
      <c r="H33" s="7">
        <v>2</v>
      </c>
      <c r="I33"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8P2</v>
      </c>
      <c r="J33" s="6" t="s">
        <v>84</v>
      </c>
      <c r="K33" s="28" cm="1">
        <f t="array" ref="K33">SUMPRODUCT((LessonLookup[TopicID]=TopicLookup[[#This Row],[TopicID]])*(LessonLookup[SuggestedNumberOfPeriodsForLesson]))</f>
        <v>11</v>
      </c>
      <c r="L33" s="2" t="s">
        <v>51</v>
      </c>
      <c r="M33" s="2" t="s">
        <v>2937</v>
      </c>
      <c r="O33" s="2"/>
    </row>
    <row r="34" spans="1:15" x14ac:dyDescent="0.25">
      <c r="A34" s="6" t="s">
        <v>43</v>
      </c>
      <c r="B34" s="6">
        <v>3</v>
      </c>
      <c r="C34" s="10">
        <v>8</v>
      </c>
      <c r="D34" s="13" t="str">
        <f>_xlfn.CONCAT("KS",TopicLookup[[#This Row],[SyllabusKeyStage]],".",TopicLookup[[#This Row],[SyllabusSubject]])</f>
        <v>KS3.Science</v>
      </c>
      <c r="E34" s="13" t="str">
        <f>IF(ISNUMBER(TopicLookup[[#This Row],[SyllabusYear]]),_xlfn.CONCAT("Y",TopicLookup[[#This Row],[SyllabusYear]],".",TopicLookup[[#This Row],[SyllabusSubject]]),_xlfn.CONCAT("KS",TopicLookup[[#This Row],[SyllabusKeyStage]],".",TopicLookup[[#This Row],[SyllabusSubject]],".",TopicLookup[[#This Row],[SyllabusYear]]))</f>
        <v>Y8.Science</v>
      </c>
      <c r="F34" s="8" t="s">
        <v>19</v>
      </c>
      <c r="G34" s="2" t="s">
        <v>10</v>
      </c>
      <c r="H34" s="7">
        <v>3</v>
      </c>
      <c r="I34"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8P3</v>
      </c>
      <c r="J34" s="6" t="s">
        <v>85</v>
      </c>
      <c r="K34" s="28" cm="1">
        <f t="array" ref="K34">SUMPRODUCT((LessonLookup[TopicID]=TopicLookup[[#This Row],[TopicID]])*(LessonLookup[SuggestedNumberOfPeriodsForLesson]))</f>
        <v>11</v>
      </c>
      <c r="L34" s="2" t="s">
        <v>51</v>
      </c>
      <c r="M34" s="2" t="s">
        <v>2937</v>
      </c>
      <c r="O34" s="2"/>
    </row>
    <row r="35" spans="1:15" x14ac:dyDescent="0.25">
      <c r="A35" s="6" t="s">
        <v>43</v>
      </c>
      <c r="B35" s="6">
        <v>3</v>
      </c>
      <c r="C35" s="10">
        <v>8</v>
      </c>
      <c r="D35" s="13" t="str">
        <f>_xlfn.CONCAT("KS",TopicLookup[[#This Row],[SyllabusKeyStage]],".",TopicLookup[[#This Row],[SyllabusSubject]])</f>
        <v>KS3.Science</v>
      </c>
      <c r="E35" s="13" t="str">
        <f>IF(ISNUMBER(TopicLookup[[#This Row],[SyllabusYear]]),_xlfn.CONCAT("Y",TopicLookup[[#This Row],[SyllabusYear]],".",TopicLookup[[#This Row],[SyllabusSubject]]),_xlfn.CONCAT("KS",TopicLookup[[#This Row],[SyllabusKeyStage]],".",TopicLookup[[#This Row],[SyllabusSubject]],".",TopicLookup[[#This Row],[SyllabusYear]]))</f>
        <v>Y8.Science</v>
      </c>
      <c r="F35" s="8" t="s">
        <v>19</v>
      </c>
      <c r="G35" s="2" t="s">
        <v>10</v>
      </c>
      <c r="H35" s="7">
        <v>4</v>
      </c>
      <c r="I35"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8P4</v>
      </c>
      <c r="J35" s="6" t="s">
        <v>86</v>
      </c>
      <c r="K35" s="28" cm="1">
        <f t="array" ref="K35">SUMPRODUCT((LessonLookup[TopicID]=TopicLookup[[#This Row],[TopicID]])*(LessonLookup[SuggestedNumberOfPeriodsForLesson]))</f>
        <v>12</v>
      </c>
      <c r="L35" s="2" t="s">
        <v>51</v>
      </c>
      <c r="M35" s="2" t="s">
        <v>2937</v>
      </c>
      <c r="O35" s="2"/>
    </row>
    <row r="36" spans="1:15" x14ac:dyDescent="0.25">
      <c r="A36" s="6" t="s">
        <v>43</v>
      </c>
      <c r="B36" s="6">
        <v>3</v>
      </c>
      <c r="C36" s="10">
        <v>8</v>
      </c>
      <c r="D36" s="13" t="str">
        <f>_xlfn.CONCAT("KS",TopicLookup[[#This Row],[SyllabusKeyStage]],".",TopicLookup[[#This Row],[SyllabusSubject]])</f>
        <v>KS3.Science</v>
      </c>
      <c r="E36" s="13" t="str">
        <f>IF(ISNUMBER(TopicLookup[[#This Row],[SyllabusYear]]),_xlfn.CONCAT("Y",TopicLookup[[#This Row],[SyllabusYear]],".",TopicLookup[[#This Row],[SyllabusSubject]]),_xlfn.CONCAT("KS",TopicLookup[[#This Row],[SyllabusKeyStage]],".",TopicLookup[[#This Row],[SyllabusSubject]],".",TopicLookup[[#This Row],[SyllabusYear]]))</f>
        <v>Y8.Science</v>
      </c>
      <c r="F36" s="8" t="s">
        <v>19</v>
      </c>
      <c r="G36" s="2" t="s">
        <v>10</v>
      </c>
      <c r="H36" s="7">
        <v>5</v>
      </c>
      <c r="I36"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8P5</v>
      </c>
      <c r="J36" s="6" t="s">
        <v>87</v>
      </c>
      <c r="K36" s="28" cm="1">
        <f t="array" ref="K36">SUMPRODUCT((LessonLookup[TopicID]=TopicLookup[[#This Row],[TopicID]])*(LessonLookup[SuggestedNumberOfPeriodsForLesson]))</f>
        <v>11</v>
      </c>
      <c r="L36" s="2" t="s">
        <v>51</v>
      </c>
      <c r="M36" s="2" t="s">
        <v>2937</v>
      </c>
      <c r="O36" s="2"/>
    </row>
    <row r="37" spans="1:15" x14ac:dyDescent="0.25">
      <c r="A37" s="6" t="s">
        <v>43</v>
      </c>
      <c r="B37" s="6">
        <v>3</v>
      </c>
      <c r="C37" s="10">
        <v>8</v>
      </c>
      <c r="D37" s="13" t="str">
        <f>_xlfn.CONCAT("KS",TopicLookup[[#This Row],[SyllabusKeyStage]],".",TopicLookup[[#This Row],[SyllabusSubject]])</f>
        <v>KS3.Science</v>
      </c>
      <c r="E37" s="13" t="str">
        <f>IF(ISNUMBER(TopicLookup[[#This Row],[SyllabusYear]]),_xlfn.CONCAT("Y",TopicLookup[[#This Row],[SyllabusYear]],".",TopicLookup[[#This Row],[SyllabusSubject]]),_xlfn.CONCAT("KS",TopicLookup[[#This Row],[SyllabusKeyStage]],".",TopicLookup[[#This Row],[SyllabusSubject]],".",TopicLookup[[#This Row],[SyllabusYear]]))</f>
        <v>Y8.Science</v>
      </c>
      <c r="F37" s="8" t="s">
        <v>19</v>
      </c>
      <c r="G37" s="2" t="s">
        <v>10</v>
      </c>
      <c r="H37" s="7">
        <v>6</v>
      </c>
      <c r="I37"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8P6</v>
      </c>
      <c r="J37" s="6" t="s">
        <v>88</v>
      </c>
      <c r="K37" s="28" cm="1">
        <f t="array" ref="K37">SUMPRODUCT((LessonLookup[TopicID]=TopicLookup[[#This Row],[TopicID]])*(LessonLookup[SuggestedNumberOfPeriodsForLesson]))</f>
        <v>10</v>
      </c>
      <c r="L37" s="2" t="s">
        <v>51</v>
      </c>
      <c r="M37" s="2" t="s">
        <v>89</v>
      </c>
      <c r="O37" s="2"/>
    </row>
    <row r="38" spans="1:15" x14ac:dyDescent="0.25">
      <c r="A38" s="6" t="s">
        <v>42</v>
      </c>
      <c r="B38" s="6">
        <v>4</v>
      </c>
      <c r="C38" s="10" t="s">
        <v>2935</v>
      </c>
      <c r="D38" s="13" t="str">
        <f>_xlfn.CONCAT("KS",TopicLookup[[#This Row],[SyllabusKeyStage]],".",TopicLookup[[#This Row],[SyllabusSubject]])</f>
        <v>KS4.Physics</v>
      </c>
      <c r="E38" s="13" t="str">
        <f>IF(ISNUMBER(TopicLookup[[#This Row],[SyllabusYear]]),_xlfn.CONCAT("Y",TopicLookup[[#This Row],[SyllabusYear]],".",TopicLookup[[#This Row],[SyllabusSubject]]),_xlfn.CONCAT("KS",TopicLookup[[#This Row],[SyllabusKeyStage]],".",TopicLookup[[#This Row],[SyllabusSubject]],".",TopicLookup[[#This Row],[SyllabusYear]]))</f>
        <v>KS4.Physics.Core</v>
      </c>
      <c r="F38" s="8" t="s">
        <v>90</v>
      </c>
      <c r="G38" s="2" t="s">
        <v>10</v>
      </c>
      <c r="H38" s="7">
        <v>1</v>
      </c>
      <c r="I38"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P1</v>
      </c>
      <c r="J38" s="6" t="s">
        <v>91</v>
      </c>
      <c r="K38" s="28" cm="1">
        <f t="array" ref="K38">SUMPRODUCT((LessonLookup[TopicID]=TopicLookup[[#This Row],[TopicID]])*(LessonLookup[SuggestedNumberOfPeriodsForLesson]))</f>
        <v>2</v>
      </c>
      <c r="L38" s="2" t="s">
        <v>2935</v>
      </c>
      <c r="M38" s="2" t="s">
        <v>89</v>
      </c>
      <c r="O38" s="2"/>
    </row>
    <row r="39" spans="1:15" x14ac:dyDescent="0.25">
      <c r="A39" s="6" t="s">
        <v>42</v>
      </c>
      <c r="B39" s="6">
        <v>4</v>
      </c>
      <c r="C39" s="10">
        <v>10</v>
      </c>
      <c r="D39" s="13" t="str">
        <f>_xlfn.CONCAT("KS",TopicLookup[[#This Row],[SyllabusKeyStage]],".",TopicLookup[[#This Row],[SyllabusSubject]])</f>
        <v>KS4.Physics</v>
      </c>
      <c r="E39" s="13" t="str">
        <f>IF(ISNUMBER(TopicLookup[[#This Row],[SyllabusYear]]),_xlfn.CONCAT("Y",TopicLookup[[#This Row],[SyllabusYear]],".",TopicLookup[[#This Row],[SyllabusSubject]]),_xlfn.CONCAT("KS",TopicLookup[[#This Row],[SyllabusKeyStage]],".",TopicLookup[[#This Row],[SyllabusSubject]],".",TopicLookup[[#This Row],[SyllabusYear]]))</f>
        <v>Y10.Physics</v>
      </c>
      <c r="F39" s="8" t="s">
        <v>90</v>
      </c>
      <c r="G39" s="2" t="s">
        <v>10</v>
      </c>
      <c r="H39" s="7">
        <v>2</v>
      </c>
      <c r="I39"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P2</v>
      </c>
      <c r="J39" s="6" t="s">
        <v>92</v>
      </c>
      <c r="K39" s="28" cm="1">
        <f t="array" ref="K39">SUMPRODUCT((LessonLookup[TopicID]=TopicLookup[[#This Row],[TopicID]])*(LessonLookup[SuggestedNumberOfPeriodsForLesson]))</f>
        <v>16</v>
      </c>
      <c r="L39" s="2" t="s">
        <v>51</v>
      </c>
      <c r="M39" s="2" t="s">
        <v>2937</v>
      </c>
      <c r="O39" s="2"/>
    </row>
    <row r="40" spans="1:15" x14ac:dyDescent="0.25">
      <c r="A40" s="6" t="s">
        <v>42</v>
      </c>
      <c r="B40" s="6">
        <v>4</v>
      </c>
      <c r="C40" s="10">
        <v>9</v>
      </c>
      <c r="D40" s="13" t="str">
        <f>_xlfn.CONCAT("KS",TopicLookup[[#This Row],[SyllabusKeyStage]],".",TopicLookup[[#This Row],[SyllabusSubject]])</f>
        <v>KS4.Physics</v>
      </c>
      <c r="E40" s="13" t="str">
        <f>IF(ISNUMBER(TopicLookup[[#This Row],[SyllabusYear]]),_xlfn.CONCAT("Y",TopicLookup[[#This Row],[SyllabusYear]],".",TopicLookup[[#This Row],[SyllabusSubject]]),_xlfn.CONCAT("KS",TopicLookup[[#This Row],[SyllabusKeyStage]],".",TopicLookup[[#This Row],[SyllabusSubject]],".",TopicLookup[[#This Row],[SyllabusYear]]))</f>
        <v>Y9.Physics</v>
      </c>
      <c r="F40" s="8" t="s">
        <v>90</v>
      </c>
      <c r="G40" s="2" t="s">
        <v>10</v>
      </c>
      <c r="H40" s="7">
        <v>3</v>
      </c>
      <c r="I40"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P3</v>
      </c>
      <c r="J40" s="6" t="s">
        <v>93</v>
      </c>
      <c r="K40" s="28" cm="1">
        <f t="array" ref="K40">SUMPRODUCT((LessonLookup[TopicID]=TopicLookup[[#This Row],[TopicID]])*(LessonLookup[SuggestedNumberOfPeriodsForLesson]))</f>
        <v>9</v>
      </c>
      <c r="L40" s="2" t="s">
        <v>51</v>
      </c>
      <c r="M40" s="2" t="s">
        <v>2937</v>
      </c>
      <c r="O40" s="2"/>
    </row>
    <row r="41" spans="1:15" x14ac:dyDescent="0.25">
      <c r="A41" s="6" t="s">
        <v>42</v>
      </c>
      <c r="B41" s="6">
        <v>4</v>
      </c>
      <c r="C41" s="10">
        <v>9</v>
      </c>
      <c r="D41" s="13" t="str">
        <f>_xlfn.CONCAT("KS",TopicLookup[[#This Row],[SyllabusKeyStage]],".",TopicLookup[[#This Row],[SyllabusSubject]])</f>
        <v>KS4.Physics</v>
      </c>
      <c r="E41" s="13" t="str">
        <f>IF(ISNUMBER(TopicLookup[[#This Row],[SyllabusYear]]),_xlfn.CONCAT("Y",TopicLookup[[#This Row],[SyllabusYear]],".",TopicLookup[[#This Row],[SyllabusSubject]]),_xlfn.CONCAT("KS",TopicLookup[[#This Row],[SyllabusKeyStage]],".",TopicLookup[[#This Row],[SyllabusSubject]],".",TopicLookup[[#This Row],[SyllabusYear]]))</f>
        <v>Y9.Physics</v>
      </c>
      <c r="F41" s="8" t="s">
        <v>90</v>
      </c>
      <c r="G41" s="2" t="s">
        <v>10</v>
      </c>
      <c r="H41" s="7">
        <v>4</v>
      </c>
      <c r="I41"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P4</v>
      </c>
      <c r="J41" s="6" t="s">
        <v>94</v>
      </c>
      <c r="K41" s="28" cm="1">
        <f t="array" ref="K41">SUMPRODUCT((LessonLookup[TopicID]=TopicLookup[[#This Row],[TopicID]])*(LessonLookup[SuggestedNumberOfPeriodsForLesson]))</f>
        <v>10</v>
      </c>
      <c r="L41" s="2" t="s">
        <v>51</v>
      </c>
      <c r="M41" s="2" t="s">
        <v>2937</v>
      </c>
      <c r="O41" s="2"/>
    </row>
    <row r="42" spans="1:15" x14ac:dyDescent="0.25">
      <c r="A42" s="6" t="s">
        <v>42</v>
      </c>
      <c r="B42" s="6">
        <v>4</v>
      </c>
      <c r="C42" s="10">
        <v>9</v>
      </c>
      <c r="D42" s="13" t="str">
        <f>_xlfn.CONCAT("KS",TopicLookup[[#This Row],[SyllabusKeyStage]],".",TopicLookup[[#This Row],[SyllabusSubject]])</f>
        <v>KS4.Physics</v>
      </c>
      <c r="E42" s="13" t="str">
        <f>IF(ISNUMBER(TopicLookup[[#This Row],[SyllabusYear]]),_xlfn.CONCAT("Y",TopicLookup[[#This Row],[SyllabusYear]],".",TopicLookup[[#This Row],[SyllabusSubject]]),_xlfn.CONCAT("KS",TopicLookup[[#This Row],[SyllabusKeyStage]],".",TopicLookup[[#This Row],[SyllabusSubject]],".",TopicLookup[[#This Row],[SyllabusYear]]))</f>
        <v>Y9.Physics</v>
      </c>
      <c r="F42" s="8" t="s">
        <v>90</v>
      </c>
      <c r="G42" s="2" t="s">
        <v>10</v>
      </c>
      <c r="H42" s="7">
        <v>5</v>
      </c>
      <c r="I42"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P5</v>
      </c>
      <c r="J42" s="6" t="s">
        <v>95</v>
      </c>
      <c r="K42" s="28" cm="1">
        <f t="array" ref="K42">SUMPRODUCT((LessonLookup[TopicID]=TopicLookup[[#This Row],[TopicID]])*(LessonLookup[SuggestedNumberOfPeriodsForLesson]))</f>
        <v>12</v>
      </c>
      <c r="L42" s="2" t="s">
        <v>51</v>
      </c>
      <c r="M42" s="2" t="s">
        <v>2937</v>
      </c>
      <c r="O42" s="2"/>
    </row>
    <row r="43" spans="1:15" x14ac:dyDescent="0.25">
      <c r="A43" s="6" t="s">
        <v>42</v>
      </c>
      <c r="B43" s="6">
        <v>4</v>
      </c>
      <c r="C43" s="10">
        <v>9</v>
      </c>
      <c r="D43" s="13" t="str">
        <f>_xlfn.CONCAT("KS",TopicLookup[[#This Row],[SyllabusKeyStage]],".",TopicLookup[[#This Row],[SyllabusSubject]])</f>
        <v>KS4.Physics</v>
      </c>
      <c r="E43" s="13" t="str">
        <f>IF(ISNUMBER(TopicLookup[[#This Row],[SyllabusYear]]),_xlfn.CONCAT("Y",TopicLookup[[#This Row],[SyllabusYear]],".",TopicLookup[[#This Row],[SyllabusSubject]]),_xlfn.CONCAT("KS",TopicLookup[[#This Row],[SyllabusKeyStage]],".",TopicLookup[[#This Row],[SyllabusSubject]],".",TopicLookup[[#This Row],[SyllabusYear]]))</f>
        <v>Y9.Physics</v>
      </c>
      <c r="F43" s="8" t="s">
        <v>90</v>
      </c>
      <c r="G43" s="2" t="s">
        <v>10</v>
      </c>
      <c r="H43" s="7">
        <v>6</v>
      </c>
      <c r="I43"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P6</v>
      </c>
      <c r="J43" s="6" t="s">
        <v>96</v>
      </c>
      <c r="K43" s="28" cm="1">
        <f t="array" ref="K43">SUMPRODUCT((LessonLookup[TopicID]=TopicLookup[[#This Row],[TopicID]])*(LessonLookup[SuggestedNumberOfPeriodsForLesson]))</f>
        <v>16</v>
      </c>
      <c r="L43" s="2" t="s">
        <v>51</v>
      </c>
      <c r="M43" s="2" t="s">
        <v>2937</v>
      </c>
      <c r="O43" s="2"/>
    </row>
    <row r="44" spans="1:15" x14ac:dyDescent="0.25">
      <c r="A44" s="6" t="s">
        <v>42</v>
      </c>
      <c r="B44" s="6" t="s">
        <v>12</v>
      </c>
      <c r="C44" s="10">
        <v>11</v>
      </c>
      <c r="D44" s="13" t="str">
        <f>_xlfn.CONCAT("KS",TopicLookup[[#This Row],[SyllabusKeyStage]],".",TopicLookup[[#This Row],[SyllabusSubject]])</f>
        <v>KS4.Physics</v>
      </c>
      <c r="E44" s="13" t="str">
        <f>IF(ISNUMBER(TopicLookup[[#This Row],[SyllabusYear]]),_xlfn.CONCAT("Y",TopicLookup[[#This Row],[SyllabusYear]],".",TopicLookup[[#This Row],[SyllabusSubject]]),_xlfn.CONCAT("KS",TopicLookup[[#This Row],[SyllabusKeyStage]],".",TopicLookup[[#This Row],[SyllabusSubject]],".",TopicLookup[[#This Row],[SyllabusYear]]))</f>
        <v>Y11.Physics</v>
      </c>
      <c r="F44" s="8" t="s">
        <v>90</v>
      </c>
      <c r="G44" s="2" t="s">
        <v>10</v>
      </c>
      <c r="H44" s="7" t="s">
        <v>2934</v>
      </c>
      <c r="I44" s="41"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P6s</v>
      </c>
      <c r="J44" s="6" t="s">
        <v>2930</v>
      </c>
      <c r="K44" s="6" cm="1">
        <f t="array" ref="K44">SUMPRODUCT((LessonLookup[TopicID]=TopicLookup[[#This Row],[TopicID]])*(LessonLookup[SuggestedNumberOfPeriodsForLesson]))</f>
        <v>0</v>
      </c>
      <c r="L44" s="2" t="s">
        <v>51</v>
      </c>
      <c r="M44" s="2" t="s">
        <v>2937</v>
      </c>
      <c r="O44" s="2"/>
    </row>
    <row r="45" spans="1:15" x14ac:dyDescent="0.25">
      <c r="A45" s="6" t="s">
        <v>42</v>
      </c>
      <c r="B45" s="6">
        <v>4</v>
      </c>
      <c r="C45" s="10">
        <v>11</v>
      </c>
      <c r="D45" s="13" t="str">
        <f>_xlfn.CONCAT("KS",TopicLookup[[#This Row],[SyllabusKeyStage]],".",TopicLookup[[#This Row],[SyllabusSubject]])</f>
        <v>KS4.Physics</v>
      </c>
      <c r="E45" s="13" t="str">
        <f>IF(ISNUMBER(TopicLookup[[#This Row],[SyllabusYear]]),_xlfn.CONCAT("Y",TopicLookup[[#This Row],[SyllabusYear]],".",TopicLookup[[#This Row],[SyllabusSubject]]),_xlfn.CONCAT("KS",TopicLookup[[#This Row],[SyllabusKeyStage]],".",TopicLookup[[#This Row],[SyllabusSubject]],".",TopicLookup[[#This Row],[SyllabusYear]]))</f>
        <v>Y11.Physics</v>
      </c>
      <c r="F45" s="8" t="s">
        <v>90</v>
      </c>
      <c r="G45" s="2" t="s">
        <v>10</v>
      </c>
      <c r="H45" s="7">
        <v>7</v>
      </c>
      <c r="I45"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P7</v>
      </c>
      <c r="J45" s="6" t="s">
        <v>97</v>
      </c>
      <c r="K45" s="28" cm="1">
        <f t="array" ref="K45">SUMPRODUCT((LessonLookup[TopicID]=TopicLookup[[#This Row],[TopicID]])*(LessonLookup[SuggestedNumberOfPeriodsForLesson]))</f>
        <v>8</v>
      </c>
      <c r="L45" s="2" t="s">
        <v>51</v>
      </c>
      <c r="M45" s="2" t="s">
        <v>2937</v>
      </c>
      <c r="O45" s="2"/>
    </row>
    <row r="46" spans="1:15" x14ac:dyDescent="0.25">
      <c r="A46" s="6" t="s">
        <v>42</v>
      </c>
      <c r="B46" s="6">
        <v>4</v>
      </c>
      <c r="C46" s="10">
        <v>9</v>
      </c>
      <c r="D46" s="13" t="str">
        <f>_xlfn.CONCAT("KS",TopicLookup[[#This Row],[SyllabusKeyStage]],".",TopicLookup[[#This Row],[SyllabusSubject]])</f>
        <v>KS4.Physics</v>
      </c>
      <c r="E46" s="13" t="str">
        <f>IF(ISNUMBER(TopicLookup[[#This Row],[SyllabusYear]]),_xlfn.CONCAT("Y",TopicLookup[[#This Row],[SyllabusYear]],".",TopicLookup[[#This Row],[SyllabusSubject]]),_xlfn.CONCAT("KS",TopicLookup[[#This Row],[SyllabusKeyStage]],".",TopicLookup[[#This Row],[SyllabusSubject]],".",TopicLookup[[#This Row],[SyllabusYear]]))</f>
        <v>Y9.Physics</v>
      </c>
      <c r="F46" s="8" t="s">
        <v>90</v>
      </c>
      <c r="G46" s="2" t="s">
        <v>10</v>
      </c>
      <c r="H46" s="7">
        <v>8</v>
      </c>
      <c r="I46"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P8</v>
      </c>
      <c r="J46" s="6" t="s">
        <v>98</v>
      </c>
      <c r="K46" s="28" cm="1">
        <f t="array" ref="K46">SUMPRODUCT((LessonLookup[TopicID]=TopicLookup[[#This Row],[TopicID]])*(LessonLookup[SuggestedNumberOfPeriodsForLesson]))</f>
        <v>1</v>
      </c>
      <c r="L46" s="2" t="s">
        <v>51</v>
      </c>
      <c r="M46" s="2" t="s">
        <v>2937</v>
      </c>
      <c r="O46" s="2"/>
    </row>
    <row r="47" spans="1:15" x14ac:dyDescent="0.25">
      <c r="A47" s="6" t="s">
        <v>42</v>
      </c>
      <c r="B47" s="6">
        <v>4</v>
      </c>
      <c r="C47" s="10">
        <v>11</v>
      </c>
      <c r="D47" s="13" t="str">
        <f>_xlfn.CONCAT("KS",TopicLookup[[#This Row],[SyllabusKeyStage]],".",TopicLookup[[#This Row],[SyllabusSubject]])</f>
        <v>KS4.Physics</v>
      </c>
      <c r="E47" s="13" t="str">
        <f>IF(ISNUMBER(TopicLookup[[#This Row],[SyllabusYear]]),_xlfn.CONCAT("Y",TopicLookup[[#This Row],[SyllabusYear]],".",TopicLookup[[#This Row],[SyllabusSubject]]),_xlfn.CONCAT("KS",TopicLookup[[#This Row],[SyllabusKeyStage]],".",TopicLookup[[#This Row],[SyllabusSubject]],".",TopicLookup[[#This Row],[SyllabusYear]]))</f>
        <v>Y11.Physics</v>
      </c>
      <c r="F47" s="8" t="s">
        <v>90</v>
      </c>
      <c r="G47" s="2" t="s">
        <v>10</v>
      </c>
      <c r="H47" s="7">
        <v>9</v>
      </c>
      <c r="I47"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P9</v>
      </c>
      <c r="J47" s="6" t="s">
        <v>99</v>
      </c>
      <c r="K47" s="28" cm="1">
        <f t="array" ref="K47">SUMPRODUCT((LessonLookup[TopicID]=TopicLookup[[#This Row],[TopicID]])*(LessonLookup[SuggestedNumberOfPeriodsForLesson]))</f>
        <v>6</v>
      </c>
      <c r="L47" s="2" t="s">
        <v>51</v>
      </c>
      <c r="M47" s="2" t="s">
        <v>2937</v>
      </c>
      <c r="O47" s="2"/>
    </row>
    <row r="48" spans="1:15" x14ac:dyDescent="0.25">
      <c r="A48" s="6" t="s">
        <v>42</v>
      </c>
      <c r="B48" s="6">
        <v>4</v>
      </c>
      <c r="C48" s="10">
        <v>10</v>
      </c>
      <c r="D48" s="13" t="str">
        <f>_xlfn.CONCAT("KS",TopicLookup[[#This Row],[SyllabusKeyStage]],".",TopicLookup[[#This Row],[SyllabusSubject]])</f>
        <v>KS4.Physics</v>
      </c>
      <c r="E48" s="13" t="str">
        <f>IF(ISNUMBER(TopicLookup[[#This Row],[SyllabusYear]]),_xlfn.CONCAT("Y",TopicLookup[[#This Row],[SyllabusYear]],".",TopicLookup[[#This Row],[SyllabusSubject]]),_xlfn.CONCAT("KS",TopicLookup[[#This Row],[SyllabusKeyStage]],".",TopicLookup[[#This Row],[SyllabusSubject]],".",TopicLookup[[#This Row],[SyllabusYear]]))</f>
        <v>Y10.Physics</v>
      </c>
      <c r="F48" s="8" t="s">
        <v>90</v>
      </c>
      <c r="G48" s="2" t="s">
        <v>10</v>
      </c>
      <c r="H48" s="7">
        <v>10</v>
      </c>
      <c r="I48"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P10</v>
      </c>
      <c r="J48" s="6" t="s">
        <v>100</v>
      </c>
      <c r="K48" s="28" cm="1">
        <f t="array" ref="K48">SUMPRODUCT((LessonLookup[TopicID]=TopicLookup[[#This Row],[TopicID]])*(LessonLookup[SuggestedNumberOfPeriodsForLesson]))</f>
        <v>21</v>
      </c>
      <c r="L48" s="2" t="s">
        <v>51</v>
      </c>
      <c r="M48" s="2" t="s">
        <v>2937</v>
      </c>
      <c r="O48" s="2"/>
    </row>
    <row r="49" spans="1:15" x14ac:dyDescent="0.25">
      <c r="A49" s="6" t="s">
        <v>42</v>
      </c>
      <c r="B49" s="6">
        <v>4</v>
      </c>
      <c r="C49" s="10">
        <v>10</v>
      </c>
      <c r="D49" s="13" t="str">
        <f>_xlfn.CONCAT("KS",TopicLookup[[#This Row],[SyllabusKeyStage]],".",TopicLookup[[#This Row],[SyllabusSubject]])</f>
        <v>KS4.Physics</v>
      </c>
      <c r="E49" s="13" t="str">
        <f>IF(ISNUMBER(TopicLookup[[#This Row],[SyllabusYear]]),_xlfn.CONCAT("Y",TopicLookup[[#This Row],[SyllabusYear]],".",TopicLookup[[#This Row],[SyllabusSubject]]),_xlfn.CONCAT("KS",TopicLookup[[#This Row],[SyllabusKeyStage]],".",TopicLookup[[#This Row],[SyllabusSubject]],".",TopicLookup[[#This Row],[SyllabusYear]]))</f>
        <v>Y10.Physics</v>
      </c>
      <c r="F49" s="8" t="s">
        <v>90</v>
      </c>
      <c r="G49" s="2" t="s">
        <v>10</v>
      </c>
      <c r="H49" s="7">
        <v>11</v>
      </c>
      <c r="I49"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P11</v>
      </c>
      <c r="J49" s="6" t="s">
        <v>101</v>
      </c>
      <c r="K49" s="28" cm="1">
        <f t="array" ref="K49">SUMPRODUCT((LessonLookup[TopicID]=TopicLookup[[#This Row],[TopicID]])*(LessonLookup[SuggestedNumberOfPeriodsForLesson]))</f>
        <v>9</v>
      </c>
      <c r="L49" s="2" t="s">
        <v>51</v>
      </c>
      <c r="M49" s="2" t="s">
        <v>2937</v>
      </c>
      <c r="O49" s="2"/>
    </row>
    <row r="50" spans="1:15" x14ac:dyDescent="0.25">
      <c r="A50" s="6" t="s">
        <v>42</v>
      </c>
      <c r="B50" s="6">
        <v>4</v>
      </c>
      <c r="C50" s="10">
        <v>10</v>
      </c>
      <c r="D50" s="13" t="str">
        <f>_xlfn.CONCAT("KS",TopicLookup[[#This Row],[SyllabusKeyStage]],".",TopicLookup[[#This Row],[SyllabusSubject]])</f>
        <v>KS4.Physics</v>
      </c>
      <c r="E50" s="13" t="str">
        <f>IF(ISNUMBER(TopicLookup[[#This Row],[SyllabusYear]]),_xlfn.CONCAT("Y",TopicLookup[[#This Row],[SyllabusYear]],".",TopicLookup[[#This Row],[SyllabusSubject]]),_xlfn.CONCAT("KS",TopicLookup[[#This Row],[SyllabusKeyStage]],".",TopicLookup[[#This Row],[SyllabusSubject]],".",TopicLookup[[#This Row],[SyllabusYear]]))</f>
        <v>Y10.Physics</v>
      </c>
      <c r="F50" s="8" t="s">
        <v>90</v>
      </c>
      <c r="G50" s="2" t="s">
        <v>10</v>
      </c>
      <c r="H50" s="7">
        <v>12</v>
      </c>
      <c r="I50"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P12</v>
      </c>
      <c r="J50" s="6" t="s">
        <v>102</v>
      </c>
      <c r="K50" s="28" cm="1">
        <f t="array" ref="K50">SUMPRODUCT((LessonLookup[TopicID]=TopicLookup[[#This Row],[TopicID]])*(LessonLookup[SuggestedNumberOfPeriodsForLesson]))</f>
        <v>6</v>
      </c>
      <c r="L50" s="2" t="s">
        <v>51</v>
      </c>
      <c r="M50" s="2" t="s">
        <v>2937</v>
      </c>
      <c r="O50" s="2"/>
    </row>
    <row r="51" spans="1:15" x14ac:dyDescent="0.25">
      <c r="A51" s="6" t="s">
        <v>42</v>
      </c>
      <c r="B51" s="6">
        <v>4</v>
      </c>
      <c r="C51" s="10">
        <v>11</v>
      </c>
      <c r="D51" s="13" t="str">
        <f>_xlfn.CONCAT("KS",TopicLookup[[#This Row],[SyllabusKeyStage]],".",TopicLookup[[#This Row],[SyllabusSubject]])</f>
        <v>KS4.Physics</v>
      </c>
      <c r="E51" s="13" t="str">
        <f>IF(ISNUMBER(TopicLookup[[#This Row],[SyllabusYear]]),_xlfn.CONCAT("Y",TopicLookup[[#This Row],[SyllabusYear]],".",TopicLookup[[#This Row],[SyllabusSubject]]),_xlfn.CONCAT("KS",TopicLookup[[#This Row],[SyllabusKeyStage]],".",TopicLookup[[#This Row],[SyllabusSubject]],".",TopicLookup[[#This Row],[SyllabusYear]]))</f>
        <v>Y11.Physics</v>
      </c>
      <c r="F51" s="8" t="s">
        <v>90</v>
      </c>
      <c r="G51" s="2" t="s">
        <v>10</v>
      </c>
      <c r="H51" s="7">
        <v>13</v>
      </c>
      <c r="I51"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P13</v>
      </c>
      <c r="J51" s="6" t="s">
        <v>103</v>
      </c>
      <c r="K51" s="28" cm="1">
        <f t="array" ref="K51">SUMPRODUCT((LessonLookup[TopicID]=TopicLookup[[#This Row],[TopicID]])*(LessonLookup[SuggestedNumberOfPeriodsForLesson]))</f>
        <v>6</v>
      </c>
      <c r="L51" s="2" t="s">
        <v>51</v>
      </c>
      <c r="M51" s="2" t="s">
        <v>2937</v>
      </c>
      <c r="O51" s="2"/>
    </row>
    <row r="52" spans="1:15" x14ac:dyDescent="0.25">
      <c r="A52" s="6" t="s">
        <v>42</v>
      </c>
      <c r="B52" s="6">
        <v>4</v>
      </c>
      <c r="C52" s="10">
        <v>10</v>
      </c>
      <c r="D52" s="13" t="str">
        <f>_xlfn.CONCAT("KS",TopicLookup[[#This Row],[SyllabusKeyStage]],".",TopicLookup[[#This Row],[SyllabusSubject]])</f>
        <v>KS4.Physics</v>
      </c>
      <c r="E52" s="13" t="str">
        <f>IF(ISNUMBER(TopicLookup[[#This Row],[SyllabusYear]]),_xlfn.CONCAT("Y",TopicLookup[[#This Row],[SyllabusYear]],".",TopicLookup[[#This Row],[SyllabusSubject]]),_xlfn.CONCAT("KS",TopicLookup[[#This Row],[SyllabusKeyStage]],".",TopicLookup[[#This Row],[SyllabusSubject]],".",TopicLookup[[#This Row],[SyllabusYear]]))</f>
        <v>Y10.Physics</v>
      </c>
      <c r="F52" s="8" t="s">
        <v>90</v>
      </c>
      <c r="G52" s="2" t="s">
        <v>10</v>
      </c>
      <c r="H52" s="7">
        <v>14</v>
      </c>
      <c r="I52"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P14</v>
      </c>
      <c r="J52" s="6" t="s">
        <v>104</v>
      </c>
      <c r="K52" s="28" cm="1">
        <f t="array" ref="K52">SUMPRODUCT((LessonLookup[TopicID]=TopicLookup[[#This Row],[TopicID]])*(LessonLookup[SuggestedNumberOfPeriodsForLesson]))</f>
        <v>8</v>
      </c>
      <c r="L52" s="2" t="s">
        <v>51</v>
      </c>
      <c r="M52" s="2" t="s">
        <v>2937</v>
      </c>
      <c r="O52" s="2"/>
    </row>
    <row r="53" spans="1:15" x14ac:dyDescent="0.25">
      <c r="A53" s="6" t="s">
        <v>42</v>
      </c>
      <c r="B53" s="6">
        <v>4</v>
      </c>
      <c r="C53" s="10">
        <v>11</v>
      </c>
      <c r="D53" s="13" t="str">
        <f>_xlfn.CONCAT("KS",TopicLookup[[#This Row],[SyllabusKeyStage]],".",TopicLookup[[#This Row],[SyllabusSubject]])</f>
        <v>KS4.Physics</v>
      </c>
      <c r="E53" s="13" t="str">
        <f>IF(ISNUMBER(TopicLookup[[#This Row],[SyllabusYear]]),_xlfn.CONCAT("Y",TopicLookup[[#This Row],[SyllabusYear]],".",TopicLookup[[#This Row],[SyllabusSubject]]),_xlfn.CONCAT("KS",TopicLookup[[#This Row],[SyllabusKeyStage]],".",TopicLookup[[#This Row],[SyllabusSubject]],".",TopicLookup[[#This Row],[SyllabusYear]]))</f>
        <v>Y11.Physics</v>
      </c>
      <c r="F53" s="8" t="s">
        <v>90</v>
      </c>
      <c r="G53" s="2" t="s">
        <v>10</v>
      </c>
      <c r="H53" s="7">
        <v>15</v>
      </c>
      <c r="I53"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P15</v>
      </c>
      <c r="J53" s="6" t="s">
        <v>85</v>
      </c>
      <c r="K53" s="28" cm="1">
        <f t="array" ref="K53">SUMPRODUCT((LessonLookup[TopicID]=TopicLookup[[#This Row],[TopicID]])*(LessonLookup[SuggestedNumberOfPeriodsForLesson]))</f>
        <v>7</v>
      </c>
      <c r="L53" s="2" t="s">
        <v>51</v>
      </c>
      <c r="M53" s="2" t="s">
        <v>2937</v>
      </c>
      <c r="O53" s="2"/>
    </row>
    <row r="54" spans="1:15" x14ac:dyDescent="0.25">
      <c r="A54" s="6" t="s">
        <v>42</v>
      </c>
      <c r="B54" s="6">
        <v>4</v>
      </c>
      <c r="C54" s="10" t="s">
        <v>2955</v>
      </c>
      <c r="D54" s="13" t="str">
        <f>_xlfn.CONCAT("KS",TopicLookup[[#This Row],[SyllabusKeyStage]],".",TopicLookup[[#This Row],[SyllabusSubject]])</f>
        <v>KS4.Physics</v>
      </c>
      <c r="E54" s="13" t="str">
        <f>IF(ISNUMBER(TopicLookup[[#This Row],[SyllabusYear]]),_xlfn.CONCAT("Y",TopicLookup[[#This Row],[SyllabusYear]],".",TopicLookup[[#This Row],[SyllabusSubject]]),_xlfn.CONCAT("KS",TopicLookup[[#This Row],[SyllabusKeyStage]],".",TopicLookup[[#This Row],[SyllabusSubject]],".",TopicLookup[[#This Row],[SyllabusYear]]))</f>
        <v>KS4.Physics.Special</v>
      </c>
      <c r="F54" s="8" t="s">
        <v>90</v>
      </c>
      <c r="G54" s="2" t="s">
        <v>10</v>
      </c>
      <c r="H54" s="7" t="s">
        <v>20</v>
      </c>
      <c r="I54"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PCP</v>
      </c>
      <c r="J54" s="6" t="s">
        <v>2929</v>
      </c>
      <c r="K54" s="28" cm="1">
        <f t="array" ref="K54">SUMPRODUCT((LessonLookup[TopicID]=TopicLookup[[#This Row],[TopicID]])*(LessonLookup[SuggestedNumberOfPeriodsForLesson]))</f>
        <v>14</v>
      </c>
      <c r="L54" s="2" t="s">
        <v>2955</v>
      </c>
      <c r="M54" s="2" t="s">
        <v>69</v>
      </c>
      <c r="O54" s="2"/>
    </row>
    <row r="55" spans="1:15" ht="14.65" customHeight="1" x14ac:dyDescent="0.25">
      <c r="A55" s="6" t="s">
        <v>42</v>
      </c>
      <c r="B55" s="6">
        <v>5</v>
      </c>
      <c r="C55" s="10" t="s">
        <v>2935</v>
      </c>
      <c r="D55" s="13" t="str">
        <f>_xlfn.CONCAT("KS",TopicLookup[[#This Row],[SyllabusKeyStage]],".",TopicLookup[[#This Row],[SyllabusSubject]])</f>
        <v>KS5.Physics</v>
      </c>
      <c r="E55" s="13" t="str">
        <f>IF(ISNUMBER(TopicLookup[[#This Row],[SyllabusYear]]),_xlfn.CONCAT("Y",TopicLookup[[#This Row],[SyllabusYear]],".",TopicLookup[[#This Row],[SyllabusSubject]]),_xlfn.CONCAT("KS",TopicLookup[[#This Row],[SyllabusKeyStage]],".",TopicLookup[[#This Row],[SyllabusSubject]],".",TopicLookup[[#This Row],[SyllabusYear]]))</f>
        <v>KS5.Physics.Core</v>
      </c>
      <c r="F55" s="8" t="s">
        <v>25</v>
      </c>
      <c r="G55" s="2" t="s">
        <v>10</v>
      </c>
      <c r="H55" s="7">
        <v>1</v>
      </c>
      <c r="I55"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AP.1</v>
      </c>
      <c r="J55" s="6" t="s">
        <v>105</v>
      </c>
      <c r="K55" s="28" cm="1">
        <f t="array" ref="K55">SUMPRODUCT((LessonLookup[TopicID]=TopicLookup[[#This Row],[TopicID]])*(LessonLookup[SuggestedNumberOfPeriodsForLesson]))</f>
        <v>7</v>
      </c>
      <c r="L55" s="2" t="s">
        <v>2935</v>
      </c>
      <c r="M55" s="2" t="s">
        <v>89</v>
      </c>
      <c r="O55" s="2"/>
    </row>
    <row r="56" spans="1:15" ht="14.65" customHeight="1" x14ac:dyDescent="0.25">
      <c r="A56" s="6" t="s">
        <v>42</v>
      </c>
      <c r="B56" s="6">
        <v>5</v>
      </c>
      <c r="C56" s="10" t="s">
        <v>2935</v>
      </c>
      <c r="D56" s="13" t="str">
        <f>_xlfn.CONCAT("KS",TopicLookup[[#This Row],[SyllabusKeyStage]],".",TopicLookup[[#This Row],[SyllabusSubject]])</f>
        <v>KS5.Physics</v>
      </c>
      <c r="E56" s="13" t="str">
        <f>IF(ISNUMBER(TopicLookup[[#This Row],[SyllabusYear]]),_xlfn.CONCAT("Y",TopicLookup[[#This Row],[SyllabusYear]],".",TopicLookup[[#This Row],[SyllabusSubject]]),_xlfn.CONCAT("KS",TopicLookup[[#This Row],[SyllabusKeyStage]],".",TopicLookup[[#This Row],[SyllabusSubject]],".",TopicLookup[[#This Row],[SyllabusYear]]))</f>
        <v>KS5.Physics.Core</v>
      </c>
      <c r="F56" s="8" t="s">
        <v>25</v>
      </c>
      <c r="G56" s="2" t="s">
        <v>10</v>
      </c>
      <c r="H56" s="7">
        <v>2</v>
      </c>
      <c r="I56"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AP.2</v>
      </c>
      <c r="J56" s="6" t="s">
        <v>106</v>
      </c>
      <c r="K56" s="28" cm="1">
        <f t="array" ref="K56">SUMPRODUCT((LessonLookup[TopicID]=TopicLookup[[#This Row],[TopicID]])*(LessonLookup[SuggestedNumberOfPeriodsForLesson]))</f>
        <v>1</v>
      </c>
      <c r="L56" s="2" t="s">
        <v>2935</v>
      </c>
      <c r="M56" s="2" t="s">
        <v>89</v>
      </c>
      <c r="O56" s="2"/>
    </row>
    <row r="57" spans="1:15" ht="14.65" customHeight="1" x14ac:dyDescent="0.25">
      <c r="A57" s="6" t="s">
        <v>42</v>
      </c>
      <c r="B57" s="6">
        <v>5</v>
      </c>
      <c r="C57" s="10">
        <v>12</v>
      </c>
      <c r="D57" s="13" t="str">
        <f>_xlfn.CONCAT("KS",TopicLookup[[#This Row],[SyllabusKeyStage]],".",TopicLookup[[#This Row],[SyllabusSubject]])</f>
        <v>KS5.Physics</v>
      </c>
      <c r="E57" s="13" t="str">
        <f>IF(ISNUMBER(TopicLookup[[#This Row],[SyllabusYear]]),_xlfn.CONCAT("Y",TopicLookup[[#This Row],[SyllabusYear]],".",TopicLookup[[#This Row],[SyllabusSubject]]),_xlfn.CONCAT("KS",TopicLookup[[#This Row],[SyllabusKeyStage]],".",TopicLookup[[#This Row],[SyllabusSubject]],".",TopicLookup[[#This Row],[SyllabusYear]]))</f>
        <v>Y12.Physics</v>
      </c>
      <c r="F57" s="8" t="s">
        <v>25</v>
      </c>
      <c r="G57" s="2" t="s">
        <v>10</v>
      </c>
      <c r="H57" s="7">
        <v>3</v>
      </c>
      <c r="I57"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AP.3</v>
      </c>
      <c r="J57" s="6" t="s">
        <v>83</v>
      </c>
      <c r="K57" s="28" cm="1">
        <f t="array" ref="K57">SUMPRODUCT((LessonLookup[TopicID]=TopicLookup[[#This Row],[TopicID]])*(LessonLookup[SuggestedNumberOfPeriodsForLesson]))</f>
        <v>5</v>
      </c>
      <c r="L57" s="2" t="s">
        <v>51</v>
      </c>
      <c r="M57" s="2" t="s">
        <v>2937</v>
      </c>
      <c r="O57" s="2"/>
    </row>
    <row r="58" spans="1:15" x14ac:dyDescent="0.25">
      <c r="A58" s="6" t="s">
        <v>42</v>
      </c>
      <c r="B58" s="6">
        <v>5</v>
      </c>
      <c r="C58" s="10">
        <v>12</v>
      </c>
      <c r="D58" s="13" t="str">
        <f>_xlfn.CONCAT("KS",TopicLookup[[#This Row],[SyllabusKeyStage]],".",TopicLookup[[#This Row],[SyllabusSubject]])</f>
        <v>KS5.Physics</v>
      </c>
      <c r="E58" s="13" t="str">
        <f>IF(ISNUMBER(TopicLookup[[#This Row],[SyllabusYear]]),_xlfn.CONCAT("Y",TopicLookup[[#This Row],[SyllabusYear]],".",TopicLookup[[#This Row],[SyllabusSubject]]),_xlfn.CONCAT("KS",TopicLookup[[#This Row],[SyllabusKeyStage]],".",TopicLookup[[#This Row],[SyllabusSubject]],".",TopicLookup[[#This Row],[SyllabusYear]]))</f>
        <v>Y12.Physics</v>
      </c>
      <c r="F58" s="8" t="s">
        <v>25</v>
      </c>
      <c r="G58" s="2" t="s">
        <v>10</v>
      </c>
      <c r="H58" s="7">
        <v>4</v>
      </c>
      <c r="I58"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AP.4</v>
      </c>
      <c r="J58" s="6" t="s">
        <v>107</v>
      </c>
      <c r="K58" s="28" cm="1">
        <f t="array" ref="K58">SUMPRODUCT((LessonLookup[TopicID]=TopicLookup[[#This Row],[TopicID]])*(LessonLookup[SuggestedNumberOfPeriodsForLesson]))</f>
        <v>5</v>
      </c>
      <c r="L58" s="2" t="s">
        <v>51</v>
      </c>
      <c r="M58" s="2" t="s">
        <v>2937</v>
      </c>
      <c r="O58" s="2"/>
    </row>
    <row r="59" spans="1:15" ht="14.65" customHeight="1" x14ac:dyDescent="0.25">
      <c r="A59" s="6" t="s">
        <v>42</v>
      </c>
      <c r="B59" s="6">
        <v>5</v>
      </c>
      <c r="C59" s="10">
        <v>12</v>
      </c>
      <c r="D59" s="13" t="str">
        <f>_xlfn.CONCAT("KS",TopicLookup[[#This Row],[SyllabusKeyStage]],".",TopicLookup[[#This Row],[SyllabusSubject]])</f>
        <v>KS5.Physics</v>
      </c>
      <c r="E59" s="13" t="str">
        <f>IF(ISNUMBER(TopicLookup[[#This Row],[SyllabusYear]]),_xlfn.CONCAT("Y",TopicLookup[[#This Row],[SyllabusYear]],".",TopicLookup[[#This Row],[SyllabusSubject]]),_xlfn.CONCAT("KS",TopicLookup[[#This Row],[SyllabusKeyStage]],".",TopicLookup[[#This Row],[SyllabusSubject]],".",TopicLookup[[#This Row],[SyllabusYear]]))</f>
        <v>Y12.Physics</v>
      </c>
      <c r="F59" s="8" t="s">
        <v>25</v>
      </c>
      <c r="G59" s="2" t="s">
        <v>10</v>
      </c>
      <c r="H59" s="7">
        <v>5</v>
      </c>
      <c r="I59"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AP.5</v>
      </c>
      <c r="J59" s="6" t="s">
        <v>108</v>
      </c>
      <c r="K59" s="28" cm="1">
        <f t="array" ref="K59">SUMPRODUCT((LessonLookup[TopicID]=TopicLookup[[#This Row],[TopicID]])*(LessonLookup[SuggestedNumberOfPeriodsForLesson]))</f>
        <v>5</v>
      </c>
      <c r="L59" s="2" t="s">
        <v>51</v>
      </c>
      <c r="M59" s="2" t="s">
        <v>2937</v>
      </c>
      <c r="O59" s="2"/>
    </row>
    <row r="60" spans="1:15" x14ac:dyDescent="0.25">
      <c r="A60" s="6" t="s">
        <v>42</v>
      </c>
      <c r="B60" s="6">
        <v>5</v>
      </c>
      <c r="C60" s="10">
        <v>12</v>
      </c>
      <c r="D60" s="13" t="str">
        <f>_xlfn.CONCAT("KS",TopicLookup[[#This Row],[SyllabusKeyStage]],".",TopicLookup[[#This Row],[SyllabusSubject]])</f>
        <v>KS5.Physics</v>
      </c>
      <c r="E60" s="13" t="str">
        <f>IF(ISNUMBER(TopicLookup[[#This Row],[SyllabusYear]]),_xlfn.CONCAT("Y",TopicLookup[[#This Row],[SyllabusYear]],".",TopicLookup[[#This Row],[SyllabusSubject]]),_xlfn.CONCAT("KS",TopicLookup[[#This Row],[SyllabusKeyStage]],".",TopicLookup[[#This Row],[SyllabusSubject]],".",TopicLookup[[#This Row],[SyllabusYear]]))</f>
        <v>Y12.Physics</v>
      </c>
      <c r="F60" s="8" t="s">
        <v>25</v>
      </c>
      <c r="G60" s="2" t="s">
        <v>10</v>
      </c>
      <c r="H60" s="7">
        <v>6</v>
      </c>
      <c r="I60"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AP.6</v>
      </c>
      <c r="J60" s="6" t="s">
        <v>81</v>
      </c>
      <c r="K60" s="28" cm="1">
        <f t="array" ref="K60">SUMPRODUCT((LessonLookup[TopicID]=TopicLookup[[#This Row],[TopicID]])*(LessonLookup[SuggestedNumberOfPeriodsForLesson]))</f>
        <v>5</v>
      </c>
      <c r="L60" s="2" t="s">
        <v>51</v>
      </c>
      <c r="M60" s="2" t="s">
        <v>2937</v>
      </c>
      <c r="O60" s="2"/>
    </row>
    <row r="61" spans="1:15" ht="14.65" customHeight="1" x14ac:dyDescent="0.25">
      <c r="A61" s="6" t="s">
        <v>42</v>
      </c>
      <c r="B61" s="6">
        <v>5</v>
      </c>
      <c r="C61" s="10">
        <v>12</v>
      </c>
      <c r="D61" s="13" t="str">
        <f>_xlfn.CONCAT("KS",TopicLookup[[#This Row],[SyllabusKeyStage]],".",TopicLookup[[#This Row],[SyllabusSubject]])</f>
        <v>KS5.Physics</v>
      </c>
      <c r="E61" s="13" t="str">
        <f>IF(ISNUMBER(TopicLookup[[#This Row],[SyllabusYear]]),_xlfn.CONCAT("Y",TopicLookup[[#This Row],[SyllabusYear]],".",TopicLookup[[#This Row],[SyllabusSubject]]),_xlfn.CONCAT("KS",TopicLookup[[#This Row],[SyllabusKeyStage]],".",TopicLookup[[#This Row],[SyllabusSubject]],".",TopicLookup[[#This Row],[SyllabusYear]]))</f>
        <v>Y12.Physics</v>
      </c>
      <c r="F61" s="8" t="s">
        <v>25</v>
      </c>
      <c r="G61" s="2" t="s">
        <v>10</v>
      </c>
      <c r="H61" s="7">
        <v>7</v>
      </c>
      <c r="I61"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AP.7</v>
      </c>
      <c r="J61" s="6" t="s">
        <v>109</v>
      </c>
      <c r="K61" s="28" cm="1">
        <f t="array" ref="K61">SUMPRODUCT((LessonLookup[TopicID]=TopicLookup[[#This Row],[TopicID]])*(LessonLookup[SuggestedNumberOfPeriodsForLesson]))</f>
        <v>5</v>
      </c>
      <c r="L61" s="2" t="s">
        <v>51</v>
      </c>
      <c r="M61" s="2" t="s">
        <v>2937</v>
      </c>
      <c r="O61" s="2"/>
    </row>
    <row r="62" spans="1:15" x14ac:dyDescent="0.25">
      <c r="A62" s="6" t="s">
        <v>42</v>
      </c>
      <c r="B62" s="6">
        <v>5</v>
      </c>
      <c r="C62" s="10">
        <v>12</v>
      </c>
      <c r="D62" s="13" t="str">
        <f>_xlfn.CONCAT("KS",TopicLookup[[#This Row],[SyllabusKeyStage]],".",TopicLookup[[#This Row],[SyllabusSubject]])</f>
        <v>KS5.Physics</v>
      </c>
      <c r="E62" s="13" t="str">
        <f>IF(ISNUMBER(TopicLookup[[#This Row],[SyllabusYear]]),_xlfn.CONCAT("Y",TopicLookup[[#This Row],[SyllabusYear]],".",TopicLookup[[#This Row],[SyllabusSubject]]),_xlfn.CONCAT("KS",TopicLookup[[#This Row],[SyllabusKeyStage]],".",TopicLookup[[#This Row],[SyllabusSubject]],".",TopicLookup[[#This Row],[SyllabusYear]]))</f>
        <v>Y12.Physics</v>
      </c>
      <c r="F62" s="8" t="s">
        <v>25</v>
      </c>
      <c r="G62" s="2" t="s">
        <v>10</v>
      </c>
      <c r="H62" s="7">
        <v>8</v>
      </c>
      <c r="I62"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AP.8</v>
      </c>
      <c r="J62" s="6" t="s">
        <v>110</v>
      </c>
      <c r="K62" s="28" cm="1">
        <f t="array" ref="K62">SUMPRODUCT((LessonLookup[TopicID]=TopicLookup[[#This Row],[TopicID]])*(LessonLookup[SuggestedNumberOfPeriodsForLesson]))</f>
        <v>8</v>
      </c>
      <c r="L62" s="2" t="s">
        <v>51</v>
      </c>
      <c r="M62" s="2" t="s">
        <v>2937</v>
      </c>
      <c r="O62" s="2"/>
    </row>
    <row r="63" spans="1:15" x14ac:dyDescent="0.25">
      <c r="A63" s="6" t="s">
        <v>42</v>
      </c>
      <c r="B63" s="6">
        <v>5</v>
      </c>
      <c r="C63" s="10">
        <v>12</v>
      </c>
      <c r="D63" s="13" t="str">
        <f>_xlfn.CONCAT("KS",TopicLookup[[#This Row],[SyllabusKeyStage]],".",TopicLookup[[#This Row],[SyllabusSubject]])</f>
        <v>KS5.Physics</v>
      </c>
      <c r="E63" s="13" t="str">
        <f>IF(ISNUMBER(TopicLookup[[#This Row],[SyllabusYear]]),_xlfn.CONCAT("Y",TopicLookup[[#This Row],[SyllabusYear]],".",TopicLookup[[#This Row],[SyllabusSubject]]),_xlfn.CONCAT("KS",TopicLookup[[#This Row],[SyllabusKeyStage]],".",TopicLookup[[#This Row],[SyllabusSubject]],".",TopicLookup[[#This Row],[SyllabusYear]]))</f>
        <v>Y12.Physics</v>
      </c>
      <c r="F63" s="8" t="s">
        <v>25</v>
      </c>
      <c r="G63" s="2" t="s">
        <v>10</v>
      </c>
      <c r="H63" s="7">
        <v>9</v>
      </c>
      <c r="I63"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AP.9</v>
      </c>
      <c r="J63" s="6" t="s">
        <v>111</v>
      </c>
      <c r="K63" s="28" cm="1">
        <f t="array" ref="K63">SUMPRODUCT((LessonLookup[TopicID]=TopicLookup[[#This Row],[TopicID]])*(LessonLookup[SuggestedNumberOfPeriodsForLesson]))</f>
        <v>13</v>
      </c>
      <c r="L63" s="2" t="s">
        <v>51</v>
      </c>
      <c r="M63" s="2" t="s">
        <v>2937</v>
      </c>
      <c r="O63" s="2"/>
    </row>
    <row r="64" spans="1:15" x14ac:dyDescent="0.25">
      <c r="A64" s="6" t="s">
        <v>42</v>
      </c>
      <c r="B64" s="6">
        <v>5</v>
      </c>
      <c r="C64" s="10">
        <v>12</v>
      </c>
      <c r="D64" s="13" t="str">
        <f>_xlfn.CONCAT("KS",TopicLookup[[#This Row],[SyllabusKeyStage]],".",TopicLookup[[#This Row],[SyllabusSubject]])</f>
        <v>KS5.Physics</v>
      </c>
      <c r="E64" s="13" t="str">
        <f>IF(ISNUMBER(TopicLookup[[#This Row],[SyllabusYear]]),_xlfn.CONCAT("Y",TopicLookup[[#This Row],[SyllabusYear]],".",TopicLookup[[#This Row],[SyllabusSubject]]),_xlfn.CONCAT("KS",TopicLookup[[#This Row],[SyllabusKeyStage]],".",TopicLookup[[#This Row],[SyllabusSubject]],".",TopicLookup[[#This Row],[SyllabusYear]]))</f>
        <v>Y12.Physics</v>
      </c>
      <c r="F64" s="8" t="s">
        <v>25</v>
      </c>
      <c r="G64" s="2" t="s">
        <v>10</v>
      </c>
      <c r="H64" s="7">
        <v>10</v>
      </c>
      <c r="I64"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AP.10</v>
      </c>
      <c r="J64" s="6" t="s">
        <v>112</v>
      </c>
      <c r="K64" s="28" cm="1">
        <f t="array" ref="K64">SUMPRODUCT((LessonLookup[TopicID]=TopicLookup[[#This Row],[TopicID]])*(LessonLookup[SuggestedNumberOfPeriodsForLesson]))</f>
        <v>11</v>
      </c>
      <c r="L64" s="2" t="s">
        <v>51</v>
      </c>
      <c r="M64" s="2" t="s">
        <v>2937</v>
      </c>
      <c r="O64" s="2"/>
    </row>
    <row r="65" spans="1:15" x14ac:dyDescent="0.25">
      <c r="A65" s="6" t="s">
        <v>42</v>
      </c>
      <c r="B65" s="6">
        <v>5</v>
      </c>
      <c r="C65" s="10">
        <v>12</v>
      </c>
      <c r="D65" s="13" t="str">
        <f>_xlfn.CONCAT("KS",TopicLookup[[#This Row],[SyllabusKeyStage]],".",TopicLookup[[#This Row],[SyllabusSubject]])</f>
        <v>KS5.Physics</v>
      </c>
      <c r="E65" s="13" t="str">
        <f>IF(ISNUMBER(TopicLookup[[#This Row],[SyllabusYear]]),_xlfn.CONCAT("Y",TopicLookup[[#This Row],[SyllabusYear]],".",TopicLookup[[#This Row],[SyllabusSubject]]),_xlfn.CONCAT("KS",TopicLookup[[#This Row],[SyllabusKeyStage]],".",TopicLookup[[#This Row],[SyllabusSubject]],".",TopicLookup[[#This Row],[SyllabusYear]]))</f>
        <v>Y12.Physics</v>
      </c>
      <c r="F65" s="8" t="s">
        <v>25</v>
      </c>
      <c r="G65" s="2" t="s">
        <v>10</v>
      </c>
      <c r="H65" s="7" t="s">
        <v>24</v>
      </c>
      <c r="I65"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AP.11</v>
      </c>
      <c r="J65" s="6" t="s">
        <v>113</v>
      </c>
      <c r="K65" s="28" cm="1">
        <f t="array" ref="K65">SUMPRODUCT((LessonLookup[TopicID]=TopicLookup[[#This Row],[TopicID]])*(LessonLookup[SuggestedNumberOfPeriodsForLesson]))</f>
        <v>13</v>
      </c>
      <c r="L65" s="2" t="s">
        <v>51</v>
      </c>
      <c r="M65" s="2" t="s">
        <v>2937</v>
      </c>
      <c r="O65" s="2"/>
    </row>
    <row r="66" spans="1:15" x14ac:dyDescent="0.25">
      <c r="A66" s="6" t="s">
        <v>42</v>
      </c>
      <c r="B66" s="6">
        <v>5</v>
      </c>
      <c r="C66" s="10">
        <v>12</v>
      </c>
      <c r="D66" s="13" t="str">
        <f>_xlfn.CONCAT("KS",TopicLookup[[#This Row],[SyllabusKeyStage]],".",TopicLookup[[#This Row],[SyllabusSubject]])</f>
        <v>KS5.Physics</v>
      </c>
      <c r="E66" s="13" t="str">
        <f>IF(ISNUMBER(TopicLookup[[#This Row],[SyllabusYear]]),_xlfn.CONCAT("Y",TopicLookup[[#This Row],[SyllabusYear]],".",TopicLookup[[#This Row],[SyllabusSubject]]),_xlfn.CONCAT("KS",TopicLookup[[#This Row],[SyllabusKeyStage]],".",TopicLookup[[#This Row],[SyllabusSubject]],".",TopicLookup[[#This Row],[SyllabusYear]]))</f>
        <v>Y12.Physics</v>
      </c>
      <c r="F66" s="8" t="s">
        <v>25</v>
      </c>
      <c r="G66" s="2" t="s">
        <v>10</v>
      </c>
      <c r="H66" s="7" t="s">
        <v>23</v>
      </c>
      <c r="I66"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AP.12</v>
      </c>
      <c r="J66" s="6" t="s">
        <v>114</v>
      </c>
      <c r="K66" s="28" cm="1">
        <f t="array" ref="K66">SUMPRODUCT((LessonLookup[TopicID]=TopicLookup[[#This Row],[TopicID]])*(LessonLookup[SuggestedNumberOfPeriodsForLesson]))</f>
        <v>10</v>
      </c>
      <c r="L66" s="2" t="s">
        <v>51</v>
      </c>
      <c r="M66" s="2" t="s">
        <v>2937</v>
      </c>
      <c r="O66" s="2"/>
    </row>
    <row r="67" spans="1:15" x14ac:dyDescent="0.25">
      <c r="A67" s="6" t="s">
        <v>42</v>
      </c>
      <c r="B67" s="6">
        <v>5</v>
      </c>
      <c r="C67" s="10">
        <v>12</v>
      </c>
      <c r="D67" s="13" t="str">
        <f>_xlfn.CONCAT("KS",TopicLookup[[#This Row],[SyllabusKeyStage]],".",TopicLookup[[#This Row],[SyllabusSubject]])</f>
        <v>KS5.Physics</v>
      </c>
      <c r="E67" s="13" t="str">
        <f>IF(ISNUMBER(TopicLookup[[#This Row],[SyllabusYear]]),_xlfn.CONCAT("Y",TopicLookup[[#This Row],[SyllabusYear]],".",TopicLookup[[#This Row],[SyllabusSubject]]),_xlfn.CONCAT("KS",TopicLookup[[#This Row],[SyllabusKeyStage]],".",TopicLookup[[#This Row],[SyllabusSubject]],".",TopicLookup[[#This Row],[SyllabusYear]]))</f>
        <v>Y12.Physics</v>
      </c>
      <c r="F67" s="8" t="s">
        <v>25</v>
      </c>
      <c r="G67" s="2" t="s">
        <v>10</v>
      </c>
      <c r="H67" s="7" t="s">
        <v>17</v>
      </c>
      <c r="I67"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AP.13</v>
      </c>
      <c r="J67" s="6" t="s">
        <v>115</v>
      </c>
      <c r="K67" s="28" cm="1">
        <f t="array" ref="K67">SUMPRODUCT((LessonLookup[TopicID]=TopicLookup[[#This Row],[TopicID]])*(LessonLookup[SuggestedNumberOfPeriodsForLesson]))</f>
        <v>8</v>
      </c>
      <c r="L67" s="2" t="s">
        <v>51</v>
      </c>
      <c r="M67" s="2" t="s">
        <v>2937</v>
      </c>
      <c r="O67" s="2"/>
    </row>
    <row r="68" spans="1:15" x14ac:dyDescent="0.25">
      <c r="A68" s="6" t="s">
        <v>42</v>
      </c>
      <c r="B68" s="6">
        <v>5</v>
      </c>
      <c r="C68" s="10">
        <v>13</v>
      </c>
      <c r="D68" s="13" t="str">
        <f>_xlfn.CONCAT("KS",TopicLookup[[#This Row],[SyllabusKeyStage]],".",TopicLookup[[#This Row],[SyllabusSubject]])</f>
        <v>KS5.Physics</v>
      </c>
      <c r="E68" s="13" t="str">
        <f>IF(ISNUMBER(TopicLookup[[#This Row],[SyllabusYear]]),_xlfn.CONCAT("Y",TopicLookup[[#This Row],[SyllabusYear]],".",TopicLookup[[#This Row],[SyllabusSubject]]),_xlfn.CONCAT("KS",TopicLookup[[#This Row],[SyllabusKeyStage]],".",TopicLookup[[#This Row],[SyllabusSubject]],".",TopicLookup[[#This Row],[SyllabusYear]]))</f>
        <v>Y13.Physics</v>
      </c>
      <c r="F68" s="8" t="s">
        <v>25</v>
      </c>
      <c r="G68" s="2" t="s">
        <v>10</v>
      </c>
      <c r="H68" s="7" t="s">
        <v>26</v>
      </c>
      <c r="I68"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AP.14</v>
      </c>
      <c r="J68" s="6" t="s">
        <v>116</v>
      </c>
      <c r="K68" s="28" cm="1">
        <f t="array" ref="K68">SUMPRODUCT((LessonLookup[TopicID]=TopicLookup[[#This Row],[TopicID]])*(LessonLookup[SuggestedNumberOfPeriodsForLesson]))</f>
        <v>5</v>
      </c>
      <c r="L68" s="2" t="s">
        <v>51</v>
      </c>
      <c r="M68" s="2" t="s">
        <v>2937</v>
      </c>
      <c r="O68" s="2"/>
    </row>
    <row r="69" spans="1:15" x14ac:dyDescent="0.25">
      <c r="A69" s="6" t="s">
        <v>42</v>
      </c>
      <c r="B69" s="6">
        <v>5</v>
      </c>
      <c r="C69" s="10">
        <v>13</v>
      </c>
      <c r="D69" s="13" t="str">
        <f>_xlfn.CONCAT("KS",TopicLookup[[#This Row],[SyllabusKeyStage]],".",TopicLookup[[#This Row],[SyllabusSubject]])</f>
        <v>KS5.Physics</v>
      </c>
      <c r="E69" s="13" t="str">
        <f>IF(ISNUMBER(TopicLookup[[#This Row],[SyllabusYear]]),_xlfn.CONCAT("Y",TopicLookup[[#This Row],[SyllabusYear]],".",TopicLookup[[#This Row],[SyllabusSubject]]),_xlfn.CONCAT("KS",TopicLookup[[#This Row],[SyllabusKeyStage]],".",TopicLookup[[#This Row],[SyllabusSubject]],".",TopicLookup[[#This Row],[SyllabusYear]]))</f>
        <v>Y13.Physics</v>
      </c>
      <c r="F69" s="8" t="s">
        <v>25</v>
      </c>
      <c r="G69" s="2" t="s">
        <v>10</v>
      </c>
      <c r="H69" s="7" t="s">
        <v>27</v>
      </c>
      <c r="I69"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AP.15</v>
      </c>
      <c r="J69" s="6" t="s">
        <v>117</v>
      </c>
      <c r="K69" s="28" cm="1">
        <f t="array" ref="K69">SUMPRODUCT((LessonLookup[TopicID]=TopicLookup[[#This Row],[TopicID]])*(LessonLookup[SuggestedNumberOfPeriodsForLesson]))</f>
        <v>5</v>
      </c>
      <c r="L69" s="2" t="s">
        <v>51</v>
      </c>
      <c r="M69" s="2" t="s">
        <v>2937</v>
      </c>
      <c r="O69" s="2"/>
    </row>
    <row r="70" spans="1:15" x14ac:dyDescent="0.25">
      <c r="A70" s="6" t="s">
        <v>42</v>
      </c>
      <c r="B70" s="6">
        <v>5</v>
      </c>
      <c r="C70" s="10">
        <v>13</v>
      </c>
      <c r="D70" s="13" t="str">
        <f>_xlfn.CONCAT("KS",TopicLookup[[#This Row],[SyllabusKeyStage]],".",TopicLookup[[#This Row],[SyllabusSubject]])</f>
        <v>KS5.Physics</v>
      </c>
      <c r="E70" s="13" t="str">
        <f>IF(ISNUMBER(TopicLookup[[#This Row],[SyllabusYear]]),_xlfn.CONCAT("Y",TopicLookup[[#This Row],[SyllabusYear]],".",TopicLookup[[#This Row],[SyllabusSubject]]),_xlfn.CONCAT("KS",TopicLookup[[#This Row],[SyllabusKeyStage]],".",TopicLookup[[#This Row],[SyllabusSubject]],".",TopicLookup[[#This Row],[SyllabusYear]]))</f>
        <v>Y13.Physics</v>
      </c>
      <c r="F70" s="8" t="s">
        <v>25</v>
      </c>
      <c r="G70" s="2" t="s">
        <v>10</v>
      </c>
      <c r="H70" s="7" t="s">
        <v>28</v>
      </c>
      <c r="I70"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AP.16</v>
      </c>
      <c r="J70" s="6" t="s">
        <v>118</v>
      </c>
      <c r="K70" s="28" cm="1">
        <f t="array" ref="K70">SUMPRODUCT((LessonLookup[TopicID]=TopicLookup[[#This Row],[TopicID]])*(LessonLookup[SuggestedNumberOfPeriodsForLesson]))</f>
        <v>5</v>
      </c>
      <c r="L70" s="2" t="s">
        <v>51</v>
      </c>
      <c r="M70" s="2" t="s">
        <v>2937</v>
      </c>
      <c r="O70" s="2"/>
    </row>
    <row r="71" spans="1:15" x14ac:dyDescent="0.25">
      <c r="A71" s="6" t="s">
        <v>42</v>
      </c>
      <c r="B71" s="6">
        <v>5</v>
      </c>
      <c r="C71" s="10">
        <v>13</v>
      </c>
      <c r="D71" s="13" t="str">
        <f>_xlfn.CONCAT("KS",TopicLookup[[#This Row],[SyllabusKeyStage]],".",TopicLookup[[#This Row],[SyllabusSubject]])</f>
        <v>KS5.Physics</v>
      </c>
      <c r="E71" s="13" t="str">
        <f>IF(ISNUMBER(TopicLookup[[#This Row],[SyllabusYear]]),_xlfn.CONCAT("Y",TopicLookup[[#This Row],[SyllabusYear]],".",TopicLookup[[#This Row],[SyllabusSubject]]),_xlfn.CONCAT("KS",TopicLookup[[#This Row],[SyllabusKeyStage]],".",TopicLookup[[#This Row],[SyllabusSubject]],".",TopicLookup[[#This Row],[SyllabusYear]]))</f>
        <v>Y13.Physics</v>
      </c>
      <c r="F71" s="8" t="s">
        <v>25</v>
      </c>
      <c r="G71" s="2" t="s">
        <v>10</v>
      </c>
      <c r="H71" s="7" t="s">
        <v>29</v>
      </c>
      <c r="I71"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AP.17</v>
      </c>
      <c r="J71" s="6" t="s">
        <v>119</v>
      </c>
      <c r="K71" s="28" cm="1">
        <f t="array" ref="K71">SUMPRODUCT((LessonLookup[TopicID]=TopicLookup[[#This Row],[TopicID]])*(LessonLookup[SuggestedNumberOfPeriodsForLesson]))</f>
        <v>5</v>
      </c>
      <c r="L71" s="2" t="s">
        <v>51</v>
      </c>
      <c r="M71" s="2" t="s">
        <v>2937</v>
      </c>
      <c r="O71" s="2"/>
    </row>
    <row r="72" spans="1:15" x14ac:dyDescent="0.25">
      <c r="A72" s="6" t="s">
        <v>42</v>
      </c>
      <c r="B72" s="6">
        <v>5</v>
      </c>
      <c r="C72" s="10">
        <v>13</v>
      </c>
      <c r="D72" s="13" t="str">
        <f>_xlfn.CONCAT("KS",TopicLookup[[#This Row],[SyllabusKeyStage]],".",TopicLookup[[#This Row],[SyllabusSubject]])</f>
        <v>KS5.Physics</v>
      </c>
      <c r="E72" s="13" t="str">
        <f>IF(ISNUMBER(TopicLookup[[#This Row],[SyllabusYear]]),_xlfn.CONCAT("Y",TopicLookup[[#This Row],[SyllabusYear]],".",TopicLookup[[#This Row],[SyllabusSubject]]),_xlfn.CONCAT("KS",TopicLookup[[#This Row],[SyllabusKeyStage]],".",TopicLookup[[#This Row],[SyllabusSubject]],".",TopicLookup[[#This Row],[SyllabusYear]]))</f>
        <v>Y13.Physics</v>
      </c>
      <c r="F72" s="8" t="s">
        <v>25</v>
      </c>
      <c r="G72" s="2" t="s">
        <v>10</v>
      </c>
      <c r="H72" s="7" t="s">
        <v>30</v>
      </c>
      <c r="I72"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AP.18</v>
      </c>
      <c r="J72" s="6" t="s">
        <v>120</v>
      </c>
      <c r="K72" s="28" cm="1">
        <f t="array" ref="K72">SUMPRODUCT((LessonLookup[TopicID]=TopicLookup[[#This Row],[TopicID]])*(LessonLookup[SuggestedNumberOfPeriodsForLesson]))</f>
        <v>5</v>
      </c>
      <c r="L72" s="2" t="s">
        <v>51</v>
      </c>
      <c r="M72" s="2" t="s">
        <v>2937</v>
      </c>
      <c r="O72" s="2"/>
    </row>
    <row r="73" spans="1:15" x14ac:dyDescent="0.25">
      <c r="A73" s="6" t="s">
        <v>42</v>
      </c>
      <c r="B73" s="6">
        <v>5</v>
      </c>
      <c r="C73" s="10">
        <v>13</v>
      </c>
      <c r="D73" s="13" t="str">
        <f>_xlfn.CONCAT("KS",TopicLookup[[#This Row],[SyllabusKeyStage]],".",TopicLookup[[#This Row],[SyllabusSubject]])</f>
        <v>KS5.Physics</v>
      </c>
      <c r="E73" s="13" t="str">
        <f>IF(ISNUMBER(TopicLookup[[#This Row],[SyllabusYear]]),_xlfn.CONCAT("Y",TopicLookup[[#This Row],[SyllabusYear]],".",TopicLookup[[#This Row],[SyllabusSubject]]),_xlfn.CONCAT("KS",TopicLookup[[#This Row],[SyllabusKeyStage]],".",TopicLookup[[#This Row],[SyllabusSubject]],".",TopicLookup[[#This Row],[SyllabusYear]]))</f>
        <v>Y13.Physics</v>
      </c>
      <c r="F73" s="8" t="s">
        <v>25</v>
      </c>
      <c r="G73" s="2" t="s">
        <v>10</v>
      </c>
      <c r="H73" s="7" t="s">
        <v>31</v>
      </c>
      <c r="I73"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AP.19</v>
      </c>
      <c r="J73" s="6" t="s">
        <v>121</v>
      </c>
      <c r="K73" s="28" cm="1">
        <f t="array" ref="K73">SUMPRODUCT((LessonLookup[TopicID]=TopicLookup[[#This Row],[TopicID]])*(LessonLookup[SuggestedNumberOfPeriodsForLesson]))</f>
        <v>5</v>
      </c>
      <c r="L73" s="2" t="s">
        <v>51</v>
      </c>
      <c r="M73" s="2" t="s">
        <v>2937</v>
      </c>
      <c r="O73" s="2"/>
    </row>
    <row r="74" spans="1:15" x14ac:dyDescent="0.25">
      <c r="A74" s="6" t="s">
        <v>42</v>
      </c>
      <c r="B74" s="6">
        <v>5</v>
      </c>
      <c r="C74" s="10">
        <v>13</v>
      </c>
      <c r="D74" s="13" t="str">
        <f>_xlfn.CONCAT("KS",TopicLookup[[#This Row],[SyllabusKeyStage]],".",TopicLookup[[#This Row],[SyllabusSubject]])</f>
        <v>KS5.Physics</v>
      </c>
      <c r="E74" s="13" t="str">
        <f>IF(ISNUMBER(TopicLookup[[#This Row],[SyllabusYear]]),_xlfn.CONCAT("Y",TopicLookup[[#This Row],[SyllabusYear]],".",TopicLookup[[#This Row],[SyllabusSubject]]),_xlfn.CONCAT("KS",TopicLookup[[#This Row],[SyllabusKeyStage]],".",TopicLookup[[#This Row],[SyllabusSubject]],".",TopicLookup[[#This Row],[SyllabusYear]]))</f>
        <v>Y13.Physics</v>
      </c>
      <c r="F74" s="8" t="s">
        <v>25</v>
      </c>
      <c r="G74" s="2" t="s">
        <v>10</v>
      </c>
      <c r="H74" s="7" t="s">
        <v>32</v>
      </c>
      <c r="I74"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AP.20</v>
      </c>
      <c r="J74" s="6" t="s">
        <v>122</v>
      </c>
      <c r="K74" s="28" cm="1">
        <f t="array" ref="K74">SUMPRODUCT((LessonLookup[TopicID]=TopicLookup[[#This Row],[TopicID]])*(LessonLookup[SuggestedNumberOfPeriodsForLesson]))</f>
        <v>5</v>
      </c>
      <c r="L74" s="2" t="s">
        <v>51</v>
      </c>
      <c r="M74" s="2" t="s">
        <v>2937</v>
      </c>
      <c r="O74" s="2"/>
    </row>
    <row r="75" spans="1:15" x14ac:dyDescent="0.25">
      <c r="A75" s="6" t="s">
        <v>42</v>
      </c>
      <c r="B75" s="6">
        <v>5</v>
      </c>
      <c r="C75" s="10">
        <v>13</v>
      </c>
      <c r="D75" s="13" t="str">
        <f>_xlfn.CONCAT("KS",TopicLookup[[#This Row],[SyllabusKeyStage]],".",TopicLookup[[#This Row],[SyllabusSubject]])</f>
        <v>KS5.Physics</v>
      </c>
      <c r="E75" s="13" t="str">
        <f>IF(ISNUMBER(TopicLookup[[#This Row],[SyllabusYear]]),_xlfn.CONCAT("Y",TopicLookup[[#This Row],[SyllabusYear]],".",TopicLookup[[#This Row],[SyllabusSubject]]),_xlfn.CONCAT("KS",TopicLookup[[#This Row],[SyllabusKeyStage]],".",TopicLookup[[#This Row],[SyllabusSubject]],".",TopicLookup[[#This Row],[SyllabusYear]]))</f>
        <v>Y13.Physics</v>
      </c>
      <c r="F75" s="8" t="s">
        <v>25</v>
      </c>
      <c r="G75" s="2" t="s">
        <v>10</v>
      </c>
      <c r="H75" s="7" t="s">
        <v>33</v>
      </c>
      <c r="I75"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AP.21</v>
      </c>
      <c r="J75" s="6" t="s">
        <v>123</v>
      </c>
      <c r="K75" s="28" cm="1">
        <f t="array" ref="K75">SUMPRODUCT((LessonLookup[TopicID]=TopicLookup[[#This Row],[TopicID]])*(LessonLookup[SuggestedNumberOfPeriodsForLesson]))</f>
        <v>5</v>
      </c>
      <c r="L75" s="2" t="s">
        <v>51</v>
      </c>
      <c r="M75" s="2" t="s">
        <v>2937</v>
      </c>
      <c r="O75" s="2"/>
    </row>
    <row r="76" spans="1:15" x14ac:dyDescent="0.25">
      <c r="A76" s="6" t="s">
        <v>42</v>
      </c>
      <c r="B76" s="6">
        <v>5</v>
      </c>
      <c r="C76" s="10">
        <v>13</v>
      </c>
      <c r="D76" s="13" t="str">
        <f>_xlfn.CONCAT("KS",TopicLookup[[#This Row],[SyllabusKeyStage]],".",TopicLookup[[#This Row],[SyllabusSubject]])</f>
        <v>KS5.Physics</v>
      </c>
      <c r="E76" s="13" t="str">
        <f>IF(ISNUMBER(TopicLookup[[#This Row],[SyllabusYear]]),_xlfn.CONCAT("Y",TopicLookup[[#This Row],[SyllabusYear]],".",TopicLookup[[#This Row],[SyllabusSubject]]),_xlfn.CONCAT("KS",TopicLookup[[#This Row],[SyllabusKeyStage]],".",TopicLookup[[#This Row],[SyllabusSubject]],".",TopicLookup[[#This Row],[SyllabusYear]]))</f>
        <v>Y13.Physics</v>
      </c>
      <c r="F76" s="8" t="s">
        <v>25</v>
      </c>
      <c r="G76" s="2" t="s">
        <v>10</v>
      </c>
      <c r="H76" s="7" t="s">
        <v>34</v>
      </c>
      <c r="I76"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AP.22</v>
      </c>
      <c r="J76" s="6" t="s">
        <v>124</v>
      </c>
      <c r="K76" s="28" cm="1">
        <f t="array" ref="K76">SUMPRODUCT((LessonLookup[TopicID]=TopicLookup[[#This Row],[TopicID]])*(LessonLookup[SuggestedNumberOfPeriodsForLesson]))</f>
        <v>5</v>
      </c>
      <c r="L76" s="2" t="s">
        <v>51</v>
      </c>
      <c r="M76" s="2" t="s">
        <v>2937</v>
      </c>
      <c r="O76" s="2"/>
    </row>
    <row r="77" spans="1:15" x14ac:dyDescent="0.25">
      <c r="A77" s="6" t="s">
        <v>42</v>
      </c>
      <c r="B77" s="6">
        <v>5</v>
      </c>
      <c r="C77" s="10">
        <v>13</v>
      </c>
      <c r="D77" s="13" t="str">
        <f>_xlfn.CONCAT("KS",TopicLookup[[#This Row],[SyllabusKeyStage]],".",TopicLookup[[#This Row],[SyllabusSubject]])</f>
        <v>KS5.Physics</v>
      </c>
      <c r="E77" s="13" t="str">
        <f>IF(ISNUMBER(TopicLookup[[#This Row],[SyllabusYear]]),_xlfn.CONCAT("Y",TopicLookup[[#This Row],[SyllabusYear]],".",TopicLookup[[#This Row],[SyllabusSubject]]),_xlfn.CONCAT("KS",TopicLookup[[#This Row],[SyllabusKeyStage]],".",TopicLookup[[#This Row],[SyllabusSubject]],".",TopicLookup[[#This Row],[SyllabusYear]]))</f>
        <v>Y13.Physics</v>
      </c>
      <c r="F77" s="8" t="s">
        <v>25</v>
      </c>
      <c r="G77" s="2" t="s">
        <v>10</v>
      </c>
      <c r="H77" s="7" t="s">
        <v>35</v>
      </c>
      <c r="I77"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AP.23</v>
      </c>
      <c r="J77" s="6" t="s">
        <v>125</v>
      </c>
      <c r="K77" s="28" cm="1">
        <f t="array" ref="K77">SUMPRODUCT((LessonLookup[TopicID]=TopicLookup[[#This Row],[TopicID]])*(LessonLookup[SuggestedNumberOfPeriodsForLesson]))</f>
        <v>5</v>
      </c>
      <c r="L77" s="2" t="s">
        <v>51</v>
      </c>
      <c r="M77" s="2" t="s">
        <v>2937</v>
      </c>
      <c r="O77" s="2"/>
    </row>
    <row r="78" spans="1:15" ht="14.65" customHeight="1" x14ac:dyDescent="0.25">
      <c r="A78" s="6" t="s">
        <v>42</v>
      </c>
      <c r="B78" s="6">
        <v>5</v>
      </c>
      <c r="C78" s="10">
        <v>13</v>
      </c>
      <c r="D78" s="13" t="str">
        <f>_xlfn.CONCAT("KS",TopicLookup[[#This Row],[SyllabusKeyStage]],".",TopicLookup[[#This Row],[SyllabusSubject]])</f>
        <v>KS5.Physics</v>
      </c>
      <c r="E78" s="13" t="str">
        <f>IF(ISNUMBER(TopicLookup[[#This Row],[SyllabusYear]]),_xlfn.CONCAT("Y",TopicLookup[[#This Row],[SyllabusYear]],".",TopicLookup[[#This Row],[SyllabusSubject]]),_xlfn.CONCAT("KS",TopicLookup[[#This Row],[SyllabusKeyStage]],".",TopicLookup[[#This Row],[SyllabusSubject]],".",TopicLookup[[#This Row],[SyllabusYear]]))</f>
        <v>Y13.Physics</v>
      </c>
      <c r="F78" s="8" t="s">
        <v>25</v>
      </c>
      <c r="G78" s="2" t="s">
        <v>10</v>
      </c>
      <c r="H78" s="7" t="s">
        <v>36</v>
      </c>
      <c r="I78"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AP.24</v>
      </c>
      <c r="J78" s="6" t="s">
        <v>126</v>
      </c>
      <c r="K78" s="28" cm="1">
        <f t="array" ref="K78">SUMPRODUCT((LessonLookup[TopicID]=TopicLookup[[#This Row],[TopicID]])*(LessonLookup[SuggestedNumberOfPeriodsForLesson]))</f>
        <v>5</v>
      </c>
      <c r="L78" s="2" t="s">
        <v>51</v>
      </c>
      <c r="M78" s="2" t="s">
        <v>2937</v>
      </c>
      <c r="O78" s="2"/>
    </row>
    <row r="79" spans="1:15" x14ac:dyDescent="0.25">
      <c r="A79" s="6" t="s">
        <v>42</v>
      </c>
      <c r="B79" s="6">
        <v>5</v>
      </c>
      <c r="C79" s="10">
        <v>13</v>
      </c>
      <c r="D79" s="13" t="str">
        <f>_xlfn.CONCAT("KS",TopicLookup[[#This Row],[SyllabusKeyStage]],".",TopicLookup[[#This Row],[SyllabusSubject]])</f>
        <v>KS5.Physics</v>
      </c>
      <c r="E79" s="13" t="str">
        <f>IF(ISNUMBER(TopicLookup[[#This Row],[SyllabusYear]]),_xlfn.CONCAT("Y",TopicLookup[[#This Row],[SyllabusYear]],".",TopicLookup[[#This Row],[SyllabusSubject]]),_xlfn.CONCAT("KS",TopicLookup[[#This Row],[SyllabusKeyStage]],".",TopicLookup[[#This Row],[SyllabusSubject]],".",TopicLookup[[#This Row],[SyllabusYear]]))</f>
        <v>Y13.Physics</v>
      </c>
      <c r="F79" s="8" t="s">
        <v>25</v>
      </c>
      <c r="G79" s="2" t="s">
        <v>10</v>
      </c>
      <c r="H79" s="7" t="s">
        <v>37</v>
      </c>
      <c r="I79"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AP.25</v>
      </c>
      <c r="J79" s="6" t="s">
        <v>96</v>
      </c>
      <c r="K79" s="28" cm="1">
        <f t="array" ref="K79">SUMPRODUCT((LessonLookup[TopicID]=TopicLookup[[#This Row],[TopicID]])*(LessonLookup[SuggestedNumberOfPeriodsForLesson]))</f>
        <v>5</v>
      </c>
      <c r="L79" s="2" t="s">
        <v>51</v>
      </c>
      <c r="M79" s="2" t="s">
        <v>2937</v>
      </c>
      <c r="O79" s="2"/>
    </row>
    <row r="80" spans="1:15" x14ac:dyDescent="0.25">
      <c r="A80" s="6" t="s">
        <v>42</v>
      </c>
      <c r="B80" s="6">
        <v>5</v>
      </c>
      <c r="C80" s="10">
        <v>13</v>
      </c>
      <c r="D80" s="13" t="str">
        <f>_xlfn.CONCAT("KS",TopicLookup[[#This Row],[SyllabusKeyStage]],".",TopicLookup[[#This Row],[SyllabusSubject]])</f>
        <v>KS5.Physics</v>
      </c>
      <c r="E80" s="13" t="str">
        <f>IF(ISNUMBER(TopicLookup[[#This Row],[SyllabusYear]]),_xlfn.CONCAT("Y",TopicLookup[[#This Row],[SyllabusYear]],".",TopicLookup[[#This Row],[SyllabusSubject]]),_xlfn.CONCAT("KS",TopicLookup[[#This Row],[SyllabusKeyStage]],".",TopicLookup[[#This Row],[SyllabusSubject]],".",TopicLookup[[#This Row],[SyllabusYear]]))</f>
        <v>Y13.Physics</v>
      </c>
      <c r="F80" s="8" t="s">
        <v>25</v>
      </c>
      <c r="G80" s="2" t="s">
        <v>10</v>
      </c>
      <c r="H80" s="7" t="s">
        <v>38</v>
      </c>
      <c r="I80"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AP.26</v>
      </c>
      <c r="J80" s="6" t="s">
        <v>127</v>
      </c>
      <c r="K80" s="28" cm="1">
        <f t="array" ref="K80">SUMPRODUCT((LessonLookup[TopicID]=TopicLookup[[#This Row],[TopicID]])*(LessonLookup[SuggestedNumberOfPeriodsForLesson]))</f>
        <v>5</v>
      </c>
      <c r="L80" s="2" t="s">
        <v>51</v>
      </c>
      <c r="M80" s="2" t="s">
        <v>2937</v>
      </c>
      <c r="O80" s="2"/>
    </row>
    <row r="81" spans="1:15" x14ac:dyDescent="0.25">
      <c r="A81" s="6" t="s">
        <v>42</v>
      </c>
      <c r="B81" s="6">
        <v>5</v>
      </c>
      <c r="C81" s="10">
        <v>13</v>
      </c>
      <c r="D81" s="13" t="str">
        <f>_xlfn.CONCAT("KS",TopicLookup[[#This Row],[SyllabusKeyStage]],".",TopicLookup[[#This Row],[SyllabusSubject]])</f>
        <v>KS5.Physics</v>
      </c>
      <c r="E81" s="13" t="str">
        <f>IF(ISNUMBER(TopicLookup[[#This Row],[SyllabusYear]]),_xlfn.CONCAT("Y",TopicLookup[[#This Row],[SyllabusYear]],".",TopicLookup[[#This Row],[SyllabusSubject]]),_xlfn.CONCAT("KS",TopicLookup[[#This Row],[SyllabusKeyStage]],".",TopicLookup[[#This Row],[SyllabusSubject]],".",TopicLookup[[#This Row],[SyllabusYear]]))</f>
        <v>Y13.Physics</v>
      </c>
      <c r="F81" s="8" t="s">
        <v>25</v>
      </c>
      <c r="G81" s="2" t="s">
        <v>10</v>
      </c>
      <c r="H81" s="7" t="s">
        <v>39</v>
      </c>
      <c r="I81"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AP.27</v>
      </c>
      <c r="J81" s="6" t="s">
        <v>128</v>
      </c>
      <c r="K81" s="28" cm="1">
        <f t="array" ref="K81">SUMPRODUCT((LessonLookup[TopicID]=TopicLookup[[#This Row],[TopicID]])*(LessonLookup[SuggestedNumberOfPeriodsForLesson]))</f>
        <v>5</v>
      </c>
      <c r="L81" s="2" t="s">
        <v>51</v>
      </c>
      <c r="M81" s="2" t="s">
        <v>2937</v>
      </c>
      <c r="O81" s="2"/>
    </row>
    <row r="82" spans="1:15" x14ac:dyDescent="0.25">
      <c r="A82" s="6" t="s">
        <v>42</v>
      </c>
      <c r="B82" s="6">
        <v>5</v>
      </c>
      <c r="C82" s="10" t="s">
        <v>2955</v>
      </c>
      <c r="D82" s="13" t="str">
        <f>_xlfn.CONCAT("KS",TopicLookup[[#This Row],[SyllabusKeyStage]],".",TopicLookup[[#This Row],[SyllabusSubject]])</f>
        <v>KS5.Physics</v>
      </c>
      <c r="E82" s="13" t="str">
        <f>IF(ISNUMBER(TopicLookup[[#This Row],[SyllabusYear]]),_xlfn.CONCAT("Y",TopicLookup[[#This Row],[SyllabusYear]],".",TopicLookup[[#This Row],[SyllabusSubject]]),_xlfn.CONCAT("KS",TopicLookup[[#This Row],[SyllabusKeyStage]],".",TopicLookup[[#This Row],[SyllabusSubject]],".",TopicLookup[[#This Row],[SyllabusYear]]))</f>
        <v>KS5.Physics.Special</v>
      </c>
      <c r="F82" s="8" t="s">
        <v>25</v>
      </c>
      <c r="G82" s="2" t="s">
        <v>10</v>
      </c>
      <c r="H82" s="7" t="s">
        <v>2957</v>
      </c>
      <c r="I82" s="28" t="str">
        <f>IF(OR(TopicLookup[[#This Row],[SyllabusYear]]=7,TopicLookup[[#This Row],[SyllabusYear]]=8),_xlfn.CONCAT(TopicLookup[[#This Row],[SyllabusYear]],TopicLookup[[#This Row],[TopicSubjectCode]],TopicLookup[[#This Row],[Topic]]),IF(TopicLookup[[#This Row],[TopicStage]]="G",_xlfn.CONCAT(TopicLookup[[#This Row],[TopicSubjectCode]],TopicLookup[[#This Row],[Topic]]),IF(TopicLookup[[#This Row],[TopicStage]]="A",_xlfn.CONCAT(TopicLookup[[#This Row],[TopicStage]],TopicLookup[[#This Row],[TopicSubjectCode]],".",TopicLookup[[#This Row],[Topic]]),_xlfn.CONCAT(TopicLookup[[#This Row],[TopicStage]]&amp;"."&amp;TopicLookup[[#This Row],[TopicSubjectCode]]&amp;"."&amp;TopicLookup[[#This Row],[Topic]]))))</f>
        <v>AP.PAG</v>
      </c>
      <c r="J82" s="6" t="s">
        <v>2958</v>
      </c>
      <c r="K82" s="28" cm="1">
        <f t="array" ref="K82">SUMPRODUCT((LessonLookup[TopicID]=TopicLookup[[#This Row],[TopicID]])*(LessonLookup[SuggestedNumberOfPeriodsForLesson]))</f>
        <v>37</v>
      </c>
      <c r="L82" s="2" t="s">
        <v>2955</v>
      </c>
      <c r="M82" s="2" t="s">
        <v>69</v>
      </c>
      <c r="O82" s="2"/>
    </row>
  </sheetData>
  <phoneticPr fontId="6" type="noConversion"/>
  <conditionalFormatting sqref="A1:B1 D1:K1 C1:C82 L1:L82 A2:E82 G2:L82 F38:F82">
    <cfRule type="expression" dxfId="8" priority="1">
      <formula>_xlfn.ISFORMULA(A1)</formula>
    </cfRule>
  </conditionalFormatting>
  <pageMargins left="0.7" right="0.7" top="0.75" bottom="0.75" header="0.3" footer="0.3"/>
  <pageSetup paperSize="9" orientation="portrait" r:id="rId1"/>
  <ignoredErrors>
    <ignoredError sqref="H65:H81" numberStoredAsText="1"/>
  </ignoredErrors>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tabColor rgb="FFFFCCCC"/>
  </sheetPr>
  <dimension ref="A1:AB685"/>
  <sheetViews>
    <sheetView zoomScaleNormal="100" workbookViewId="0">
      <pane ySplit="1" topLeftCell="A398" activePane="bottomLeft" state="frozen"/>
      <selection pane="bottomLeft" activeCell="G428" sqref="G428"/>
    </sheetView>
  </sheetViews>
  <sheetFormatPr defaultColWidth="8.7109375" defaultRowHeight="15" x14ac:dyDescent="0.25"/>
  <cols>
    <col min="1" max="1" width="7.85546875" style="7" bestFit="1" customWidth="1"/>
    <col min="2" max="2" width="7.85546875" style="2" bestFit="1" customWidth="1"/>
    <col min="3" max="3" width="10.42578125" style="2" bestFit="1" customWidth="1"/>
    <col min="4" max="4" width="16.5703125" style="2" bestFit="1" customWidth="1"/>
    <col min="5" max="8" width="7.85546875" style="10" bestFit="1" customWidth="1"/>
    <col min="9" max="9" width="9" bestFit="1" customWidth="1"/>
    <col min="10" max="10" width="10.5703125" bestFit="1" customWidth="1"/>
    <col min="11" max="11" width="35.85546875" style="2" customWidth="1"/>
    <col min="12" max="12" width="35.85546875" customWidth="1"/>
    <col min="13" max="13" width="10.42578125" customWidth="1"/>
    <col min="15" max="15" width="7.85546875" bestFit="1" customWidth="1"/>
    <col min="16" max="19" width="40.85546875" customWidth="1"/>
    <col min="20" max="21" width="41.85546875" style="2" hidden="1" customWidth="1"/>
    <col min="23" max="23" width="41.85546875" style="2" customWidth="1"/>
    <col min="24" max="25" width="50" customWidth="1"/>
    <col min="26" max="28" width="38.7109375" customWidth="1"/>
    <col min="29" max="31" width="13.28515625" style="2" customWidth="1"/>
    <col min="32" max="32" width="5" style="2" customWidth="1"/>
    <col min="33" max="35" width="13.28515625" style="2" customWidth="1"/>
    <col min="36" max="36" width="5" style="2" customWidth="1"/>
    <col min="37" max="39" width="13.28515625" style="2" customWidth="1"/>
    <col min="40" max="40" width="17.7109375" style="2" customWidth="1"/>
    <col min="41" max="41" width="39.85546875" style="2" customWidth="1"/>
    <col min="42" max="42" width="27.28515625" style="2" customWidth="1"/>
    <col min="43" max="43" width="32.85546875" style="2" customWidth="1"/>
    <col min="44" max="16384" width="8.7109375" style="2"/>
  </cols>
  <sheetData>
    <row r="1" spans="1:28" s="23" customFormat="1" ht="109.5" customHeight="1" x14ac:dyDescent="0.25">
      <c r="A1" s="21" t="s">
        <v>2926</v>
      </c>
      <c r="B1" s="21" t="s">
        <v>2928</v>
      </c>
      <c r="C1" s="23" t="s">
        <v>2943</v>
      </c>
      <c r="D1" s="23" t="s">
        <v>2956</v>
      </c>
      <c r="E1" s="32" t="s">
        <v>2933</v>
      </c>
      <c r="F1" s="33" t="s">
        <v>2945</v>
      </c>
      <c r="G1" s="33" t="s">
        <v>2931</v>
      </c>
      <c r="H1" s="34" t="s">
        <v>2932</v>
      </c>
      <c r="I1" s="22" t="s">
        <v>46</v>
      </c>
      <c r="J1" s="23" t="s">
        <v>136</v>
      </c>
      <c r="K1" s="21" t="s">
        <v>2</v>
      </c>
      <c r="L1" s="23" t="s">
        <v>137</v>
      </c>
      <c r="M1" s="23" t="s">
        <v>2949</v>
      </c>
      <c r="N1" s="22" t="s">
        <v>139</v>
      </c>
      <c r="O1" s="21" t="s">
        <v>140</v>
      </c>
      <c r="P1" s="23" t="s">
        <v>138</v>
      </c>
      <c r="Q1" s="23" t="s">
        <v>141</v>
      </c>
      <c r="R1" s="23" t="s">
        <v>3001</v>
      </c>
      <c r="S1" s="23" t="s">
        <v>142</v>
      </c>
      <c r="T1" s="22" t="s">
        <v>3</v>
      </c>
      <c r="U1" s="23" t="s">
        <v>143</v>
      </c>
    </row>
    <row r="2" spans="1:28" ht="14.65" hidden="1" customHeight="1" x14ac:dyDescent="0.25">
      <c r="A2" s="7" t="str">
        <f>_xlfn.XLOOKUP(LessonLookup[[#This Row],[TopicID]],TopicLookup[TopicID],TopicLookup[SyllabusSubject])</f>
        <v>Science</v>
      </c>
      <c r="B2" s="5">
        <f>_xlfn.XLOOKUP(LessonLookup[[#This Row],[TopicID]],TopicLookup[TopicID],TopicLookup[SyllabusKeyStage])</f>
        <v>3</v>
      </c>
      <c r="C2" s="1" t="str">
        <f>_xlfn.XLOOKUP(LessonLookup[[#This Row],[TopicID]],topics!I:I,topics!D:D)</f>
        <v>KS3.Science</v>
      </c>
      <c r="D2" s="1" t="str">
        <f>_xlfn.XLOOKUP(LessonLookup[[#This Row],[TopicID]],topics!I:I,topics!E:E)</f>
        <v>Y7.Science</v>
      </c>
      <c r="E2" s="35">
        <v>7</v>
      </c>
      <c r="F2" s="36" t="s">
        <v>4</v>
      </c>
      <c r="G2" s="36">
        <v>1</v>
      </c>
      <c r="H2" s="37">
        <v>1</v>
      </c>
      <c r="I2"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7B1</v>
      </c>
      <c r="J2"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7B1.1</v>
      </c>
      <c r="K2" s="5" t="str">
        <f>IF(LessonLookup[[#This Row],[LessonTitleAuto]]="",LessonLookup[[#This Row],[LessonTitleEnter]],LessonLookup[[#This Row],[LessonTitleAuto]])</f>
        <v>Living, dead and never been alive</v>
      </c>
      <c r="L2" s="3" t="s">
        <v>144</v>
      </c>
      <c r="M2" s="3" t="s">
        <v>51</v>
      </c>
      <c r="N2" s="8">
        <f>COUNTIF(StatementLookup[LessonID],LessonLookup[[#This Row],[LessonID]])</f>
        <v>3</v>
      </c>
      <c r="O2" s="7">
        <v>1</v>
      </c>
      <c r="P2" s="2" t="s">
        <v>145</v>
      </c>
      <c r="Q2" s="2" t="s">
        <v>146</v>
      </c>
      <c r="R2" s="2"/>
      <c r="S2" s="2"/>
      <c r="T2" s="4" t="str">
        <f>IF(ISERROR(_xlfn.XLOOKUP(LessonLookup[[#This Row],[TopicID]],TopicLookup[TopicID],TopicLookup[TopicTitle])),"",_xlfn.XLOOKUP(LessonLookup[[#This Row],[TopicID]],TopicLookup[TopicID],TopicLookup[TopicTitle]))</f>
        <v>Life Processes</v>
      </c>
      <c r="U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 s="2"/>
      <c r="X2" s="2"/>
      <c r="Y2" s="2"/>
      <c r="Z2" s="2"/>
      <c r="AA2" s="2"/>
      <c r="AB2" s="2"/>
    </row>
    <row r="3" spans="1:28" ht="14.65" hidden="1" customHeight="1" x14ac:dyDescent="0.25">
      <c r="A3" s="7" t="str">
        <f>_xlfn.XLOOKUP(LessonLookup[[#This Row],[TopicID]],TopicLookup[TopicID],TopicLookup[SyllabusSubject])</f>
        <v>Science</v>
      </c>
      <c r="B3" s="5">
        <f>_xlfn.XLOOKUP(LessonLookup[[#This Row],[TopicID]],TopicLookup[TopicID],TopicLookup[SyllabusKeyStage])</f>
        <v>3</v>
      </c>
      <c r="C3" s="1" t="str">
        <f>_xlfn.XLOOKUP(LessonLookup[[#This Row],[TopicID]],topics!I:I,topics!D:D)</f>
        <v>KS3.Science</v>
      </c>
      <c r="D3" s="1" t="str">
        <f>_xlfn.XLOOKUP(LessonLookup[[#This Row],[TopicID]],topics!I:I,topics!E:E)</f>
        <v>Y7.Science</v>
      </c>
      <c r="E3" s="35">
        <v>7</v>
      </c>
      <c r="F3" s="36" t="s">
        <v>4</v>
      </c>
      <c r="G3" s="36">
        <v>1</v>
      </c>
      <c r="H3" s="37">
        <v>2</v>
      </c>
      <c r="I3"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7B1</v>
      </c>
      <c r="J3"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7B1.2</v>
      </c>
      <c r="K3" s="5" t="str">
        <f>IF(LessonLookup[[#This Row],[LessonTitleAuto]]="",LessonLookup[[#This Row],[LessonTitleEnter]],LessonLookup[[#This Row],[LessonTitleAuto]])</f>
        <v>Plant and animal cells</v>
      </c>
      <c r="L3" s="3" t="s">
        <v>147</v>
      </c>
      <c r="M3" s="3" t="s">
        <v>51</v>
      </c>
      <c r="N3" s="8">
        <f>COUNTIF(StatementLookup[LessonID],LessonLookup[[#This Row],[LessonID]])</f>
        <v>3</v>
      </c>
      <c r="O3" s="7">
        <v>1</v>
      </c>
      <c r="P3" s="2" t="s">
        <v>148</v>
      </c>
      <c r="Q3" s="2" t="s">
        <v>149</v>
      </c>
      <c r="R3" s="2"/>
      <c r="S3" s="2"/>
      <c r="T3" s="4" t="str">
        <f>IF(ISERROR(_xlfn.XLOOKUP(LessonLookup[[#This Row],[TopicID]],TopicLookup[TopicID],TopicLookup[TopicTitle])),"",_xlfn.XLOOKUP(LessonLookup[[#This Row],[TopicID]],TopicLookup[TopicID],TopicLookup[TopicTitle]))</f>
        <v>Life Processes</v>
      </c>
      <c r="U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 s="2"/>
      <c r="X3" s="2"/>
      <c r="Y3" s="2"/>
      <c r="Z3" s="2"/>
      <c r="AA3" s="2"/>
      <c r="AB3" s="2"/>
    </row>
    <row r="4" spans="1:28" ht="14.65" hidden="1" customHeight="1" x14ac:dyDescent="0.25">
      <c r="A4" s="7" t="str">
        <f>_xlfn.XLOOKUP(LessonLookup[[#This Row],[TopicID]],TopicLookup[TopicID],TopicLookup[SyllabusSubject])</f>
        <v>Science</v>
      </c>
      <c r="B4" s="5">
        <f>_xlfn.XLOOKUP(LessonLookup[[#This Row],[TopicID]],TopicLookup[TopicID],TopicLookup[SyllabusKeyStage])</f>
        <v>3</v>
      </c>
      <c r="C4" s="1" t="str">
        <f>_xlfn.XLOOKUP(LessonLookup[[#This Row],[TopicID]],topics!I:I,topics!D:D)</f>
        <v>KS3.Science</v>
      </c>
      <c r="D4" s="1" t="str">
        <f>_xlfn.XLOOKUP(LessonLookup[[#This Row],[TopicID]],topics!I:I,topics!E:E)</f>
        <v>Y7.Science</v>
      </c>
      <c r="E4" s="35">
        <v>7</v>
      </c>
      <c r="F4" s="36" t="s">
        <v>4</v>
      </c>
      <c r="G4" s="36">
        <v>1</v>
      </c>
      <c r="H4" s="37">
        <v>3</v>
      </c>
      <c r="I4"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7B1</v>
      </c>
      <c r="J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7B1.3</v>
      </c>
      <c r="K4" s="5" t="str">
        <f>IF(LessonLookup[[#This Row],[LessonTitleAuto]]="",LessonLookup[[#This Row],[LessonTitleEnter]],LessonLookup[[#This Row],[LessonTitleAuto]])</f>
        <v>Specialised cells</v>
      </c>
      <c r="L4" s="3" t="s">
        <v>150</v>
      </c>
      <c r="M4" s="3" t="s">
        <v>51</v>
      </c>
      <c r="N4" s="8">
        <f>COUNTIF(StatementLookup[LessonID],LessonLookup[[#This Row],[LessonID]])</f>
        <v>3</v>
      </c>
      <c r="O4" s="7">
        <v>1</v>
      </c>
      <c r="P4" s="2" t="s">
        <v>151</v>
      </c>
      <c r="Q4" s="2" t="s">
        <v>152</v>
      </c>
      <c r="R4" s="2"/>
      <c r="S4" s="2"/>
      <c r="T4" s="4" t="str">
        <f>IF(ISERROR(_xlfn.XLOOKUP(LessonLookup[[#This Row],[TopicID]],TopicLookup[TopicID],TopicLookup[TopicTitle])),"",_xlfn.XLOOKUP(LessonLookup[[#This Row],[TopicID]],TopicLookup[TopicID],TopicLookup[TopicTitle]))</f>
        <v>Life Processes</v>
      </c>
      <c r="U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 s="2"/>
      <c r="X4" s="2"/>
      <c r="Y4" s="2"/>
      <c r="Z4" s="2"/>
      <c r="AA4" s="2"/>
      <c r="AB4" s="2"/>
    </row>
    <row r="5" spans="1:28" ht="14.65" hidden="1" customHeight="1" x14ac:dyDescent="0.25">
      <c r="A5" s="7" t="str">
        <f>_xlfn.XLOOKUP(LessonLookup[[#This Row],[TopicID]],TopicLookup[TopicID],TopicLookup[SyllabusSubject])</f>
        <v>Science</v>
      </c>
      <c r="B5" s="5">
        <f>_xlfn.XLOOKUP(LessonLookup[[#This Row],[TopicID]],TopicLookup[TopicID],TopicLookup[SyllabusKeyStage])</f>
        <v>3</v>
      </c>
      <c r="C5" s="1" t="str">
        <f>_xlfn.XLOOKUP(LessonLookup[[#This Row],[TopicID]],topics!I:I,topics!D:D)</f>
        <v>KS3.Science</v>
      </c>
      <c r="D5" s="1" t="str">
        <f>_xlfn.XLOOKUP(LessonLookup[[#This Row],[TopicID]],topics!I:I,topics!E:E)</f>
        <v>Y7.Science</v>
      </c>
      <c r="E5" s="35">
        <v>7</v>
      </c>
      <c r="F5" s="36" t="s">
        <v>4</v>
      </c>
      <c r="G5" s="36">
        <v>1</v>
      </c>
      <c r="H5" s="37">
        <v>4</v>
      </c>
      <c r="I5"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7B1</v>
      </c>
      <c r="J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7B1.4</v>
      </c>
      <c r="K5" s="5" t="str">
        <f>IF(LessonLookup[[#This Row],[LessonTitleAuto]]="",LessonLookup[[#This Row],[LessonTitleEnter]],LessonLookup[[#This Row],[LessonTitleAuto]])</f>
        <v>Microscopes and plant cells</v>
      </c>
      <c r="L5" s="3" t="s">
        <v>153</v>
      </c>
      <c r="M5" s="3" t="s">
        <v>51</v>
      </c>
      <c r="N5" s="8">
        <f>COUNTIF(StatementLookup[LessonID],LessonLookup[[#This Row],[LessonID]])</f>
        <v>3</v>
      </c>
      <c r="O5" s="7">
        <v>1</v>
      </c>
      <c r="P5" s="2" t="s">
        <v>154</v>
      </c>
      <c r="Q5" s="2" t="s">
        <v>155</v>
      </c>
      <c r="R5" s="2"/>
      <c r="S5" s="2"/>
      <c r="T5" s="4" t="str">
        <f>IF(ISERROR(_xlfn.XLOOKUP(LessonLookup[[#This Row],[TopicID]],TopicLookup[TopicID],TopicLookup[TopicTitle])),"",_xlfn.XLOOKUP(LessonLookup[[#This Row],[TopicID]],TopicLookup[TopicID],TopicLookup[TopicTitle]))</f>
        <v>Life Processes</v>
      </c>
      <c r="U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 s="2"/>
      <c r="X5" s="2"/>
      <c r="Y5" s="2"/>
      <c r="Z5" s="2"/>
      <c r="AA5" s="2"/>
      <c r="AB5" s="2"/>
    </row>
    <row r="6" spans="1:28" ht="14.65" hidden="1" customHeight="1" x14ac:dyDescent="0.25">
      <c r="A6" s="7" t="str">
        <f>_xlfn.XLOOKUP(LessonLookup[[#This Row],[TopicID]],TopicLookup[TopicID],TopicLookup[SyllabusSubject])</f>
        <v>Science</v>
      </c>
      <c r="B6" s="5">
        <f>_xlfn.XLOOKUP(LessonLookup[[#This Row],[TopicID]],TopicLookup[TopicID],TopicLookup[SyllabusKeyStage])</f>
        <v>3</v>
      </c>
      <c r="C6" s="1" t="str">
        <f>_xlfn.XLOOKUP(LessonLookup[[#This Row],[TopicID]],topics!I:I,topics!D:D)</f>
        <v>KS3.Science</v>
      </c>
      <c r="D6" s="1" t="str">
        <f>_xlfn.XLOOKUP(LessonLookup[[#This Row],[TopicID]],topics!I:I,topics!E:E)</f>
        <v>Y7.Science</v>
      </c>
      <c r="E6" s="35">
        <v>7</v>
      </c>
      <c r="F6" s="36" t="s">
        <v>4</v>
      </c>
      <c r="G6" s="36">
        <v>1</v>
      </c>
      <c r="H6" s="37">
        <v>5</v>
      </c>
      <c r="I6"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7B1</v>
      </c>
      <c r="J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7B1.5</v>
      </c>
      <c r="K6" s="5" t="str">
        <f>IF(LessonLookup[[#This Row],[LessonTitleAuto]]="",LessonLookup[[#This Row],[LessonTitleEnter]],LessonLookup[[#This Row],[LessonTitleAuto]])</f>
        <v>Microscopes and animal cells</v>
      </c>
      <c r="L6" s="3" t="s">
        <v>156</v>
      </c>
      <c r="M6" s="3" t="s">
        <v>51</v>
      </c>
      <c r="N6" s="8">
        <f>COUNTIF(StatementLookup[LessonID],LessonLookup[[#This Row],[LessonID]])</f>
        <v>3</v>
      </c>
      <c r="O6" s="7">
        <v>1</v>
      </c>
      <c r="P6" s="2" t="s">
        <v>157</v>
      </c>
      <c r="Q6" s="2" t="s">
        <v>158</v>
      </c>
      <c r="R6" s="2"/>
      <c r="S6" s="2"/>
      <c r="T6" s="4" t="str">
        <f>IF(ISERROR(_xlfn.XLOOKUP(LessonLookup[[#This Row],[TopicID]],TopicLookup[TopicID],TopicLookup[TopicTitle])),"",_xlfn.XLOOKUP(LessonLookup[[#This Row],[TopicID]],TopicLookup[TopicID],TopicLookup[TopicTitle]))</f>
        <v>Life Processes</v>
      </c>
      <c r="U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 s="2"/>
      <c r="X6" s="2"/>
      <c r="Y6" s="2"/>
      <c r="Z6" s="2"/>
      <c r="AA6" s="2"/>
      <c r="AB6" s="2"/>
    </row>
    <row r="7" spans="1:28" ht="14.65" hidden="1" customHeight="1" x14ac:dyDescent="0.25">
      <c r="A7" s="7" t="str">
        <f>_xlfn.XLOOKUP(LessonLookup[[#This Row],[TopicID]],TopicLookup[TopicID],TopicLookup[SyllabusSubject])</f>
        <v>Science</v>
      </c>
      <c r="B7" s="5">
        <f>_xlfn.XLOOKUP(LessonLookup[[#This Row],[TopicID]],TopicLookup[TopicID],TopicLookup[SyllabusKeyStage])</f>
        <v>3</v>
      </c>
      <c r="C7" s="1" t="str">
        <f>_xlfn.XLOOKUP(LessonLookup[[#This Row],[TopicID]],topics!I:I,topics!D:D)</f>
        <v>KS3.Science</v>
      </c>
      <c r="D7" s="1" t="str">
        <f>_xlfn.XLOOKUP(LessonLookup[[#This Row],[TopicID]],topics!I:I,topics!E:E)</f>
        <v>Y7.Science</v>
      </c>
      <c r="E7" s="35">
        <v>7</v>
      </c>
      <c r="F7" s="36" t="s">
        <v>4</v>
      </c>
      <c r="G7" s="36">
        <v>1</v>
      </c>
      <c r="H7" s="37">
        <v>6</v>
      </c>
      <c r="I7"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7B1</v>
      </c>
      <c r="J7"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7B1.6</v>
      </c>
      <c r="K7" s="5" t="str">
        <f>IF(LessonLookup[[#This Row],[LessonTitleAuto]]="",LessonLookup[[#This Row],[LessonTitleEnter]],LessonLookup[[#This Row],[LessonTitleAuto]])</f>
        <v>Organs and Tissues</v>
      </c>
      <c r="L7" s="3" t="s">
        <v>159</v>
      </c>
      <c r="M7" s="3" t="s">
        <v>51</v>
      </c>
      <c r="N7" s="8">
        <f>COUNTIF(StatementLookup[LessonID],LessonLookup[[#This Row],[LessonID]])</f>
        <v>3</v>
      </c>
      <c r="O7" s="7">
        <v>1</v>
      </c>
      <c r="P7" s="2" t="s">
        <v>160</v>
      </c>
      <c r="Q7" s="2" t="s">
        <v>161</v>
      </c>
      <c r="R7" s="2"/>
      <c r="S7" s="2"/>
      <c r="T7" s="4" t="str">
        <f>IF(ISERROR(_xlfn.XLOOKUP(LessonLookup[[#This Row],[TopicID]],TopicLookup[TopicID],TopicLookup[TopicTitle])),"",_xlfn.XLOOKUP(LessonLookup[[#This Row],[TopicID]],TopicLookup[TopicID],TopicLookup[TopicTitle]))</f>
        <v>Life Processes</v>
      </c>
      <c r="U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7" s="2"/>
      <c r="X7" s="2"/>
      <c r="Y7" s="2"/>
      <c r="Z7" s="2"/>
      <c r="AA7" s="2"/>
      <c r="AB7" s="2"/>
    </row>
    <row r="8" spans="1:28" ht="14.65" hidden="1" customHeight="1" x14ac:dyDescent="0.25">
      <c r="A8" s="7" t="str">
        <f>_xlfn.XLOOKUP(LessonLookup[[#This Row],[TopicID]],TopicLookup[TopicID],TopicLookup[SyllabusSubject])</f>
        <v>Science</v>
      </c>
      <c r="B8" s="5">
        <f>_xlfn.XLOOKUP(LessonLookup[[#This Row],[TopicID]],TopicLookup[TopicID],TopicLookup[SyllabusKeyStage])</f>
        <v>3</v>
      </c>
      <c r="C8" s="1" t="str">
        <f>_xlfn.XLOOKUP(LessonLookup[[#This Row],[TopicID]],topics!I:I,topics!D:D)</f>
        <v>KS3.Science</v>
      </c>
      <c r="D8" s="1" t="str">
        <f>_xlfn.XLOOKUP(LessonLookup[[#This Row],[TopicID]],topics!I:I,topics!E:E)</f>
        <v>Y7.Science</v>
      </c>
      <c r="E8" s="35">
        <v>7</v>
      </c>
      <c r="F8" s="36" t="s">
        <v>4</v>
      </c>
      <c r="G8" s="36">
        <v>1</v>
      </c>
      <c r="H8" s="37">
        <v>7</v>
      </c>
      <c r="I8"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7B1</v>
      </c>
      <c r="J8"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7B1.7</v>
      </c>
      <c r="K8" s="5" t="str">
        <f>IF(LessonLookup[[#This Row],[LessonTitleAuto]]="",LessonLookup[[#This Row],[LessonTitleEnter]],LessonLookup[[#This Row],[LessonTitleAuto]])</f>
        <v>Organ Systems in Plants</v>
      </c>
      <c r="L8" s="3" t="s">
        <v>162</v>
      </c>
      <c r="M8" s="3" t="s">
        <v>51</v>
      </c>
      <c r="N8" s="8">
        <f>COUNTIF(StatementLookup[LessonID],LessonLookup[[#This Row],[LessonID]])</f>
        <v>3</v>
      </c>
      <c r="O8" s="7">
        <v>1</v>
      </c>
      <c r="P8" s="2" t="s">
        <v>163</v>
      </c>
      <c r="Q8" s="2" t="s">
        <v>164</v>
      </c>
      <c r="R8" s="2"/>
      <c r="S8" s="2"/>
      <c r="T8" s="4" t="str">
        <f>IF(ISERROR(_xlfn.XLOOKUP(LessonLookup[[#This Row],[TopicID]],TopicLookup[TopicID],TopicLookup[TopicTitle])),"",_xlfn.XLOOKUP(LessonLookup[[#This Row],[TopicID]],TopicLookup[TopicID],TopicLookup[TopicTitle]))</f>
        <v>Life Processes</v>
      </c>
      <c r="U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8" s="2"/>
      <c r="X8" s="2"/>
      <c r="Y8" s="2"/>
      <c r="Z8" s="2"/>
      <c r="AA8" s="2"/>
      <c r="AB8" s="2"/>
    </row>
    <row r="9" spans="1:28" ht="14.65" hidden="1" customHeight="1" x14ac:dyDescent="0.25">
      <c r="A9" s="7" t="str">
        <f>_xlfn.XLOOKUP(LessonLookup[[#This Row],[TopicID]],TopicLookup[TopicID],TopicLookup[SyllabusSubject])</f>
        <v>Science</v>
      </c>
      <c r="B9" s="5">
        <f>_xlfn.XLOOKUP(LessonLookup[[#This Row],[TopicID]],TopicLookup[TopicID],TopicLookup[SyllabusKeyStage])</f>
        <v>3</v>
      </c>
      <c r="C9" s="1" t="str">
        <f>_xlfn.XLOOKUP(LessonLookup[[#This Row],[TopicID]],topics!I:I,topics!D:D)</f>
        <v>KS3.Science</v>
      </c>
      <c r="D9" s="1" t="str">
        <f>_xlfn.XLOOKUP(LessonLookup[[#This Row],[TopicID]],topics!I:I,topics!E:E)</f>
        <v>Y7.Science</v>
      </c>
      <c r="E9" s="35">
        <v>7</v>
      </c>
      <c r="F9" s="36" t="s">
        <v>4</v>
      </c>
      <c r="G9" s="36">
        <v>1</v>
      </c>
      <c r="H9" s="37">
        <v>8</v>
      </c>
      <c r="I9"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7B1</v>
      </c>
      <c r="J9"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7B1.8</v>
      </c>
      <c r="K9" s="5" t="str">
        <f>IF(LessonLookup[[#This Row],[LessonTitleAuto]]="",LessonLookup[[#This Row],[LessonTitleEnter]],LessonLookup[[#This Row],[LessonTitleAuto]])</f>
        <v>Organ Systems in Animals</v>
      </c>
      <c r="L9" s="3" t="s">
        <v>165</v>
      </c>
      <c r="M9" s="3" t="s">
        <v>51</v>
      </c>
      <c r="N9" s="8">
        <f>COUNTIF(StatementLookup[LessonID],LessonLookup[[#This Row],[LessonID]])</f>
        <v>3</v>
      </c>
      <c r="O9" s="7">
        <v>1</v>
      </c>
      <c r="P9" s="2" t="s">
        <v>166</v>
      </c>
      <c r="Q9" s="2" t="s">
        <v>167</v>
      </c>
      <c r="R9" s="2"/>
      <c r="S9" s="2"/>
      <c r="T9" s="4" t="str">
        <f>IF(ISERROR(_xlfn.XLOOKUP(LessonLookup[[#This Row],[TopicID]],TopicLookup[TopicID],TopicLookup[TopicTitle])),"",_xlfn.XLOOKUP(LessonLookup[[#This Row],[TopicID]],TopicLookup[TopicID],TopicLookup[TopicTitle]))</f>
        <v>Life Processes</v>
      </c>
      <c r="U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9" s="2"/>
      <c r="X9" s="2"/>
      <c r="Y9" s="2"/>
      <c r="Z9" s="2"/>
      <c r="AA9" s="2"/>
      <c r="AB9" s="2"/>
    </row>
    <row r="10" spans="1:28" ht="14.65" hidden="1" customHeight="1" x14ac:dyDescent="0.25">
      <c r="A10" s="7" t="str">
        <f>_xlfn.XLOOKUP(LessonLookup[[#This Row],[TopicID]],TopicLookup[TopicID],TopicLookup[SyllabusSubject])</f>
        <v>Science</v>
      </c>
      <c r="B10" s="5">
        <f>_xlfn.XLOOKUP(LessonLookup[[#This Row],[TopicID]],TopicLookup[TopicID],TopicLookup[SyllabusKeyStage])</f>
        <v>3</v>
      </c>
      <c r="C10" s="1" t="str">
        <f>_xlfn.XLOOKUP(LessonLookup[[#This Row],[TopicID]],topics!I:I,topics!D:D)</f>
        <v>KS3.Science</v>
      </c>
      <c r="D10" s="1" t="str">
        <f>_xlfn.XLOOKUP(LessonLookup[[#This Row],[TopicID]],topics!I:I,topics!E:E)</f>
        <v>Y7.Science</v>
      </c>
      <c r="E10" s="35">
        <v>7</v>
      </c>
      <c r="F10" s="36" t="s">
        <v>4</v>
      </c>
      <c r="G10" s="36">
        <v>1</v>
      </c>
      <c r="H10" s="37" t="s">
        <v>8</v>
      </c>
      <c r="I10"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7B1</v>
      </c>
      <c r="J10"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7B1.F</v>
      </c>
      <c r="K10" s="5" t="str">
        <f>IF(LessonLookup[[#This Row],[LessonTitleAuto]]="",LessonLookup[[#This Row],[LessonTitleEnter]],LessonLookup[[#This Row],[LessonTitleAuto]])</f>
        <v>Test feedback: 7B1 Life Processes</v>
      </c>
      <c r="L10" s="3" t="s">
        <v>921</v>
      </c>
      <c r="M10" s="3" t="s">
        <v>2951</v>
      </c>
      <c r="N10" s="2">
        <f>COUNTIF(StatementLookup[LessonID],LessonLookup[[#This Row],[LessonID]])</f>
        <v>1</v>
      </c>
      <c r="O10" s="2">
        <v>1</v>
      </c>
      <c r="P10" s="7"/>
      <c r="Q10" s="8"/>
      <c r="R10" s="2"/>
      <c r="S10" s="2"/>
      <c r="T10" s="4" t="str">
        <f>IF(ISERROR(_xlfn.XLOOKUP(LessonLookup[[#This Row],[TopicID]],TopicLookup[TopicID],TopicLookup[TopicTitle])),"",_xlfn.XLOOKUP(LessonLookup[[#This Row],[TopicID]],TopicLookup[TopicID],TopicLookup[TopicTitle]))</f>
        <v>Life Processes</v>
      </c>
      <c r="U1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7B1 Life Processes</v>
      </c>
      <c r="V10" s="2"/>
      <c r="X10" s="2"/>
      <c r="Y10" s="2"/>
      <c r="Z10" s="2"/>
      <c r="AA10" s="2"/>
      <c r="AB10" s="2"/>
    </row>
    <row r="11" spans="1:28" ht="14.65" hidden="1" customHeight="1" x14ac:dyDescent="0.25">
      <c r="A11" s="7" t="str">
        <f>_xlfn.XLOOKUP(LessonLookup[[#This Row],[TopicID]],TopicLookup[TopicID],TopicLookup[SyllabusSubject])</f>
        <v>Science</v>
      </c>
      <c r="B11" s="5">
        <f>_xlfn.XLOOKUP(LessonLookup[[#This Row],[TopicID]],TopicLookup[TopicID],TopicLookup[SyllabusKeyStage])</f>
        <v>3</v>
      </c>
      <c r="C11" s="1" t="str">
        <f>_xlfn.XLOOKUP(LessonLookup[[#This Row],[TopicID]],topics!I:I,topics!D:D)</f>
        <v>KS3.Science</v>
      </c>
      <c r="D11" s="1" t="str">
        <f>_xlfn.XLOOKUP(LessonLookup[[#This Row],[TopicID]],topics!I:I,topics!E:E)</f>
        <v>Y7.Science</v>
      </c>
      <c r="E11" s="35">
        <v>7</v>
      </c>
      <c r="F11" s="36" t="s">
        <v>4</v>
      </c>
      <c r="G11" s="36">
        <v>1</v>
      </c>
      <c r="H11" s="37" t="s">
        <v>6</v>
      </c>
      <c r="I11"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7B1</v>
      </c>
      <c r="J11"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7B1.R</v>
      </c>
      <c r="K11" s="5" t="str">
        <f>IF(LessonLookup[[#This Row],[LessonTitleAuto]]="",LessonLookup[[#This Row],[LessonTitleEnter]],LessonLookup[[#This Row],[LessonTitleAuto]])</f>
        <v>Revision of topic 7B1 Life Processes</v>
      </c>
      <c r="L11" s="3" t="s">
        <v>921</v>
      </c>
      <c r="M11" s="3" t="s">
        <v>2873</v>
      </c>
      <c r="N11" s="2">
        <f>COUNTIF(StatementLookup[LessonID],LessonLookup[[#This Row],[LessonID]])</f>
        <v>1</v>
      </c>
      <c r="O11" s="2">
        <v>1</v>
      </c>
      <c r="P11" s="7"/>
      <c r="Q11" s="8"/>
      <c r="R11" s="2"/>
      <c r="S11" s="2"/>
      <c r="T11" s="4" t="str">
        <f>IF(ISERROR(_xlfn.XLOOKUP(LessonLookup[[#This Row],[TopicID]],TopicLookup[TopicID],TopicLookup[TopicTitle])),"",_xlfn.XLOOKUP(LessonLookup[[#This Row],[TopicID]],TopicLookup[TopicID],TopicLookup[TopicTitle]))</f>
        <v>Life Processes</v>
      </c>
      <c r="U1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7B1 Life Processes</v>
      </c>
      <c r="V11" s="2"/>
      <c r="X11" s="2"/>
      <c r="Y11" s="2"/>
      <c r="Z11" s="2"/>
      <c r="AA11" s="2"/>
      <c r="AB11" s="2"/>
    </row>
    <row r="12" spans="1:28" ht="14.65" hidden="1" customHeight="1" x14ac:dyDescent="0.25">
      <c r="A12" s="7" t="str">
        <f>_xlfn.XLOOKUP(LessonLookup[[#This Row],[TopicID]],TopicLookup[TopicID],TopicLookup[SyllabusSubject])</f>
        <v>Science</v>
      </c>
      <c r="B12" s="5">
        <f>_xlfn.XLOOKUP(LessonLookup[[#This Row],[TopicID]],TopicLookup[TopicID],TopicLookup[SyllabusKeyStage])</f>
        <v>3</v>
      </c>
      <c r="C12" s="1" t="str">
        <f>_xlfn.XLOOKUP(LessonLookup[[#This Row],[TopicID]],topics!I:I,topics!D:D)</f>
        <v>KS3.Science</v>
      </c>
      <c r="D12" s="1" t="str">
        <f>_xlfn.XLOOKUP(LessonLookup[[#This Row],[TopicID]],topics!I:I,topics!E:E)</f>
        <v>Y7.Science</v>
      </c>
      <c r="E12" s="35">
        <v>7</v>
      </c>
      <c r="F12" s="36" t="s">
        <v>4</v>
      </c>
      <c r="G12" s="36">
        <v>1</v>
      </c>
      <c r="H12" s="37" t="s">
        <v>7</v>
      </c>
      <c r="I12"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7B1</v>
      </c>
      <c r="J12"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7B1.T</v>
      </c>
      <c r="K12" s="5" t="str">
        <f>IF(LessonLookup[[#This Row],[LessonTitleAuto]]="",LessonLookup[[#This Row],[LessonTitleEnter]],LessonLookup[[#This Row],[LessonTitleAuto]])</f>
        <v>Topic test: 7B1 Life Processes</v>
      </c>
      <c r="L12" s="3" t="s">
        <v>921</v>
      </c>
      <c r="M12" s="3" t="s">
        <v>2950</v>
      </c>
      <c r="N12" s="2">
        <f>COUNTIF(StatementLookup[LessonID],LessonLookup[[#This Row],[LessonID]])</f>
        <v>1</v>
      </c>
      <c r="O12" s="2">
        <v>1</v>
      </c>
      <c r="P12" s="7"/>
      <c r="Q12" s="8"/>
      <c r="R12" s="2"/>
      <c r="S12" s="2"/>
      <c r="T12" s="4" t="str">
        <f>IF(ISERROR(_xlfn.XLOOKUP(LessonLookup[[#This Row],[TopicID]],TopicLookup[TopicID],TopicLookup[TopicTitle])),"",_xlfn.XLOOKUP(LessonLookup[[#This Row],[TopicID]],TopicLookup[TopicID],TopicLookup[TopicTitle]))</f>
        <v>Life Processes</v>
      </c>
      <c r="U1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7B1 Life Processes</v>
      </c>
      <c r="V12" s="2"/>
      <c r="X12" s="2"/>
      <c r="Y12" s="2"/>
      <c r="Z12" s="2"/>
      <c r="AA12" s="2"/>
      <c r="AB12" s="2"/>
    </row>
    <row r="13" spans="1:28" ht="14.65" hidden="1" customHeight="1" x14ac:dyDescent="0.25">
      <c r="A13" s="7" t="str">
        <f>_xlfn.XLOOKUP(LessonLookup[[#This Row],[TopicID]],TopicLookup[TopicID],TopicLookup[SyllabusSubject])</f>
        <v>Science</v>
      </c>
      <c r="B13" s="5">
        <f>_xlfn.XLOOKUP(LessonLookup[[#This Row],[TopicID]],TopicLookup[TopicID],TopicLookup[SyllabusKeyStage])</f>
        <v>3</v>
      </c>
      <c r="C13" s="1" t="str">
        <f>_xlfn.XLOOKUP(LessonLookup[[#This Row],[TopicID]],topics!I:I,topics!D:D)</f>
        <v>KS3.Science</v>
      </c>
      <c r="D13" s="1" t="str">
        <f>_xlfn.XLOOKUP(LessonLookup[[#This Row],[TopicID]],topics!I:I,topics!E:E)</f>
        <v>Y7.Science</v>
      </c>
      <c r="E13" s="35">
        <v>7</v>
      </c>
      <c r="F13" s="36" t="s">
        <v>4</v>
      </c>
      <c r="G13" s="36">
        <v>2</v>
      </c>
      <c r="H13" s="37">
        <v>1</v>
      </c>
      <c r="I13"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7B2</v>
      </c>
      <c r="J13"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7B2.1</v>
      </c>
      <c r="K13" s="5" t="str">
        <f>IF(LessonLookup[[#This Row],[LessonTitleAuto]]="",LessonLookup[[#This Row],[LessonTitleEnter]],LessonLookup[[#This Row],[LessonTitleAuto]])</f>
        <v>Aerobic Respiration</v>
      </c>
      <c r="L13" s="3" t="s">
        <v>168</v>
      </c>
      <c r="M13" s="3" t="s">
        <v>51</v>
      </c>
      <c r="N13" s="8">
        <f>COUNTIF(StatementLookup[LessonID],LessonLookup[[#This Row],[LessonID]])</f>
        <v>3</v>
      </c>
      <c r="O13" s="7">
        <v>1</v>
      </c>
      <c r="P13" s="2" t="s">
        <v>169</v>
      </c>
      <c r="Q13" s="2" t="s">
        <v>170</v>
      </c>
      <c r="R13" s="2"/>
      <c r="S13" s="2"/>
      <c r="T13" s="4" t="str">
        <f>IF(ISERROR(_xlfn.XLOOKUP(LessonLookup[[#This Row],[TopicID]],TopicLookup[TopicID],TopicLookup[TopicTitle])),"",_xlfn.XLOOKUP(LessonLookup[[#This Row],[TopicID]],TopicLookup[TopicID],TopicLookup[TopicTitle]))</f>
        <v>Respiration And Circulation</v>
      </c>
      <c r="U1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3" s="2"/>
      <c r="X13" s="2"/>
      <c r="Y13" s="2"/>
      <c r="Z13" s="2"/>
      <c r="AA13" s="2"/>
      <c r="AB13" s="2"/>
    </row>
    <row r="14" spans="1:28" ht="14.65" hidden="1" customHeight="1" x14ac:dyDescent="0.25">
      <c r="A14" s="7" t="str">
        <f>_xlfn.XLOOKUP(LessonLookup[[#This Row],[TopicID]],TopicLookup[TopicID],TopicLookup[SyllabusSubject])</f>
        <v>Science</v>
      </c>
      <c r="B14" s="5">
        <f>_xlfn.XLOOKUP(LessonLookup[[#This Row],[TopicID]],TopicLookup[TopicID],TopicLookup[SyllabusKeyStage])</f>
        <v>3</v>
      </c>
      <c r="C14" s="1" t="str">
        <f>_xlfn.XLOOKUP(LessonLookup[[#This Row],[TopicID]],topics!I:I,topics!D:D)</f>
        <v>KS3.Science</v>
      </c>
      <c r="D14" s="1" t="str">
        <f>_xlfn.XLOOKUP(LessonLookup[[#This Row],[TopicID]],topics!I:I,topics!E:E)</f>
        <v>Y7.Science</v>
      </c>
      <c r="E14" s="35">
        <v>7</v>
      </c>
      <c r="F14" s="36" t="s">
        <v>4</v>
      </c>
      <c r="G14" s="36">
        <v>2</v>
      </c>
      <c r="H14" s="37">
        <v>2</v>
      </c>
      <c r="I14"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7B2</v>
      </c>
      <c r="J1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7B2.2</v>
      </c>
      <c r="K14" s="5" t="str">
        <f>IF(LessonLookup[[#This Row],[LessonTitleAuto]]="",LessonLookup[[#This Row],[LessonTitleEnter]],LessonLookup[[#This Row],[LessonTitleAuto]])</f>
        <v>Anaerobic respiration</v>
      </c>
      <c r="L14" s="3" t="s">
        <v>171</v>
      </c>
      <c r="M14" s="3" t="s">
        <v>51</v>
      </c>
      <c r="N14" s="8">
        <f>COUNTIF(StatementLookup[LessonID],LessonLookup[[#This Row],[LessonID]])</f>
        <v>3</v>
      </c>
      <c r="O14" s="7">
        <v>1</v>
      </c>
      <c r="P14" s="2" t="s">
        <v>172</v>
      </c>
      <c r="Q14" s="2" t="s">
        <v>173</v>
      </c>
      <c r="R14" s="2"/>
      <c r="S14" s="2"/>
      <c r="T14" s="4" t="str">
        <f>IF(ISERROR(_xlfn.XLOOKUP(LessonLookup[[#This Row],[TopicID]],TopicLookup[TopicID],TopicLookup[TopicTitle])),"",_xlfn.XLOOKUP(LessonLookup[[#This Row],[TopicID]],TopicLookup[TopicID],TopicLookup[TopicTitle]))</f>
        <v>Respiration And Circulation</v>
      </c>
      <c r="U1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4" s="2"/>
      <c r="X14" s="2"/>
      <c r="Y14" s="2"/>
      <c r="Z14" s="2"/>
      <c r="AA14" s="2"/>
      <c r="AB14" s="2"/>
    </row>
    <row r="15" spans="1:28" ht="14.65" hidden="1" customHeight="1" x14ac:dyDescent="0.25">
      <c r="A15" s="7" t="str">
        <f>_xlfn.XLOOKUP(LessonLookup[[#This Row],[TopicID]],TopicLookup[TopicID],TopicLookup[SyllabusSubject])</f>
        <v>Science</v>
      </c>
      <c r="B15" s="5">
        <f>_xlfn.XLOOKUP(LessonLookup[[#This Row],[TopicID]],TopicLookup[TopicID],TopicLookup[SyllabusKeyStage])</f>
        <v>3</v>
      </c>
      <c r="C15" s="1" t="str">
        <f>_xlfn.XLOOKUP(LessonLookup[[#This Row],[TopicID]],topics!I:I,topics!D:D)</f>
        <v>KS3.Science</v>
      </c>
      <c r="D15" s="1" t="str">
        <f>_xlfn.XLOOKUP(LessonLookup[[#This Row],[TopicID]],topics!I:I,topics!E:E)</f>
        <v>Y7.Science</v>
      </c>
      <c r="E15" s="35">
        <v>7</v>
      </c>
      <c r="F15" s="36" t="s">
        <v>4</v>
      </c>
      <c r="G15" s="36">
        <v>2</v>
      </c>
      <c r="H15" s="37">
        <v>3</v>
      </c>
      <c r="I15"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7B2</v>
      </c>
      <c r="J1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7B2.3</v>
      </c>
      <c r="K15" s="5" t="str">
        <f>IF(LessonLookup[[#This Row],[LessonTitleAuto]]="",LessonLookup[[#This Row],[LessonTitleEnter]],LessonLookup[[#This Row],[LessonTitleAuto]])</f>
        <v>Lungs and Breathing</v>
      </c>
      <c r="L15" s="3" t="s">
        <v>174</v>
      </c>
      <c r="M15" s="3" t="s">
        <v>51</v>
      </c>
      <c r="N15" s="8">
        <f>COUNTIF(StatementLookup[LessonID],LessonLookup[[#This Row],[LessonID]])</f>
        <v>3</v>
      </c>
      <c r="O15" s="7">
        <v>2</v>
      </c>
      <c r="P15" s="2" t="s">
        <v>175</v>
      </c>
      <c r="Q15" s="2" t="s">
        <v>176</v>
      </c>
      <c r="R15" s="2"/>
      <c r="S15" s="2"/>
      <c r="T15" s="4" t="str">
        <f>IF(ISERROR(_xlfn.XLOOKUP(LessonLookup[[#This Row],[TopicID]],TopicLookup[TopicID],TopicLookup[TopicTitle])),"",_xlfn.XLOOKUP(LessonLookup[[#This Row],[TopicID]],TopicLookup[TopicID],TopicLookup[TopicTitle]))</f>
        <v>Respiration And Circulation</v>
      </c>
      <c r="U1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5" s="2"/>
      <c r="X15" s="2"/>
      <c r="Y15" s="2"/>
      <c r="Z15" s="2"/>
      <c r="AA15" s="2"/>
      <c r="AB15" s="2"/>
    </row>
    <row r="16" spans="1:28" ht="14.65" hidden="1" customHeight="1" x14ac:dyDescent="0.25">
      <c r="A16" s="7" t="str">
        <f>_xlfn.XLOOKUP(LessonLookup[[#This Row],[TopicID]],TopicLookup[TopicID],TopicLookup[SyllabusSubject])</f>
        <v>Science</v>
      </c>
      <c r="B16" s="5">
        <f>_xlfn.XLOOKUP(LessonLookup[[#This Row],[TopicID]],TopicLookup[TopicID],TopicLookup[SyllabusKeyStage])</f>
        <v>3</v>
      </c>
      <c r="C16" s="1" t="str">
        <f>_xlfn.XLOOKUP(LessonLookup[[#This Row],[TopicID]],topics!I:I,topics!D:D)</f>
        <v>KS3.Science</v>
      </c>
      <c r="D16" s="1" t="str">
        <f>_xlfn.XLOOKUP(LessonLookup[[#This Row],[TopicID]],topics!I:I,topics!E:E)</f>
        <v>Y7.Science</v>
      </c>
      <c r="E16" s="35">
        <v>7</v>
      </c>
      <c r="F16" s="36" t="s">
        <v>4</v>
      </c>
      <c r="G16" s="36">
        <v>2</v>
      </c>
      <c r="H16" s="37">
        <v>4</v>
      </c>
      <c r="I16"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7B2</v>
      </c>
      <c r="J1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7B2.4</v>
      </c>
      <c r="K16" s="5" t="str">
        <f>IF(LessonLookup[[#This Row],[LessonTitleAuto]]="",LessonLookup[[#This Row],[LessonTitleEnter]],LessonLookup[[#This Row],[LessonTitleAuto]])</f>
        <v>The heart</v>
      </c>
      <c r="L16" s="3" t="s">
        <v>177</v>
      </c>
      <c r="M16" s="3" t="s">
        <v>51</v>
      </c>
      <c r="N16" s="8">
        <f>COUNTIF(StatementLookup[LessonID],LessonLookup[[#This Row],[LessonID]])</f>
        <v>3</v>
      </c>
      <c r="O16" s="7">
        <v>1</v>
      </c>
      <c r="P16" s="2" t="s">
        <v>178</v>
      </c>
      <c r="Q16" s="2" t="s">
        <v>179</v>
      </c>
      <c r="R16" s="2"/>
      <c r="S16" s="2"/>
      <c r="T16" s="4" t="str">
        <f>IF(ISERROR(_xlfn.XLOOKUP(LessonLookup[[#This Row],[TopicID]],TopicLookup[TopicID],TopicLookup[TopicTitle])),"",_xlfn.XLOOKUP(LessonLookup[[#This Row],[TopicID]],TopicLookup[TopicID],TopicLookup[TopicTitle]))</f>
        <v>Respiration And Circulation</v>
      </c>
      <c r="U1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6" s="2"/>
      <c r="X16" s="2"/>
      <c r="Y16" s="2"/>
      <c r="Z16" s="2"/>
      <c r="AA16" s="2"/>
      <c r="AB16" s="2"/>
    </row>
    <row r="17" spans="1:28" ht="14.65" hidden="1" customHeight="1" x14ac:dyDescent="0.25">
      <c r="A17" s="7" t="str">
        <f>_xlfn.XLOOKUP(LessonLookup[[#This Row],[TopicID]],TopicLookup[TopicID],TopicLookup[SyllabusSubject])</f>
        <v>Science</v>
      </c>
      <c r="B17" s="5">
        <f>_xlfn.XLOOKUP(LessonLookup[[#This Row],[TopicID]],TopicLookup[TopicID],TopicLookup[SyllabusKeyStage])</f>
        <v>3</v>
      </c>
      <c r="C17" s="1" t="str">
        <f>_xlfn.XLOOKUP(LessonLookup[[#This Row],[TopicID]],topics!I:I,topics!D:D)</f>
        <v>KS3.Science</v>
      </c>
      <c r="D17" s="1" t="str">
        <f>_xlfn.XLOOKUP(LessonLookup[[#This Row],[TopicID]],topics!I:I,topics!E:E)</f>
        <v>Y7.Science</v>
      </c>
      <c r="E17" s="35">
        <v>7</v>
      </c>
      <c r="F17" s="36" t="s">
        <v>4</v>
      </c>
      <c r="G17" s="36">
        <v>2</v>
      </c>
      <c r="H17" s="37">
        <v>5</v>
      </c>
      <c r="I17"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7B2</v>
      </c>
      <c r="J17"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7B2.5</v>
      </c>
      <c r="K17" s="5" t="str">
        <f>IF(LessonLookup[[#This Row],[LessonTitleAuto]]="",LessonLookup[[#This Row],[LessonTitleEnter]],LessonLookup[[#This Row],[LessonTitleAuto]])</f>
        <v>Blood and the Circulatory system</v>
      </c>
      <c r="L17" s="3" t="s">
        <v>180</v>
      </c>
      <c r="M17" s="3" t="s">
        <v>51</v>
      </c>
      <c r="N17" s="8">
        <f>COUNTIF(StatementLookup[LessonID],LessonLookup[[#This Row],[LessonID]])</f>
        <v>3</v>
      </c>
      <c r="O17" s="7">
        <v>1</v>
      </c>
      <c r="P17" s="2" t="s">
        <v>181</v>
      </c>
      <c r="Q17" s="2" t="s">
        <v>182</v>
      </c>
      <c r="R17" s="2"/>
      <c r="S17" s="2"/>
      <c r="T17" s="4" t="str">
        <f>IF(ISERROR(_xlfn.XLOOKUP(LessonLookup[[#This Row],[TopicID]],TopicLookup[TopicID],TopicLookup[TopicTitle])),"",_xlfn.XLOOKUP(LessonLookup[[#This Row],[TopicID]],TopicLookup[TopicID],TopicLookup[TopicTitle]))</f>
        <v>Respiration And Circulation</v>
      </c>
      <c r="U1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7" s="2"/>
      <c r="X17" s="2"/>
      <c r="Y17" s="2"/>
      <c r="Z17" s="2"/>
      <c r="AA17" s="2"/>
      <c r="AB17" s="2"/>
    </row>
    <row r="18" spans="1:28" ht="14.65" hidden="1" customHeight="1" x14ac:dyDescent="0.25">
      <c r="A18" s="7" t="str">
        <f>_xlfn.XLOOKUP(LessonLookup[[#This Row],[TopicID]],TopicLookup[TopicID],TopicLookup[SyllabusSubject])</f>
        <v>Science</v>
      </c>
      <c r="B18" s="5">
        <f>_xlfn.XLOOKUP(LessonLookup[[#This Row],[TopicID]],TopicLookup[TopicID],TopicLookup[SyllabusKeyStage])</f>
        <v>3</v>
      </c>
      <c r="C18" s="1" t="str">
        <f>_xlfn.XLOOKUP(LessonLookup[[#This Row],[TopicID]],topics!I:I,topics!D:D)</f>
        <v>KS3.Science</v>
      </c>
      <c r="D18" s="1" t="str">
        <f>_xlfn.XLOOKUP(LessonLookup[[#This Row],[TopicID]],topics!I:I,topics!E:E)</f>
        <v>Y7.Science</v>
      </c>
      <c r="E18" s="35">
        <v>7</v>
      </c>
      <c r="F18" s="36" t="s">
        <v>4</v>
      </c>
      <c r="G18" s="36">
        <v>2</v>
      </c>
      <c r="H18" s="37">
        <v>6</v>
      </c>
      <c r="I18"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7B2</v>
      </c>
      <c r="J18"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7B2.6</v>
      </c>
      <c r="K18" s="5" t="str">
        <f>IF(LessonLookup[[#This Row],[LessonTitleAuto]]="",LessonLookup[[#This Row],[LessonTitleEnter]],LessonLookup[[#This Row],[LessonTitleAuto]])</f>
        <v>Gas exchange system</v>
      </c>
      <c r="L18" s="3" t="s">
        <v>183</v>
      </c>
      <c r="M18" s="3" t="s">
        <v>51</v>
      </c>
      <c r="N18" s="8">
        <f>COUNTIF(StatementLookup[LessonID],LessonLookup[[#This Row],[LessonID]])</f>
        <v>3</v>
      </c>
      <c r="O18" s="7">
        <v>1</v>
      </c>
      <c r="P18" s="2" t="s">
        <v>184</v>
      </c>
      <c r="Q18" s="2" t="s">
        <v>185</v>
      </c>
      <c r="R18" s="2"/>
      <c r="S18" s="2"/>
      <c r="T18" s="4" t="str">
        <f>IF(ISERROR(_xlfn.XLOOKUP(LessonLookup[[#This Row],[TopicID]],TopicLookup[TopicID],TopicLookup[TopicTitle])),"",_xlfn.XLOOKUP(LessonLookup[[#This Row],[TopicID]],TopicLookup[TopicID],TopicLookup[TopicTitle]))</f>
        <v>Respiration And Circulation</v>
      </c>
      <c r="U1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8" s="2"/>
      <c r="X18" s="2"/>
      <c r="Y18" s="2"/>
      <c r="Z18" s="2"/>
      <c r="AA18" s="2"/>
      <c r="AB18" s="2"/>
    </row>
    <row r="19" spans="1:28" ht="14.65" hidden="1" customHeight="1" x14ac:dyDescent="0.25">
      <c r="A19" s="7" t="str">
        <f>_xlfn.XLOOKUP(LessonLookup[[#This Row],[TopicID]],TopicLookup[TopicID],TopicLookup[SyllabusSubject])</f>
        <v>Science</v>
      </c>
      <c r="B19" s="5">
        <f>_xlfn.XLOOKUP(LessonLookup[[#This Row],[TopicID]],TopicLookup[TopicID],TopicLookup[SyllabusKeyStage])</f>
        <v>3</v>
      </c>
      <c r="C19" s="1" t="str">
        <f>_xlfn.XLOOKUP(LessonLookup[[#This Row],[TopicID]],topics!I:I,topics!D:D)</f>
        <v>KS3.Science</v>
      </c>
      <c r="D19" s="1" t="str">
        <f>_xlfn.XLOOKUP(LessonLookup[[#This Row],[TopicID]],topics!I:I,topics!E:E)</f>
        <v>Y7.Science</v>
      </c>
      <c r="E19" s="35">
        <v>7</v>
      </c>
      <c r="F19" s="36" t="s">
        <v>4</v>
      </c>
      <c r="G19" s="36">
        <v>2</v>
      </c>
      <c r="H19" s="37">
        <v>7</v>
      </c>
      <c r="I19"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7B2</v>
      </c>
      <c r="J19"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7B2.7</v>
      </c>
      <c r="K19" s="5" t="str">
        <f>IF(LessonLookup[[#This Row],[LessonTitleAuto]]="",LessonLookup[[#This Row],[LessonTitleEnter]],LessonLookup[[#This Row],[LessonTitleAuto]])</f>
        <v>Effects of exercise</v>
      </c>
      <c r="L19" s="3" t="s">
        <v>186</v>
      </c>
      <c r="M19" s="3" t="s">
        <v>51</v>
      </c>
      <c r="N19" s="8">
        <f>COUNTIF(StatementLookup[LessonID],LessonLookup[[#This Row],[LessonID]])</f>
        <v>3</v>
      </c>
      <c r="O19" s="7">
        <v>1</v>
      </c>
      <c r="P19" s="2" t="s">
        <v>187</v>
      </c>
      <c r="Q19" s="2" t="s">
        <v>188</v>
      </c>
      <c r="R19" s="2"/>
      <c r="S19" s="11"/>
      <c r="T19" s="4" t="str">
        <f>IF(ISERROR(_xlfn.XLOOKUP(LessonLookup[[#This Row],[TopicID]],TopicLookup[TopicID],TopicLookup[TopicTitle])),"",_xlfn.XLOOKUP(LessonLookup[[#This Row],[TopicID]],TopicLookup[TopicID],TopicLookup[TopicTitle]))</f>
        <v>Respiration And Circulation</v>
      </c>
      <c r="U1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9" s="2"/>
      <c r="X19" s="2"/>
      <c r="Y19" s="2"/>
      <c r="Z19" s="2"/>
      <c r="AA19" s="2"/>
      <c r="AB19" s="2"/>
    </row>
    <row r="20" spans="1:28" ht="14.65" hidden="1" customHeight="1" x14ac:dyDescent="0.25">
      <c r="A20" s="7" t="str">
        <f>_xlfn.XLOOKUP(LessonLookup[[#This Row],[TopicID]],TopicLookup[TopicID],TopicLookup[SyllabusSubject])</f>
        <v>Science</v>
      </c>
      <c r="B20" s="5">
        <f>_xlfn.XLOOKUP(LessonLookup[[#This Row],[TopicID]],TopicLookup[TopicID],TopicLookup[SyllabusKeyStage])</f>
        <v>3</v>
      </c>
      <c r="C20" s="1" t="str">
        <f>_xlfn.XLOOKUP(LessonLookup[[#This Row],[TopicID]],topics!I:I,topics!D:D)</f>
        <v>KS3.Science</v>
      </c>
      <c r="D20" s="1" t="str">
        <f>_xlfn.XLOOKUP(LessonLookup[[#This Row],[TopicID]],topics!I:I,topics!E:E)</f>
        <v>Y7.Science</v>
      </c>
      <c r="E20" s="35">
        <v>7</v>
      </c>
      <c r="F20" s="36" t="s">
        <v>4</v>
      </c>
      <c r="G20" s="36">
        <v>2</v>
      </c>
      <c r="H20" s="37" t="s">
        <v>8</v>
      </c>
      <c r="I20"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7B2</v>
      </c>
      <c r="J20"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7B2.F</v>
      </c>
      <c r="K20" s="5" t="str">
        <f>IF(LessonLookup[[#This Row],[LessonTitleAuto]]="",LessonLookup[[#This Row],[LessonTitleEnter]],LessonLookup[[#This Row],[LessonTitleAuto]])</f>
        <v>Test feedback: 7B2 Respiration And Circulation</v>
      </c>
      <c r="L20" s="3" t="s">
        <v>921</v>
      </c>
      <c r="M20" s="3" t="s">
        <v>2951</v>
      </c>
      <c r="N20" s="2">
        <f>COUNTIF(StatementLookup[LessonID],LessonLookup[[#This Row],[LessonID]])</f>
        <v>1</v>
      </c>
      <c r="O20" s="2">
        <v>1</v>
      </c>
      <c r="P20" s="7"/>
      <c r="Q20" s="8"/>
      <c r="R20" s="2"/>
      <c r="S20" s="2"/>
      <c r="T20" s="4" t="str">
        <f>IF(ISERROR(_xlfn.XLOOKUP(LessonLookup[[#This Row],[TopicID]],TopicLookup[TopicID],TopicLookup[TopicTitle])),"",_xlfn.XLOOKUP(LessonLookup[[#This Row],[TopicID]],TopicLookup[TopicID],TopicLookup[TopicTitle]))</f>
        <v>Respiration And Circulation</v>
      </c>
      <c r="U2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7B2 Respiration And Circulation</v>
      </c>
      <c r="V20" s="2"/>
      <c r="X20" s="2"/>
      <c r="Y20" s="2"/>
      <c r="Z20" s="2"/>
      <c r="AA20" s="2"/>
      <c r="AB20" s="2"/>
    </row>
    <row r="21" spans="1:28" ht="14.65" hidden="1" customHeight="1" x14ac:dyDescent="0.25">
      <c r="A21" s="7" t="str">
        <f>_xlfn.XLOOKUP(LessonLookup[[#This Row],[TopicID]],TopicLookup[TopicID],TopicLookup[SyllabusSubject])</f>
        <v>Science</v>
      </c>
      <c r="B21" s="5">
        <f>_xlfn.XLOOKUP(LessonLookup[[#This Row],[TopicID]],TopicLookup[TopicID],TopicLookup[SyllabusKeyStage])</f>
        <v>3</v>
      </c>
      <c r="C21" s="1" t="str">
        <f>_xlfn.XLOOKUP(LessonLookup[[#This Row],[TopicID]],topics!I:I,topics!D:D)</f>
        <v>KS3.Science</v>
      </c>
      <c r="D21" s="1" t="str">
        <f>_xlfn.XLOOKUP(LessonLookup[[#This Row],[TopicID]],topics!I:I,topics!E:E)</f>
        <v>Y7.Science</v>
      </c>
      <c r="E21" s="35">
        <v>7</v>
      </c>
      <c r="F21" s="36" t="s">
        <v>4</v>
      </c>
      <c r="G21" s="36">
        <v>2</v>
      </c>
      <c r="H21" s="37" t="s">
        <v>6</v>
      </c>
      <c r="I21"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7B2</v>
      </c>
      <c r="J21"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7B2.R</v>
      </c>
      <c r="K21" s="5" t="str">
        <f>IF(LessonLookup[[#This Row],[LessonTitleAuto]]="",LessonLookup[[#This Row],[LessonTitleEnter]],LessonLookup[[#This Row],[LessonTitleAuto]])</f>
        <v>Revision of topic 7B2 Respiration And Circulation</v>
      </c>
      <c r="L21" s="3" t="s">
        <v>921</v>
      </c>
      <c r="M21" s="3" t="s">
        <v>2873</v>
      </c>
      <c r="N21" s="2">
        <f>COUNTIF(StatementLookup[LessonID],LessonLookup[[#This Row],[LessonID]])</f>
        <v>1</v>
      </c>
      <c r="O21" s="2">
        <v>1</v>
      </c>
      <c r="P21" s="7"/>
      <c r="Q21" s="8"/>
      <c r="R21" s="2"/>
      <c r="S21" s="2"/>
      <c r="T21" s="4" t="str">
        <f>IF(ISERROR(_xlfn.XLOOKUP(LessonLookup[[#This Row],[TopicID]],TopicLookup[TopicID],TopicLookup[TopicTitle])),"",_xlfn.XLOOKUP(LessonLookup[[#This Row],[TopicID]],TopicLookup[TopicID],TopicLookup[TopicTitle]))</f>
        <v>Respiration And Circulation</v>
      </c>
      <c r="U2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7B2 Respiration And Circulation</v>
      </c>
      <c r="V21" s="2"/>
      <c r="X21" s="2"/>
      <c r="Y21" s="2"/>
      <c r="Z21" s="2"/>
      <c r="AA21" s="2"/>
      <c r="AB21" s="2"/>
    </row>
    <row r="22" spans="1:28" ht="14.65" hidden="1" customHeight="1" x14ac:dyDescent="0.25">
      <c r="A22" s="7" t="str">
        <f>_xlfn.XLOOKUP(LessonLookup[[#This Row],[TopicID]],TopicLookup[TopicID],TopicLookup[SyllabusSubject])</f>
        <v>Science</v>
      </c>
      <c r="B22" s="5">
        <f>_xlfn.XLOOKUP(LessonLookup[[#This Row],[TopicID]],TopicLookup[TopicID],TopicLookup[SyllabusKeyStage])</f>
        <v>3</v>
      </c>
      <c r="C22" s="1" t="str">
        <f>_xlfn.XLOOKUP(LessonLookup[[#This Row],[TopicID]],topics!I:I,topics!D:D)</f>
        <v>KS3.Science</v>
      </c>
      <c r="D22" s="1" t="str">
        <f>_xlfn.XLOOKUP(LessonLookup[[#This Row],[TopicID]],topics!I:I,topics!E:E)</f>
        <v>Y7.Science</v>
      </c>
      <c r="E22" s="35">
        <v>7</v>
      </c>
      <c r="F22" s="36" t="s">
        <v>4</v>
      </c>
      <c r="G22" s="36">
        <v>2</v>
      </c>
      <c r="H22" s="37" t="s">
        <v>7</v>
      </c>
      <c r="I22"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7B2</v>
      </c>
      <c r="J22"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7B2.T</v>
      </c>
      <c r="K22" s="5" t="str">
        <f>IF(LessonLookup[[#This Row],[LessonTitleAuto]]="",LessonLookup[[#This Row],[LessonTitleEnter]],LessonLookup[[#This Row],[LessonTitleAuto]])</f>
        <v>Topic test: 7B2 Respiration And Circulation</v>
      </c>
      <c r="L22" s="3" t="s">
        <v>921</v>
      </c>
      <c r="M22" s="3" t="s">
        <v>2950</v>
      </c>
      <c r="N22" s="2">
        <f>COUNTIF(StatementLookup[LessonID],LessonLookup[[#This Row],[LessonID]])</f>
        <v>1</v>
      </c>
      <c r="O22" s="2">
        <v>1</v>
      </c>
      <c r="P22" s="7"/>
      <c r="Q22" s="8"/>
      <c r="R22" s="2"/>
      <c r="S22" s="2"/>
      <c r="T22" s="4" t="str">
        <f>IF(ISERROR(_xlfn.XLOOKUP(LessonLookup[[#This Row],[TopicID]],TopicLookup[TopicID],TopicLookup[TopicTitle])),"",_xlfn.XLOOKUP(LessonLookup[[#This Row],[TopicID]],TopicLookup[TopicID],TopicLookup[TopicTitle]))</f>
        <v>Respiration And Circulation</v>
      </c>
      <c r="U2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7B2 Respiration And Circulation</v>
      </c>
      <c r="V22" s="2"/>
      <c r="X22" s="2"/>
      <c r="Y22" s="2"/>
      <c r="Z22" s="2"/>
      <c r="AA22" s="2"/>
      <c r="AB22" s="2"/>
    </row>
    <row r="23" spans="1:28" ht="14.65" hidden="1" customHeight="1" x14ac:dyDescent="0.25">
      <c r="A23" s="7" t="str">
        <f>_xlfn.XLOOKUP(LessonLookup[[#This Row],[TopicID]],TopicLookup[TopicID],TopicLookup[SyllabusSubject])</f>
        <v>Science</v>
      </c>
      <c r="B23" s="5">
        <f>_xlfn.XLOOKUP(LessonLookup[[#This Row],[TopicID]],TopicLookup[TopicID],TopicLookup[SyllabusKeyStage])</f>
        <v>3</v>
      </c>
      <c r="C23" s="1" t="str">
        <f>_xlfn.XLOOKUP(LessonLookup[[#This Row],[TopicID]],topics!I:I,topics!D:D)</f>
        <v>KS3.Science</v>
      </c>
      <c r="D23" s="1" t="str">
        <f>_xlfn.XLOOKUP(LessonLookup[[#This Row],[TopicID]],topics!I:I,topics!E:E)</f>
        <v>Y7.Science</v>
      </c>
      <c r="E23" s="35">
        <v>7</v>
      </c>
      <c r="F23" s="36" t="s">
        <v>4</v>
      </c>
      <c r="G23" s="36">
        <v>3</v>
      </c>
      <c r="H23" s="37">
        <v>1</v>
      </c>
      <c r="I23"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7B3</v>
      </c>
      <c r="J23"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7B3.1</v>
      </c>
      <c r="K23" s="5" t="str">
        <f>IF(LessonLookup[[#This Row],[LessonTitleAuto]]="",LessonLookup[[#This Row],[LessonTitleEnter]],LessonLookup[[#This Row],[LessonTitleAuto]])</f>
        <v>Variation</v>
      </c>
      <c r="L23" s="3" t="s">
        <v>53</v>
      </c>
      <c r="M23" s="3" t="s">
        <v>51</v>
      </c>
      <c r="N23" s="8">
        <f>COUNTIF(StatementLookup[LessonID],LessonLookup[[#This Row],[LessonID]])</f>
        <v>3</v>
      </c>
      <c r="O23" s="7">
        <v>1</v>
      </c>
      <c r="P23" s="2" t="s">
        <v>189</v>
      </c>
      <c r="Q23" s="2" t="s">
        <v>190</v>
      </c>
      <c r="R23" s="2"/>
      <c r="S23" s="2"/>
      <c r="T23" s="4" t="str">
        <f>IF(ISERROR(_xlfn.XLOOKUP(LessonLookup[[#This Row],[TopicID]],TopicLookup[TopicID],TopicLookup[TopicTitle])),"",_xlfn.XLOOKUP(LessonLookup[[#This Row],[TopicID]],TopicLookup[TopicID],TopicLookup[TopicTitle]))</f>
        <v>Variation</v>
      </c>
      <c r="U2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3" s="2"/>
      <c r="X23" s="2"/>
      <c r="Y23" s="2"/>
      <c r="Z23" s="2"/>
      <c r="AA23" s="2"/>
      <c r="AB23" s="2"/>
    </row>
    <row r="24" spans="1:28" ht="14.65" hidden="1" customHeight="1" x14ac:dyDescent="0.25">
      <c r="A24" s="7" t="str">
        <f>_xlfn.XLOOKUP(LessonLookup[[#This Row],[TopicID]],TopicLookup[TopicID],TopicLookup[SyllabusSubject])</f>
        <v>Science</v>
      </c>
      <c r="B24" s="5">
        <f>_xlfn.XLOOKUP(LessonLookup[[#This Row],[TopicID]],TopicLookup[TopicID],TopicLookup[SyllabusKeyStage])</f>
        <v>3</v>
      </c>
      <c r="C24" s="1" t="str">
        <f>_xlfn.XLOOKUP(LessonLookup[[#This Row],[TopicID]],topics!I:I,topics!D:D)</f>
        <v>KS3.Science</v>
      </c>
      <c r="D24" s="1" t="str">
        <f>_xlfn.XLOOKUP(LessonLookup[[#This Row],[TopicID]],topics!I:I,topics!E:E)</f>
        <v>Y7.Science</v>
      </c>
      <c r="E24" s="35">
        <v>7</v>
      </c>
      <c r="F24" s="36" t="s">
        <v>4</v>
      </c>
      <c r="G24" s="36">
        <v>3</v>
      </c>
      <c r="H24" s="37">
        <v>2</v>
      </c>
      <c r="I24"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7B3</v>
      </c>
      <c r="J2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7B3.2</v>
      </c>
      <c r="K24" s="5" t="str">
        <f>IF(LessonLookup[[#This Row],[LessonTitleAuto]]="",LessonLookup[[#This Row],[LessonTitleEnter]],LessonLookup[[#This Row],[LessonTitleAuto]])</f>
        <v>Habitats and ecosystems</v>
      </c>
      <c r="L24" s="3" t="s">
        <v>191</v>
      </c>
      <c r="M24" s="3" t="s">
        <v>51</v>
      </c>
      <c r="N24" s="8">
        <f>COUNTIF(StatementLookup[LessonID],LessonLookup[[#This Row],[LessonID]])</f>
        <v>3</v>
      </c>
      <c r="O24" s="7">
        <v>1</v>
      </c>
      <c r="P24" s="2" t="s">
        <v>192</v>
      </c>
      <c r="Q24" s="2" t="s">
        <v>193</v>
      </c>
      <c r="R24" s="2"/>
      <c r="S24" s="2"/>
      <c r="T24" s="4" t="str">
        <f>IF(ISERROR(_xlfn.XLOOKUP(LessonLookup[[#This Row],[TopicID]],TopicLookup[TopicID],TopicLookup[TopicTitle])),"",_xlfn.XLOOKUP(LessonLookup[[#This Row],[TopicID]],TopicLookup[TopicID],TopicLookup[TopicTitle]))</f>
        <v>Variation</v>
      </c>
      <c r="U2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4" s="2"/>
      <c r="X24" s="2"/>
      <c r="Y24" s="2"/>
      <c r="Z24" s="2"/>
      <c r="AA24" s="2"/>
      <c r="AB24" s="2"/>
    </row>
    <row r="25" spans="1:28" ht="14.65" hidden="1" customHeight="1" x14ac:dyDescent="0.25">
      <c r="A25" s="7" t="str">
        <f>_xlfn.XLOOKUP(LessonLookup[[#This Row],[TopicID]],TopicLookup[TopicID],TopicLookup[SyllabusSubject])</f>
        <v>Science</v>
      </c>
      <c r="B25" s="5">
        <f>_xlfn.XLOOKUP(LessonLookup[[#This Row],[TopicID]],TopicLookup[TopicID],TopicLookup[SyllabusKeyStage])</f>
        <v>3</v>
      </c>
      <c r="C25" s="1" t="str">
        <f>_xlfn.XLOOKUP(LessonLookup[[#This Row],[TopicID]],topics!I:I,topics!D:D)</f>
        <v>KS3.Science</v>
      </c>
      <c r="D25" s="1" t="str">
        <f>_xlfn.XLOOKUP(LessonLookup[[#This Row],[TopicID]],topics!I:I,topics!E:E)</f>
        <v>Y7.Science</v>
      </c>
      <c r="E25" s="35">
        <v>7</v>
      </c>
      <c r="F25" s="36" t="s">
        <v>4</v>
      </c>
      <c r="G25" s="36">
        <v>3</v>
      </c>
      <c r="H25" s="37">
        <v>3</v>
      </c>
      <c r="I25"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7B3</v>
      </c>
      <c r="J2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7B3.3</v>
      </c>
      <c r="K25" s="5" t="str">
        <f>IF(LessonLookup[[#This Row],[LessonTitleAuto]]="",LessonLookup[[#This Row],[LessonTitleEnter]],LessonLookup[[#This Row],[LessonTitleAuto]])</f>
        <v>Adaptations</v>
      </c>
      <c r="L25" s="3" t="s">
        <v>194</v>
      </c>
      <c r="M25" s="3" t="s">
        <v>51</v>
      </c>
      <c r="N25" s="8">
        <f>COUNTIF(StatementLookup[LessonID],LessonLookup[[#This Row],[LessonID]])</f>
        <v>3</v>
      </c>
      <c r="O25" s="7">
        <v>1</v>
      </c>
      <c r="P25" s="2" t="s">
        <v>195</v>
      </c>
      <c r="Q25" s="2" t="s">
        <v>196</v>
      </c>
      <c r="R25" s="2"/>
      <c r="S25" s="2"/>
      <c r="T25" s="4" t="str">
        <f>IF(ISERROR(_xlfn.XLOOKUP(LessonLookup[[#This Row],[TopicID]],TopicLookup[TopicID],TopicLookup[TopicTitle])),"",_xlfn.XLOOKUP(LessonLookup[[#This Row],[TopicID]],TopicLookup[TopicID],TopicLookup[TopicTitle]))</f>
        <v>Variation</v>
      </c>
      <c r="U2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5" s="2"/>
      <c r="X25" s="2"/>
      <c r="Y25" s="2"/>
      <c r="Z25" s="2"/>
      <c r="AA25" s="2"/>
      <c r="AB25" s="2"/>
    </row>
    <row r="26" spans="1:28" ht="14.65" hidden="1" customHeight="1" x14ac:dyDescent="0.25">
      <c r="A26" s="7" t="str">
        <f>_xlfn.XLOOKUP(LessonLookup[[#This Row],[TopicID]],TopicLookup[TopicID],TopicLookup[SyllabusSubject])</f>
        <v>Science</v>
      </c>
      <c r="B26" s="5">
        <f>_xlfn.XLOOKUP(LessonLookup[[#This Row],[TopicID]],TopicLookup[TopicID],TopicLookup[SyllabusKeyStage])</f>
        <v>3</v>
      </c>
      <c r="C26" s="1" t="str">
        <f>_xlfn.XLOOKUP(LessonLookup[[#This Row],[TopicID]],topics!I:I,topics!D:D)</f>
        <v>KS3.Science</v>
      </c>
      <c r="D26" s="1" t="str">
        <f>_xlfn.XLOOKUP(LessonLookup[[#This Row],[TopicID]],topics!I:I,topics!E:E)</f>
        <v>Y7.Science</v>
      </c>
      <c r="E26" s="35">
        <v>7</v>
      </c>
      <c r="F26" s="36" t="s">
        <v>4</v>
      </c>
      <c r="G26" s="36">
        <v>3</v>
      </c>
      <c r="H26" s="37">
        <v>4</v>
      </c>
      <c r="I26"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7B3</v>
      </c>
      <c r="J2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7B3.4</v>
      </c>
      <c r="K26" s="5" t="str">
        <f>IF(LessonLookup[[#This Row],[LessonTitleAuto]]="",LessonLookup[[#This Row],[LessonTitleEnter]],LessonLookup[[#This Row],[LessonTitleAuto]])</f>
        <v>Food chains and Food webs</v>
      </c>
      <c r="L26" s="3" t="s">
        <v>197</v>
      </c>
      <c r="M26" s="3" t="s">
        <v>51</v>
      </c>
      <c r="N26" s="8">
        <f>COUNTIF(StatementLookup[LessonID],LessonLookup[[#This Row],[LessonID]])</f>
        <v>3</v>
      </c>
      <c r="O26" s="7">
        <v>2</v>
      </c>
      <c r="P26" s="2" t="s">
        <v>198</v>
      </c>
      <c r="Q26" s="2" t="s">
        <v>199</v>
      </c>
      <c r="R26" s="2"/>
      <c r="S26" s="2"/>
      <c r="T26" s="4" t="str">
        <f>IF(ISERROR(_xlfn.XLOOKUP(LessonLookup[[#This Row],[TopicID]],TopicLookup[TopicID],TopicLookup[TopicTitle])),"",_xlfn.XLOOKUP(LessonLookup[[#This Row],[TopicID]],TopicLookup[TopicID],TopicLookup[TopicTitle]))</f>
        <v>Variation</v>
      </c>
      <c r="U2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6" s="2"/>
      <c r="X26" s="2"/>
      <c r="Y26" s="2"/>
      <c r="Z26" s="2"/>
      <c r="AA26" s="2"/>
      <c r="AB26" s="2"/>
    </row>
    <row r="27" spans="1:28" ht="14.65" hidden="1" customHeight="1" x14ac:dyDescent="0.25">
      <c r="A27" s="7" t="str">
        <f>_xlfn.XLOOKUP(LessonLookup[[#This Row],[TopicID]],TopicLookup[TopicID],TopicLookup[SyllabusSubject])</f>
        <v>Science</v>
      </c>
      <c r="B27" s="5">
        <f>_xlfn.XLOOKUP(LessonLookup[[#This Row],[TopicID]],TopicLookup[TopicID],TopicLookup[SyllabusKeyStage])</f>
        <v>3</v>
      </c>
      <c r="C27" s="1" t="str">
        <f>_xlfn.XLOOKUP(LessonLookup[[#This Row],[TopicID]],topics!I:I,topics!D:D)</f>
        <v>KS3.Science</v>
      </c>
      <c r="D27" s="1" t="str">
        <f>_xlfn.XLOOKUP(LessonLookup[[#This Row],[TopicID]],topics!I:I,topics!E:E)</f>
        <v>Y7.Science</v>
      </c>
      <c r="E27" s="35">
        <v>7</v>
      </c>
      <c r="F27" s="36" t="s">
        <v>4</v>
      </c>
      <c r="G27" s="36">
        <v>3</v>
      </c>
      <c r="H27" s="37">
        <v>5</v>
      </c>
      <c r="I27"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7B3</v>
      </c>
      <c r="J27"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7B3.5</v>
      </c>
      <c r="K27" s="5" t="str">
        <f>IF(LessonLookup[[#This Row],[LessonTitleAuto]]="",LessonLookup[[#This Row],[LessonTitleEnter]],LessonLookup[[#This Row],[LessonTitleAuto]])</f>
        <v>Pyramids of numbers and biomass</v>
      </c>
      <c r="L27" s="3" t="s">
        <v>200</v>
      </c>
      <c r="M27" s="3" t="s">
        <v>51</v>
      </c>
      <c r="N27" s="8">
        <f>COUNTIF(StatementLookup[LessonID],LessonLookup[[#This Row],[LessonID]])</f>
        <v>3</v>
      </c>
      <c r="O27" s="7">
        <v>1</v>
      </c>
      <c r="P27" s="2" t="s">
        <v>201</v>
      </c>
      <c r="Q27" s="2" t="s">
        <v>202</v>
      </c>
      <c r="R27" s="2"/>
      <c r="S27" s="2"/>
      <c r="T27" s="4" t="str">
        <f>IF(ISERROR(_xlfn.XLOOKUP(LessonLookup[[#This Row],[TopicID]],TopicLookup[TopicID],TopicLookup[TopicTitle])),"",_xlfn.XLOOKUP(LessonLookup[[#This Row],[TopicID]],TopicLookup[TopicID],TopicLookup[TopicTitle]))</f>
        <v>Variation</v>
      </c>
      <c r="U2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7" s="2"/>
      <c r="X27" s="2"/>
      <c r="Y27" s="2"/>
      <c r="Z27" s="2"/>
      <c r="AA27" s="2"/>
      <c r="AB27" s="2"/>
    </row>
    <row r="28" spans="1:28" ht="14.65" hidden="1" customHeight="1" x14ac:dyDescent="0.25">
      <c r="A28" s="7" t="str">
        <f>_xlfn.XLOOKUP(LessonLookup[[#This Row],[TopicID]],TopicLookup[TopicID],TopicLookup[SyllabusSubject])</f>
        <v>Science</v>
      </c>
      <c r="B28" s="5">
        <f>_xlfn.XLOOKUP(LessonLookup[[#This Row],[TopicID]],TopicLookup[TopicID],TopicLookup[SyllabusKeyStage])</f>
        <v>3</v>
      </c>
      <c r="C28" s="1" t="str">
        <f>_xlfn.XLOOKUP(LessonLookup[[#This Row],[TopicID]],topics!I:I,topics!D:D)</f>
        <v>KS3.Science</v>
      </c>
      <c r="D28" s="1" t="str">
        <f>_xlfn.XLOOKUP(LessonLookup[[#This Row],[TopicID]],topics!I:I,topics!E:E)</f>
        <v>Y7.Science</v>
      </c>
      <c r="E28" s="35">
        <v>7</v>
      </c>
      <c r="F28" s="36" t="s">
        <v>4</v>
      </c>
      <c r="G28" s="36">
        <v>3</v>
      </c>
      <c r="H28" s="37">
        <v>6</v>
      </c>
      <c r="I28"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7B3</v>
      </c>
      <c r="J28"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7B3.6</v>
      </c>
      <c r="K28" s="5" t="str">
        <f>IF(LessonLookup[[#This Row],[LessonTitleAuto]]="",LessonLookup[[#This Row],[LessonTitleEnter]],LessonLookup[[#This Row],[LessonTitleAuto]])</f>
        <v>Human impact on food webs</v>
      </c>
      <c r="L28" s="3" t="s">
        <v>203</v>
      </c>
      <c r="M28" s="3" t="s">
        <v>51</v>
      </c>
      <c r="N28" s="8">
        <f>COUNTIF(StatementLookup[LessonID],LessonLookup[[#This Row],[LessonID]])</f>
        <v>3</v>
      </c>
      <c r="O28" s="7">
        <v>1</v>
      </c>
      <c r="P28" s="2" t="s">
        <v>204</v>
      </c>
      <c r="Q28" s="2" t="s">
        <v>205</v>
      </c>
      <c r="R28" s="2"/>
      <c r="S28" s="2"/>
      <c r="T28" s="4" t="str">
        <f>IF(ISERROR(_xlfn.XLOOKUP(LessonLookup[[#This Row],[TopicID]],TopicLookup[TopicID],TopicLookup[TopicTitle])),"",_xlfn.XLOOKUP(LessonLookup[[#This Row],[TopicID]],TopicLookup[TopicID],TopicLookup[TopicTitle]))</f>
        <v>Variation</v>
      </c>
      <c r="U2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8" s="2"/>
      <c r="X28" s="2"/>
      <c r="Y28" s="2"/>
      <c r="Z28" s="2"/>
      <c r="AA28" s="2"/>
      <c r="AB28" s="2"/>
    </row>
    <row r="29" spans="1:28" ht="14.65" hidden="1" customHeight="1" x14ac:dyDescent="0.25">
      <c r="A29" s="7" t="str">
        <f>_xlfn.XLOOKUP(LessonLookup[[#This Row],[TopicID]],TopicLookup[TopicID],TopicLookup[SyllabusSubject])</f>
        <v>Science</v>
      </c>
      <c r="B29" s="5">
        <f>_xlfn.XLOOKUP(LessonLookup[[#This Row],[TopicID]],TopicLookup[TopicID],TopicLookup[SyllabusKeyStage])</f>
        <v>3</v>
      </c>
      <c r="C29" s="1" t="str">
        <f>_xlfn.XLOOKUP(LessonLookup[[#This Row],[TopicID]],topics!I:I,topics!D:D)</f>
        <v>KS3.Science</v>
      </c>
      <c r="D29" s="1" t="str">
        <f>_xlfn.XLOOKUP(LessonLookup[[#This Row],[TopicID]],topics!I:I,topics!E:E)</f>
        <v>Y7.Science</v>
      </c>
      <c r="E29" s="35">
        <v>7</v>
      </c>
      <c r="F29" s="36" t="s">
        <v>4</v>
      </c>
      <c r="G29" s="36">
        <v>3</v>
      </c>
      <c r="H29" s="37">
        <v>7</v>
      </c>
      <c r="I29"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7B3</v>
      </c>
      <c r="J29"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7B3.7</v>
      </c>
      <c r="K29" s="5" t="str">
        <f>IF(LessonLookup[[#This Row],[LessonTitleAuto]]="",LessonLookup[[#This Row],[LessonTitleEnter]],LessonLookup[[#This Row],[LessonTitleAuto]])</f>
        <v>Conservation</v>
      </c>
      <c r="L29" s="3" t="s">
        <v>206</v>
      </c>
      <c r="M29" s="3" t="s">
        <v>51</v>
      </c>
      <c r="N29" s="8">
        <f>COUNTIF(StatementLookup[LessonID],LessonLookup[[#This Row],[LessonID]])</f>
        <v>3</v>
      </c>
      <c r="O29" s="7">
        <v>1</v>
      </c>
      <c r="P29" s="2" t="s">
        <v>207</v>
      </c>
      <c r="Q29" s="2" t="s">
        <v>208</v>
      </c>
      <c r="R29" s="2"/>
      <c r="S29" s="2"/>
      <c r="T29" s="4" t="str">
        <f>IF(ISERROR(_xlfn.XLOOKUP(LessonLookup[[#This Row],[TopicID]],TopicLookup[TopicID],TopicLookup[TopicTitle])),"",_xlfn.XLOOKUP(LessonLookup[[#This Row],[TopicID]],TopicLookup[TopicID],TopicLookup[TopicTitle]))</f>
        <v>Variation</v>
      </c>
      <c r="U2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9" s="2"/>
      <c r="X29" s="2"/>
      <c r="Y29" s="2"/>
      <c r="Z29" s="2"/>
      <c r="AA29" s="2"/>
      <c r="AB29" s="2"/>
    </row>
    <row r="30" spans="1:28" ht="14.65" hidden="1" customHeight="1" x14ac:dyDescent="0.25">
      <c r="A30" s="7" t="str">
        <f>_xlfn.XLOOKUP(LessonLookup[[#This Row],[TopicID]],TopicLookup[TopicID],TopicLookup[SyllabusSubject])</f>
        <v>Science</v>
      </c>
      <c r="B30" s="5">
        <f>_xlfn.XLOOKUP(LessonLookup[[#This Row],[TopicID]],TopicLookup[TopicID],TopicLookup[SyllabusKeyStage])</f>
        <v>3</v>
      </c>
      <c r="C30" s="1" t="str">
        <f>_xlfn.XLOOKUP(LessonLookup[[#This Row],[TopicID]],topics!I:I,topics!D:D)</f>
        <v>KS3.Science</v>
      </c>
      <c r="D30" s="1" t="str">
        <f>_xlfn.XLOOKUP(LessonLookup[[#This Row],[TopicID]],topics!I:I,topics!E:E)</f>
        <v>Y7.Science</v>
      </c>
      <c r="E30" s="35">
        <v>7</v>
      </c>
      <c r="F30" s="36" t="s">
        <v>4</v>
      </c>
      <c r="G30" s="36">
        <v>3</v>
      </c>
      <c r="H30" s="37" t="s">
        <v>8</v>
      </c>
      <c r="I30"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7B3</v>
      </c>
      <c r="J30"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7B3.F</v>
      </c>
      <c r="K30" s="5" t="str">
        <f>IF(LessonLookup[[#This Row],[LessonTitleAuto]]="",LessonLookup[[#This Row],[LessonTitleEnter]],LessonLookup[[#This Row],[LessonTitleAuto]])</f>
        <v>Test feedback: 7B3 Variation</v>
      </c>
      <c r="L30" s="3" t="s">
        <v>921</v>
      </c>
      <c r="M30" s="3" t="s">
        <v>2951</v>
      </c>
      <c r="N30" s="2">
        <f>COUNTIF(StatementLookup[LessonID],LessonLookup[[#This Row],[LessonID]])</f>
        <v>1</v>
      </c>
      <c r="O30" s="2">
        <v>1</v>
      </c>
      <c r="P30" s="7"/>
      <c r="Q30" s="8"/>
      <c r="R30" s="2"/>
      <c r="S30" s="2"/>
      <c r="T30" s="4" t="str">
        <f>IF(ISERROR(_xlfn.XLOOKUP(LessonLookup[[#This Row],[TopicID]],TopicLookup[TopicID],TopicLookup[TopicTitle])),"",_xlfn.XLOOKUP(LessonLookup[[#This Row],[TopicID]],TopicLookup[TopicID],TopicLookup[TopicTitle]))</f>
        <v>Variation</v>
      </c>
      <c r="U3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7B3 Variation</v>
      </c>
      <c r="V30" s="2"/>
      <c r="X30" s="2"/>
      <c r="Y30" s="2"/>
      <c r="Z30" s="2"/>
      <c r="AA30" s="2"/>
      <c r="AB30" s="2"/>
    </row>
    <row r="31" spans="1:28" ht="14.65" hidden="1" customHeight="1" x14ac:dyDescent="0.25">
      <c r="A31" s="7" t="str">
        <f>_xlfn.XLOOKUP(LessonLookup[[#This Row],[TopicID]],TopicLookup[TopicID],TopicLookup[SyllabusSubject])</f>
        <v>Science</v>
      </c>
      <c r="B31" s="5">
        <f>_xlfn.XLOOKUP(LessonLookup[[#This Row],[TopicID]],TopicLookup[TopicID],TopicLookup[SyllabusKeyStage])</f>
        <v>3</v>
      </c>
      <c r="C31" s="1" t="str">
        <f>_xlfn.XLOOKUP(LessonLookup[[#This Row],[TopicID]],topics!I:I,topics!D:D)</f>
        <v>KS3.Science</v>
      </c>
      <c r="D31" s="1" t="str">
        <f>_xlfn.XLOOKUP(LessonLookup[[#This Row],[TopicID]],topics!I:I,topics!E:E)</f>
        <v>Y7.Science</v>
      </c>
      <c r="E31" s="35">
        <v>7</v>
      </c>
      <c r="F31" s="36" t="s">
        <v>4</v>
      </c>
      <c r="G31" s="36">
        <v>3</v>
      </c>
      <c r="H31" s="37" t="s">
        <v>6</v>
      </c>
      <c r="I31"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7B3</v>
      </c>
      <c r="J31"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7B3.R</v>
      </c>
      <c r="K31" s="5" t="str">
        <f>IF(LessonLookup[[#This Row],[LessonTitleAuto]]="",LessonLookup[[#This Row],[LessonTitleEnter]],LessonLookup[[#This Row],[LessonTitleAuto]])</f>
        <v>Revision of topic 7B3 Variation</v>
      </c>
      <c r="L31" s="3" t="s">
        <v>921</v>
      </c>
      <c r="M31" s="3" t="s">
        <v>2873</v>
      </c>
      <c r="N31" s="2">
        <f>COUNTIF(StatementLookup[LessonID],LessonLookup[[#This Row],[LessonID]])</f>
        <v>1</v>
      </c>
      <c r="O31" s="2">
        <v>1</v>
      </c>
      <c r="P31" s="7"/>
      <c r="Q31" s="8"/>
      <c r="R31" s="2"/>
      <c r="S31" s="2"/>
      <c r="T31" s="4" t="str">
        <f>IF(ISERROR(_xlfn.XLOOKUP(LessonLookup[[#This Row],[TopicID]],TopicLookup[TopicID],TopicLookup[TopicTitle])),"",_xlfn.XLOOKUP(LessonLookup[[#This Row],[TopicID]],TopicLookup[TopicID],TopicLookup[TopicTitle]))</f>
        <v>Variation</v>
      </c>
      <c r="U3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7B3 Variation</v>
      </c>
      <c r="V31" s="2"/>
      <c r="X31" s="2"/>
      <c r="Y31" s="2"/>
      <c r="Z31" s="2"/>
      <c r="AA31" s="2"/>
      <c r="AB31" s="2"/>
    </row>
    <row r="32" spans="1:28" ht="14.65" hidden="1" customHeight="1" x14ac:dyDescent="0.25">
      <c r="A32" s="7" t="str">
        <f>_xlfn.XLOOKUP(LessonLookup[[#This Row],[TopicID]],TopicLookup[TopicID],TopicLookup[SyllabusSubject])</f>
        <v>Science</v>
      </c>
      <c r="B32" s="5">
        <f>_xlfn.XLOOKUP(LessonLookup[[#This Row],[TopicID]],TopicLookup[TopicID],TopicLookup[SyllabusKeyStage])</f>
        <v>3</v>
      </c>
      <c r="C32" s="1" t="str">
        <f>_xlfn.XLOOKUP(LessonLookup[[#This Row],[TopicID]],topics!I:I,topics!D:D)</f>
        <v>KS3.Science</v>
      </c>
      <c r="D32" s="1" t="str">
        <f>_xlfn.XLOOKUP(LessonLookup[[#This Row],[TopicID]],topics!I:I,topics!E:E)</f>
        <v>Y7.Science</v>
      </c>
      <c r="E32" s="35">
        <v>7</v>
      </c>
      <c r="F32" s="36" t="s">
        <v>4</v>
      </c>
      <c r="G32" s="36">
        <v>3</v>
      </c>
      <c r="H32" s="37" t="s">
        <v>7</v>
      </c>
      <c r="I32"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7B3</v>
      </c>
      <c r="J32"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7B3.T</v>
      </c>
      <c r="K32" s="5" t="str">
        <f>IF(LessonLookup[[#This Row],[LessonTitleAuto]]="",LessonLookup[[#This Row],[LessonTitleEnter]],LessonLookup[[#This Row],[LessonTitleAuto]])</f>
        <v>Topic test: 7B3 Variation</v>
      </c>
      <c r="L32" s="3" t="s">
        <v>921</v>
      </c>
      <c r="M32" s="3" t="s">
        <v>2950</v>
      </c>
      <c r="N32" s="2">
        <f>COUNTIF(StatementLookup[LessonID],LessonLookup[[#This Row],[LessonID]])</f>
        <v>1</v>
      </c>
      <c r="O32" s="2">
        <v>1</v>
      </c>
      <c r="P32" s="7"/>
      <c r="Q32" s="8"/>
      <c r="R32" s="2"/>
      <c r="S32" s="2"/>
      <c r="T32" s="4" t="str">
        <f>IF(ISERROR(_xlfn.XLOOKUP(LessonLookup[[#This Row],[TopicID]],TopicLookup[TopicID],TopicLookup[TopicTitle])),"",_xlfn.XLOOKUP(LessonLookup[[#This Row],[TopicID]],TopicLookup[TopicID],TopicLookup[TopicTitle]))</f>
        <v>Variation</v>
      </c>
      <c r="U3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7B3 Variation</v>
      </c>
      <c r="V32" s="2"/>
      <c r="X32" s="2"/>
      <c r="Y32" s="2"/>
      <c r="Z32" s="2"/>
      <c r="AA32" s="2"/>
      <c r="AB32" s="2"/>
    </row>
    <row r="33" spans="1:28" ht="14.65" hidden="1" customHeight="1" x14ac:dyDescent="0.25">
      <c r="A33" s="7" t="str">
        <f>_xlfn.XLOOKUP(LessonLookup[[#This Row],[TopicID]],TopicLookup[TopicID],TopicLookup[SyllabusSubject])</f>
        <v>Science</v>
      </c>
      <c r="B33" s="5">
        <f>_xlfn.XLOOKUP(LessonLookup[[#This Row],[TopicID]],TopicLookup[TopicID],TopicLookup[SyllabusKeyStage])</f>
        <v>3</v>
      </c>
      <c r="C33" s="1" t="str">
        <f>_xlfn.XLOOKUP(LessonLookup[[#This Row],[TopicID]],topics!I:I,topics!D:D)</f>
        <v>KS3.Science</v>
      </c>
      <c r="D33" s="1" t="str">
        <f>_xlfn.XLOOKUP(LessonLookup[[#This Row],[TopicID]],topics!I:I,topics!E:E)</f>
        <v>Y7.Science</v>
      </c>
      <c r="E33" s="35">
        <v>7</v>
      </c>
      <c r="F33" s="36" t="s">
        <v>4</v>
      </c>
      <c r="G33" s="36">
        <v>4</v>
      </c>
      <c r="H33" s="37">
        <v>1</v>
      </c>
      <c r="I33"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7B4</v>
      </c>
      <c r="J33"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7B4.1</v>
      </c>
      <c r="K33" s="5" t="str">
        <f>IF(LessonLookup[[#This Row],[LessonTitleAuto]]="",LessonLookup[[#This Row],[LessonTitleEnter]],LessonLookup[[#This Row],[LessonTitleAuto]])</f>
        <v>Nutrients and their uses</v>
      </c>
      <c r="L33" s="3" t="s">
        <v>209</v>
      </c>
      <c r="M33" s="3" t="s">
        <v>51</v>
      </c>
      <c r="N33" s="8">
        <f>COUNTIF(StatementLookup[LessonID],LessonLookup[[#This Row],[LessonID]])</f>
        <v>3</v>
      </c>
      <c r="O33" s="7">
        <v>1</v>
      </c>
      <c r="P33" s="2" t="s">
        <v>210</v>
      </c>
      <c r="Q33" s="2" t="s">
        <v>210</v>
      </c>
      <c r="R33" s="2"/>
      <c r="S33" s="2"/>
      <c r="T33" s="4" t="str">
        <f>IF(ISERROR(_xlfn.XLOOKUP(LessonLookup[[#This Row],[TopicID]],TopicLookup[TopicID],TopicLookup[TopicTitle])),"",_xlfn.XLOOKUP(LessonLookup[[#This Row],[TopicID]],TopicLookup[TopicID],TopicLookup[TopicTitle]))</f>
        <v>Food And Digestion</v>
      </c>
      <c r="U3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3" s="2"/>
      <c r="X33" s="2"/>
      <c r="Y33" s="2"/>
      <c r="Z33" s="2"/>
      <c r="AA33" s="2"/>
      <c r="AB33" s="2"/>
    </row>
    <row r="34" spans="1:28" ht="14.65" hidden="1" customHeight="1" x14ac:dyDescent="0.25">
      <c r="A34" s="7" t="str">
        <f>_xlfn.XLOOKUP(LessonLookup[[#This Row],[TopicID]],TopicLookup[TopicID],TopicLookup[SyllabusSubject])</f>
        <v>Science</v>
      </c>
      <c r="B34" s="5">
        <f>_xlfn.XLOOKUP(LessonLookup[[#This Row],[TopicID]],TopicLookup[TopicID],TopicLookup[SyllabusKeyStage])</f>
        <v>3</v>
      </c>
      <c r="C34" s="1" t="str">
        <f>_xlfn.XLOOKUP(LessonLookup[[#This Row],[TopicID]],topics!I:I,topics!D:D)</f>
        <v>KS3.Science</v>
      </c>
      <c r="D34" s="1" t="str">
        <f>_xlfn.XLOOKUP(LessonLookup[[#This Row],[TopicID]],topics!I:I,topics!E:E)</f>
        <v>Y7.Science</v>
      </c>
      <c r="E34" s="35">
        <v>7</v>
      </c>
      <c r="F34" s="36" t="s">
        <v>4</v>
      </c>
      <c r="G34" s="36">
        <v>4</v>
      </c>
      <c r="H34" s="37">
        <v>2</v>
      </c>
      <c r="I34"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7B4</v>
      </c>
      <c r="J3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7B4.2</v>
      </c>
      <c r="K34" s="5" t="str">
        <f>IF(LessonLookup[[#This Row],[LessonTitleAuto]]="",LessonLookup[[#This Row],[LessonTitleEnter]],LessonLookup[[#This Row],[LessonTitleAuto]])</f>
        <v>Food and energy</v>
      </c>
      <c r="L34" s="3" t="s">
        <v>211</v>
      </c>
      <c r="M34" s="3" t="s">
        <v>51</v>
      </c>
      <c r="N34" s="8">
        <f>COUNTIF(StatementLookup[LessonID],LessonLookup[[#This Row],[LessonID]])</f>
        <v>3</v>
      </c>
      <c r="O34" s="7">
        <v>1</v>
      </c>
      <c r="P34" s="2" t="s">
        <v>212</v>
      </c>
      <c r="Q34" s="2" t="s">
        <v>212</v>
      </c>
      <c r="R34" s="2"/>
      <c r="S34" s="2"/>
      <c r="T34" s="4" t="str">
        <f>IF(ISERROR(_xlfn.XLOOKUP(LessonLookup[[#This Row],[TopicID]],TopicLookup[TopicID],TopicLookup[TopicTitle])),"",_xlfn.XLOOKUP(LessonLookup[[#This Row],[TopicID]],TopicLookup[TopicID],TopicLookup[TopicTitle]))</f>
        <v>Food And Digestion</v>
      </c>
      <c r="U3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4" s="2"/>
      <c r="X34" s="2"/>
      <c r="Y34" s="2"/>
      <c r="Z34" s="2"/>
      <c r="AA34" s="2"/>
      <c r="AB34" s="2"/>
    </row>
    <row r="35" spans="1:28" ht="14.65" hidden="1" customHeight="1" x14ac:dyDescent="0.25">
      <c r="A35" s="7" t="str">
        <f>_xlfn.XLOOKUP(LessonLookup[[#This Row],[TopicID]],TopicLookup[TopicID],TopicLookup[SyllabusSubject])</f>
        <v>Science</v>
      </c>
      <c r="B35" s="5">
        <f>_xlfn.XLOOKUP(LessonLookup[[#This Row],[TopicID]],TopicLookup[TopicID],TopicLookup[SyllabusKeyStage])</f>
        <v>3</v>
      </c>
      <c r="C35" s="1" t="str">
        <f>_xlfn.XLOOKUP(LessonLookup[[#This Row],[TopicID]],topics!I:I,topics!D:D)</f>
        <v>KS3.Science</v>
      </c>
      <c r="D35" s="1" t="str">
        <f>_xlfn.XLOOKUP(LessonLookup[[#This Row],[TopicID]],topics!I:I,topics!E:E)</f>
        <v>Y7.Science</v>
      </c>
      <c r="E35" s="35">
        <v>7</v>
      </c>
      <c r="F35" s="36" t="s">
        <v>4</v>
      </c>
      <c r="G35" s="36">
        <v>4</v>
      </c>
      <c r="H35" s="37">
        <v>3</v>
      </c>
      <c r="I35"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7B4</v>
      </c>
      <c r="J3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7B4.3</v>
      </c>
      <c r="K35" s="5" t="str">
        <f>IF(LessonLookup[[#This Row],[LessonTitleAuto]]="",LessonLookup[[#This Row],[LessonTitleEnter]],LessonLookup[[#This Row],[LessonTitleAuto]])</f>
        <v>Food tests</v>
      </c>
      <c r="L35" s="3" t="s">
        <v>213</v>
      </c>
      <c r="M35" s="3" t="s">
        <v>51</v>
      </c>
      <c r="N35" s="8">
        <f>COUNTIF(StatementLookup[LessonID],LessonLookup[[#This Row],[LessonID]])</f>
        <v>3</v>
      </c>
      <c r="O35" s="7">
        <v>1</v>
      </c>
      <c r="P35" s="2" t="s">
        <v>214</v>
      </c>
      <c r="Q35" s="2" t="s">
        <v>214</v>
      </c>
      <c r="R35" s="2"/>
      <c r="S35" s="2"/>
      <c r="T35" s="4" t="str">
        <f>IF(ISERROR(_xlfn.XLOOKUP(LessonLookup[[#This Row],[TopicID]],TopicLookup[TopicID],TopicLookup[TopicTitle])),"",_xlfn.XLOOKUP(LessonLookup[[#This Row],[TopicID]],TopicLookup[TopicID],TopicLookup[TopicTitle]))</f>
        <v>Food And Digestion</v>
      </c>
      <c r="U3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5" s="2"/>
      <c r="X35" s="2"/>
      <c r="Y35" s="2"/>
      <c r="Z35" s="2"/>
      <c r="AA35" s="2"/>
      <c r="AB35" s="2"/>
    </row>
    <row r="36" spans="1:28" ht="14.65" hidden="1" customHeight="1" x14ac:dyDescent="0.25">
      <c r="A36" s="7" t="str">
        <f>_xlfn.XLOOKUP(LessonLookup[[#This Row],[TopicID]],TopicLookup[TopicID],TopicLookup[SyllabusSubject])</f>
        <v>Science</v>
      </c>
      <c r="B36" s="5">
        <f>_xlfn.XLOOKUP(LessonLookup[[#This Row],[TopicID]],TopicLookup[TopicID],TopicLookup[SyllabusKeyStage])</f>
        <v>3</v>
      </c>
      <c r="C36" s="1" t="str">
        <f>_xlfn.XLOOKUP(LessonLookup[[#This Row],[TopicID]],topics!I:I,topics!D:D)</f>
        <v>KS3.Science</v>
      </c>
      <c r="D36" s="1" t="str">
        <f>_xlfn.XLOOKUP(LessonLookup[[#This Row],[TopicID]],topics!I:I,topics!E:E)</f>
        <v>Y7.Science</v>
      </c>
      <c r="E36" s="35">
        <v>7</v>
      </c>
      <c r="F36" s="36" t="s">
        <v>4</v>
      </c>
      <c r="G36" s="36">
        <v>4</v>
      </c>
      <c r="H36" s="37">
        <v>4</v>
      </c>
      <c r="I36"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7B4</v>
      </c>
      <c r="J3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7B4.4</v>
      </c>
      <c r="K36" s="5" t="str">
        <f>IF(LessonLookup[[#This Row],[LessonTitleAuto]]="",LessonLookup[[#This Row],[LessonTitleEnter]],LessonLookup[[#This Row],[LessonTitleAuto]])</f>
        <v>Balanced diets</v>
      </c>
      <c r="L36" s="3" t="s">
        <v>215</v>
      </c>
      <c r="M36" s="3" t="s">
        <v>51</v>
      </c>
      <c r="N36" s="8">
        <f>COUNTIF(StatementLookup[LessonID],LessonLookup[[#This Row],[LessonID]])</f>
        <v>3</v>
      </c>
      <c r="O36" s="7">
        <v>1</v>
      </c>
      <c r="P36" s="2" t="s">
        <v>216</v>
      </c>
      <c r="Q36" s="2" t="s">
        <v>216</v>
      </c>
      <c r="R36" s="2"/>
      <c r="S36" s="2"/>
      <c r="T36" s="4" t="str">
        <f>IF(ISERROR(_xlfn.XLOOKUP(LessonLookup[[#This Row],[TopicID]],TopicLookup[TopicID],TopicLookup[TopicTitle])),"",_xlfn.XLOOKUP(LessonLookup[[#This Row],[TopicID]],TopicLookup[TopicID],TopicLookup[TopicTitle]))</f>
        <v>Food And Digestion</v>
      </c>
      <c r="U3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6" s="2"/>
      <c r="X36" s="2"/>
      <c r="Y36" s="2"/>
      <c r="Z36" s="2"/>
      <c r="AA36" s="2"/>
      <c r="AB36" s="2"/>
    </row>
    <row r="37" spans="1:28" ht="14.65" hidden="1" customHeight="1" x14ac:dyDescent="0.25">
      <c r="A37" s="7" t="str">
        <f>_xlfn.XLOOKUP(LessonLookup[[#This Row],[TopicID]],TopicLookup[TopicID],TopicLookup[SyllabusSubject])</f>
        <v>Science</v>
      </c>
      <c r="B37" s="5">
        <f>_xlfn.XLOOKUP(LessonLookup[[#This Row],[TopicID]],TopicLookup[TopicID],TopicLookup[SyllabusKeyStage])</f>
        <v>3</v>
      </c>
      <c r="C37" s="1" t="str">
        <f>_xlfn.XLOOKUP(LessonLookup[[#This Row],[TopicID]],topics!I:I,topics!D:D)</f>
        <v>KS3.Science</v>
      </c>
      <c r="D37" s="1" t="str">
        <f>_xlfn.XLOOKUP(LessonLookup[[#This Row],[TopicID]],topics!I:I,topics!E:E)</f>
        <v>Y7.Science</v>
      </c>
      <c r="E37" s="35">
        <v>7</v>
      </c>
      <c r="F37" s="36" t="s">
        <v>4</v>
      </c>
      <c r="G37" s="36">
        <v>4</v>
      </c>
      <c r="H37" s="37">
        <v>5</v>
      </c>
      <c r="I37"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7B4</v>
      </c>
      <c r="J37"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7B4.5</v>
      </c>
      <c r="K37" s="5" t="str">
        <f>IF(LessonLookup[[#This Row],[LessonTitleAuto]]="",LessonLookup[[#This Row],[LessonTitleEnter]],LessonLookup[[#This Row],[LessonTitleAuto]])</f>
        <v>Teeth and tooth decay</v>
      </c>
      <c r="L37" s="3" t="s">
        <v>217</v>
      </c>
      <c r="M37" s="3" t="s">
        <v>51</v>
      </c>
      <c r="N37" s="8">
        <f>COUNTIF(StatementLookup[LessonID],LessonLookup[[#This Row],[LessonID]])</f>
        <v>3</v>
      </c>
      <c r="O37" s="7">
        <v>1</v>
      </c>
      <c r="P37" s="2" t="s">
        <v>218</v>
      </c>
      <c r="Q37" s="2" t="s">
        <v>218</v>
      </c>
      <c r="R37" s="2"/>
      <c r="S37" s="2"/>
      <c r="T37" s="4" t="str">
        <f>IF(ISERROR(_xlfn.XLOOKUP(LessonLookup[[#This Row],[TopicID]],TopicLookup[TopicID],TopicLookup[TopicTitle])),"",_xlfn.XLOOKUP(LessonLookup[[#This Row],[TopicID]],TopicLookup[TopicID],TopicLookup[TopicTitle]))</f>
        <v>Food And Digestion</v>
      </c>
      <c r="U3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7" s="2"/>
      <c r="X37" s="2"/>
      <c r="Y37" s="2"/>
      <c r="Z37" s="2"/>
      <c r="AA37" s="2"/>
      <c r="AB37" s="2"/>
    </row>
    <row r="38" spans="1:28" ht="14.65" hidden="1" customHeight="1" x14ac:dyDescent="0.25">
      <c r="A38" s="7" t="str">
        <f>_xlfn.XLOOKUP(LessonLookup[[#This Row],[TopicID]],TopicLookup[TopicID],TopicLookup[SyllabusSubject])</f>
        <v>Science</v>
      </c>
      <c r="B38" s="5">
        <f>_xlfn.XLOOKUP(LessonLookup[[#This Row],[TopicID]],TopicLookup[TopicID],TopicLookup[SyllabusKeyStage])</f>
        <v>3</v>
      </c>
      <c r="C38" s="1" t="str">
        <f>_xlfn.XLOOKUP(LessonLookup[[#This Row],[TopicID]],topics!I:I,topics!D:D)</f>
        <v>KS3.Science</v>
      </c>
      <c r="D38" s="1" t="str">
        <f>_xlfn.XLOOKUP(LessonLookup[[#This Row],[TopicID]],topics!I:I,topics!E:E)</f>
        <v>Y7.Science</v>
      </c>
      <c r="E38" s="35">
        <v>7</v>
      </c>
      <c r="F38" s="36" t="s">
        <v>4</v>
      </c>
      <c r="G38" s="36">
        <v>4</v>
      </c>
      <c r="H38" s="37">
        <v>6</v>
      </c>
      <c r="I38"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7B4</v>
      </c>
      <c r="J38"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7B4.6</v>
      </c>
      <c r="K38" s="5" t="str">
        <f>IF(LessonLookup[[#This Row],[LessonTitleAuto]]="",LessonLookup[[#This Row],[LessonTitleEnter]],LessonLookup[[#This Row],[LessonTitleAuto]])</f>
        <v>Digestion</v>
      </c>
      <c r="L38" s="3" t="s">
        <v>219</v>
      </c>
      <c r="M38" s="3" t="s">
        <v>51</v>
      </c>
      <c r="N38" s="8">
        <f>COUNTIF(StatementLookup[LessonID],LessonLookup[[#This Row],[LessonID]])</f>
        <v>3</v>
      </c>
      <c r="O38" s="7">
        <v>2</v>
      </c>
      <c r="P38" s="2" t="s">
        <v>220</v>
      </c>
      <c r="Q38" s="2" t="s">
        <v>220</v>
      </c>
      <c r="R38" s="2"/>
      <c r="S38" s="2"/>
      <c r="T38" s="4" t="str">
        <f>IF(ISERROR(_xlfn.XLOOKUP(LessonLookup[[#This Row],[TopicID]],TopicLookup[TopicID],TopicLookup[TopicTitle])),"",_xlfn.XLOOKUP(LessonLookup[[#This Row],[TopicID]],TopicLookup[TopicID],TopicLookup[TopicTitle]))</f>
        <v>Food And Digestion</v>
      </c>
      <c r="U3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8" s="2"/>
      <c r="X38" s="2"/>
      <c r="Y38" s="2"/>
      <c r="Z38" s="2"/>
      <c r="AA38" s="2"/>
      <c r="AB38" s="2"/>
    </row>
    <row r="39" spans="1:28" ht="14.65" hidden="1" customHeight="1" x14ac:dyDescent="0.25">
      <c r="A39" s="7" t="str">
        <f>_xlfn.XLOOKUP(LessonLookup[[#This Row],[TopicID]],TopicLookup[TopicID],TopicLookup[SyllabusSubject])</f>
        <v>Science</v>
      </c>
      <c r="B39" s="5">
        <f>_xlfn.XLOOKUP(LessonLookup[[#This Row],[TopicID]],TopicLookup[TopicID],TopicLookup[SyllabusKeyStage])</f>
        <v>3</v>
      </c>
      <c r="C39" s="1" t="str">
        <f>_xlfn.XLOOKUP(LessonLookup[[#This Row],[TopicID]],topics!I:I,topics!D:D)</f>
        <v>KS3.Science</v>
      </c>
      <c r="D39" s="1" t="str">
        <f>_xlfn.XLOOKUP(LessonLookup[[#This Row],[TopicID]],topics!I:I,topics!E:E)</f>
        <v>Y7.Science</v>
      </c>
      <c r="E39" s="35">
        <v>7</v>
      </c>
      <c r="F39" s="36" t="s">
        <v>4</v>
      </c>
      <c r="G39" s="36">
        <v>4</v>
      </c>
      <c r="H39" s="37">
        <v>7</v>
      </c>
      <c r="I39"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7B4</v>
      </c>
      <c r="J39"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7B4.7</v>
      </c>
      <c r="K39" s="5" t="str">
        <f>IF(LessonLookup[[#This Row],[LessonTitleAuto]]="",LessonLookup[[#This Row],[LessonTitleEnter]],LessonLookup[[#This Row],[LessonTitleAuto]])</f>
        <v>Enzymes</v>
      </c>
      <c r="L39" s="3" t="s">
        <v>221</v>
      </c>
      <c r="M39" s="3" t="s">
        <v>51</v>
      </c>
      <c r="N39" s="8">
        <f>COUNTIF(StatementLookup[LessonID],LessonLookup[[#This Row],[LessonID]])</f>
        <v>3</v>
      </c>
      <c r="O39" s="7">
        <v>1</v>
      </c>
      <c r="P39" s="2" t="s">
        <v>222</v>
      </c>
      <c r="Q39" s="2" t="s">
        <v>222</v>
      </c>
      <c r="R39" s="2"/>
      <c r="S39" s="2"/>
      <c r="T39" s="4" t="str">
        <f>IF(ISERROR(_xlfn.XLOOKUP(LessonLookup[[#This Row],[TopicID]],TopicLookup[TopicID],TopicLookup[TopicTitle])),"",_xlfn.XLOOKUP(LessonLookup[[#This Row],[TopicID]],TopicLookup[TopicID],TopicLookup[TopicTitle]))</f>
        <v>Food And Digestion</v>
      </c>
      <c r="U3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9" s="2"/>
      <c r="X39" s="2"/>
      <c r="Y39" s="2"/>
      <c r="Z39" s="2"/>
      <c r="AA39" s="2"/>
      <c r="AB39" s="2"/>
    </row>
    <row r="40" spans="1:28" ht="14.65" hidden="1" customHeight="1" x14ac:dyDescent="0.25">
      <c r="A40" s="7" t="str">
        <f>_xlfn.XLOOKUP(LessonLookup[[#This Row],[TopicID]],TopicLookup[TopicID],TopicLookup[SyllabusSubject])</f>
        <v>Science</v>
      </c>
      <c r="B40" s="5">
        <f>_xlfn.XLOOKUP(LessonLookup[[#This Row],[TopicID]],TopicLookup[TopicID],TopicLookup[SyllabusKeyStage])</f>
        <v>3</v>
      </c>
      <c r="C40" s="1" t="str">
        <f>_xlfn.XLOOKUP(LessonLookup[[#This Row],[TopicID]],topics!I:I,topics!D:D)</f>
        <v>KS3.Science</v>
      </c>
      <c r="D40" s="1" t="str">
        <f>_xlfn.XLOOKUP(LessonLookup[[#This Row],[TopicID]],topics!I:I,topics!E:E)</f>
        <v>Y7.Science</v>
      </c>
      <c r="E40" s="35">
        <v>7</v>
      </c>
      <c r="F40" s="36" t="s">
        <v>4</v>
      </c>
      <c r="G40" s="36">
        <v>4</v>
      </c>
      <c r="H40" s="37">
        <v>8</v>
      </c>
      <c r="I40"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7B4</v>
      </c>
      <c r="J40"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7B4.8</v>
      </c>
      <c r="K40" s="5" t="str">
        <f>IF(LessonLookup[[#This Row],[LessonTitleAuto]]="",LessonLookup[[#This Row],[LessonTitleEnter]],LessonLookup[[#This Row],[LessonTitleAuto]])</f>
        <v>Absorption</v>
      </c>
      <c r="L40" s="3" t="s">
        <v>223</v>
      </c>
      <c r="M40" s="3" t="s">
        <v>51</v>
      </c>
      <c r="N40" s="8">
        <f>COUNTIF(StatementLookup[LessonID],LessonLookup[[#This Row],[LessonID]])</f>
        <v>3</v>
      </c>
      <c r="O40" s="7">
        <v>1</v>
      </c>
      <c r="P40" s="2" t="s">
        <v>224</v>
      </c>
      <c r="Q40" s="2" t="s">
        <v>224</v>
      </c>
      <c r="R40" s="2"/>
      <c r="S40" s="2"/>
      <c r="T40" s="4" t="str">
        <f>IF(ISERROR(_xlfn.XLOOKUP(LessonLookup[[#This Row],[TopicID]],TopicLookup[TopicID],TopicLookup[TopicTitle])),"",_xlfn.XLOOKUP(LessonLookup[[#This Row],[TopicID]],TopicLookup[TopicID],TopicLookup[TopicTitle]))</f>
        <v>Food And Digestion</v>
      </c>
      <c r="U4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0" s="2"/>
      <c r="X40" s="2"/>
      <c r="Y40" s="2"/>
      <c r="Z40" s="2"/>
      <c r="AA40" s="2"/>
      <c r="AB40" s="2"/>
    </row>
    <row r="41" spans="1:28" ht="14.65" hidden="1" customHeight="1" x14ac:dyDescent="0.25">
      <c r="A41" s="7" t="str">
        <f>_xlfn.XLOOKUP(LessonLookup[[#This Row],[TopicID]],TopicLookup[TopicID],TopicLookup[SyllabusSubject])</f>
        <v>Science</v>
      </c>
      <c r="B41" s="5">
        <f>_xlfn.XLOOKUP(LessonLookup[[#This Row],[TopicID]],TopicLookup[TopicID],TopicLookup[SyllabusKeyStage])</f>
        <v>3</v>
      </c>
      <c r="C41" s="1" t="str">
        <f>_xlfn.XLOOKUP(LessonLookup[[#This Row],[TopicID]],topics!I:I,topics!D:D)</f>
        <v>KS3.Science</v>
      </c>
      <c r="D41" s="1" t="str">
        <f>_xlfn.XLOOKUP(LessonLookup[[#This Row],[TopicID]],topics!I:I,topics!E:E)</f>
        <v>Y7.Science</v>
      </c>
      <c r="E41" s="35">
        <v>7</v>
      </c>
      <c r="F41" s="36" t="s">
        <v>4</v>
      </c>
      <c r="G41" s="36">
        <v>4</v>
      </c>
      <c r="H41" s="37" t="s">
        <v>8</v>
      </c>
      <c r="I41"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7B4</v>
      </c>
      <c r="J41"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7B4.F</v>
      </c>
      <c r="K41" s="5" t="str">
        <f>IF(LessonLookup[[#This Row],[LessonTitleAuto]]="",LessonLookup[[#This Row],[LessonTitleEnter]],LessonLookup[[#This Row],[LessonTitleAuto]])</f>
        <v>Test feedback: 7B4 Food And Digestion</v>
      </c>
      <c r="L41" s="3" t="s">
        <v>921</v>
      </c>
      <c r="M41" s="3" t="s">
        <v>2951</v>
      </c>
      <c r="N41" s="2">
        <f>COUNTIF(StatementLookup[LessonID],LessonLookup[[#This Row],[LessonID]])</f>
        <v>1</v>
      </c>
      <c r="O41" s="2">
        <v>1</v>
      </c>
      <c r="P41" s="7"/>
      <c r="Q41" s="8"/>
      <c r="R41" s="2"/>
      <c r="S41" s="2"/>
      <c r="T41" s="4" t="str">
        <f>IF(ISERROR(_xlfn.XLOOKUP(LessonLookup[[#This Row],[TopicID]],TopicLookup[TopicID],TopicLookup[TopicTitle])),"",_xlfn.XLOOKUP(LessonLookup[[#This Row],[TopicID]],TopicLookup[TopicID],TopicLookup[TopicTitle]))</f>
        <v>Food And Digestion</v>
      </c>
      <c r="U4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7B4 Food And Digestion</v>
      </c>
      <c r="V41" s="2"/>
      <c r="X41" s="2"/>
      <c r="Y41" s="2"/>
      <c r="Z41" s="2"/>
      <c r="AA41" s="2"/>
      <c r="AB41" s="2"/>
    </row>
    <row r="42" spans="1:28" ht="14.65" hidden="1" customHeight="1" x14ac:dyDescent="0.25">
      <c r="A42" s="7" t="str">
        <f>_xlfn.XLOOKUP(LessonLookup[[#This Row],[TopicID]],TopicLookup[TopicID],TopicLookup[SyllabusSubject])</f>
        <v>Science</v>
      </c>
      <c r="B42" s="5">
        <f>_xlfn.XLOOKUP(LessonLookup[[#This Row],[TopicID]],TopicLookup[TopicID],TopicLookup[SyllabusKeyStage])</f>
        <v>3</v>
      </c>
      <c r="C42" s="1" t="str">
        <f>_xlfn.XLOOKUP(LessonLookup[[#This Row],[TopicID]],topics!I:I,topics!D:D)</f>
        <v>KS3.Science</v>
      </c>
      <c r="D42" s="1" t="str">
        <f>_xlfn.XLOOKUP(LessonLookup[[#This Row],[TopicID]],topics!I:I,topics!E:E)</f>
        <v>Y7.Science</v>
      </c>
      <c r="E42" s="35">
        <v>7</v>
      </c>
      <c r="F42" s="36" t="s">
        <v>4</v>
      </c>
      <c r="G42" s="36">
        <v>4</v>
      </c>
      <c r="H42" s="37" t="s">
        <v>6</v>
      </c>
      <c r="I42"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7B4</v>
      </c>
      <c r="J42"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7B4.R</v>
      </c>
      <c r="K42" s="5" t="str">
        <f>IF(LessonLookup[[#This Row],[LessonTitleAuto]]="",LessonLookup[[#This Row],[LessonTitleEnter]],LessonLookup[[#This Row],[LessonTitleAuto]])</f>
        <v>Revision of topic 7B4 Food And Digestion</v>
      </c>
      <c r="L42" s="3" t="s">
        <v>921</v>
      </c>
      <c r="M42" s="3" t="s">
        <v>2873</v>
      </c>
      <c r="N42" s="2">
        <f>COUNTIF(StatementLookup[LessonID],LessonLookup[[#This Row],[LessonID]])</f>
        <v>1</v>
      </c>
      <c r="O42" s="2">
        <v>1</v>
      </c>
      <c r="P42" s="7"/>
      <c r="Q42" s="8"/>
      <c r="R42" s="2"/>
      <c r="S42" s="2"/>
      <c r="T42" s="4" t="str">
        <f>IF(ISERROR(_xlfn.XLOOKUP(LessonLookup[[#This Row],[TopicID]],TopicLookup[TopicID],TopicLookup[TopicTitle])),"",_xlfn.XLOOKUP(LessonLookup[[#This Row],[TopicID]],TopicLookup[TopicID],TopicLookup[TopicTitle]))</f>
        <v>Food And Digestion</v>
      </c>
      <c r="U4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7B4 Food And Digestion</v>
      </c>
      <c r="V42" s="2"/>
      <c r="X42" s="2"/>
      <c r="Y42" s="2"/>
      <c r="Z42" s="2"/>
      <c r="AA42" s="2"/>
      <c r="AB42" s="2"/>
    </row>
    <row r="43" spans="1:28" ht="14.65" hidden="1" customHeight="1" x14ac:dyDescent="0.25">
      <c r="A43" s="7" t="str">
        <f>_xlfn.XLOOKUP(LessonLookup[[#This Row],[TopicID]],TopicLookup[TopicID],TopicLookup[SyllabusSubject])</f>
        <v>Science</v>
      </c>
      <c r="B43" s="5">
        <f>_xlfn.XLOOKUP(LessonLookup[[#This Row],[TopicID]],TopicLookup[TopicID],TopicLookup[SyllabusKeyStage])</f>
        <v>3</v>
      </c>
      <c r="C43" s="1" t="str">
        <f>_xlfn.XLOOKUP(LessonLookup[[#This Row],[TopicID]],topics!I:I,topics!D:D)</f>
        <v>KS3.Science</v>
      </c>
      <c r="D43" s="1" t="str">
        <f>_xlfn.XLOOKUP(LessonLookup[[#This Row],[TopicID]],topics!I:I,topics!E:E)</f>
        <v>Y7.Science</v>
      </c>
      <c r="E43" s="35">
        <v>7</v>
      </c>
      <c r="F43" s="36" t="s">
        <v>4</v>
      </c>
      <c r="G43" s="36">
        <v>4</v>
      </c>
      <c r="H43" s="37" t="s">
        <v>7</v>
      </c>
      <c r="I43"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7B4</v>
      </c>
      <c r="J43"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7B4.T</v>
      </c>
      <c r="K43" s="5" t="str">
        <f>IF(LessonLookup[[#This Row],[LessonTitleAuto]]="",LessonLookup[[#This Row],[LessonTitleEnter]],LessonLookup[[#This Row],[LessonTitleAuto]])</f>
        <v>Topic test: 7B4 Food And Digestion</v>
      </c>
      <c r="L43" s="3" t="s">
        <v>921</v>
      </c>
      <c r="M43" s="3" t="s">
        <v>2950</v>
      </c>
      <c r="N43" s="2">
        <f>COUNTIF(StatementLookup[LessonID],LessonLookup[[#This Row],[LessonID]])</f>
        <v>1</v>
      </c>
      <c r="O43" s="2">
        <v>1</v>
      </c>
      <c r="P43" s="7"/>
      <c r="Q43" s="8"/>
      <c r="R43" s="2"/>
      <c r="S43" s="2"/>
      <c r="T43" s="4" t="str">
        <f>IF(ISERROR(_xlfn.XLOOKUP(LessonLookup[[#This Row],[TopicID]],TopicLookup[TopicID],TopicLookup[TopicTitle])),"",_xlfn.XLOOKUP(LessonLookup[[#This Row],[TopicID]],TopicLookup[TopicID],TopicLookup[TopicTitle]))</f>
        <v>Food And Digestion</v>
      </c>
      <c r="U4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7B4 Food And Digestion</v>
      </c>
      <c r="V43" s="2"/>
      <c r="X43" s="2"/>
      <c r="Y43" s="2"/>
      <c r="Z43" s="2"/>
      <c r="AA43" s="2"/>
      <c r="AB43" s="2"/>
    </row>
    <row r="44" spans="1:28" ht="14.65" hidden="1" customHeight="1" x14ac:dyDescent="0.25">
      <c r="A44" s="7" t="str">
        <f>_xlfn.XLOOKUP(LessonLookup[[#This Row],[TopicID]],TopicLookup[TopicID],TopicLookup[SyllabusSubject])</f>
        <v>Science</v>
      </c>
      <c r="B44" s="5">
        <f>_xlfn.XLOOKUP(LessonLookup[[#This Row],[TopicID]],TopicLookup[TopicID],TopicLookup[SyllabusKeyStage])</f>
        <v>3</v>
      </c>
      <c r="C44" s="1" t="str">
        <f>_xlfn.XLOOKUP(LessonLookup[[#This Row],[TopicID]],topics!I:I,topics!D:D)</f>
        <v>KS3.Science</v>
      </c>
      <c r="D44" s="1" t="str">
        <f>_xlfn.XLOOKUP(LessonLookup[[#This Row],[TopicID]],topics!I:I,topics!E:E)</f>
        <v>Y7.Science</v>
      </c>
      <c r="E44" s="35">
        <v>7</v>
      </c>
      <c r="F44" s="36" t="s">
        <v>4</v>
      </c>
      <c r="G44" s="36">
        <v>5</v>
      </c>
      <c r="H44" s="37">
        <v>1</v>
      </c>
      <c r="I44"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7B5</v>
      </c>
      <c r="J4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7B5.1</v>
      </c>
      <c r="K44" s="5" t="str">
        <f>IF(LessonLookup[[#This Row],[LessonTitleAuto]]="",LessonLookup[[#This Row],[LessonTitleEnter]],LessonLookup[[#This Row],[LessonTitleAuto]])</f>
        <v>Animal sexual reproduction</v>
      </c>
      <c r="L44" s="3" t="s">
        <v>225</v>
      </c>
      <c r="M44" s="3" t="s">
        <v>51</v>
      </c>
      <c r="N44" s="8">
        <f>COUNTIF(StatementLookup[LessonID],LessonLookup[[#This Row],[LessonID]])</f>
        <v>3</v>
      </c>
      <c r="O44" s="7">
        <v>1</v>
      </c>
      <c r="P44" s="2" t="s">
        <v>226</v>
      </c>
      <c r="Q44" s="2" t="s">
        <v>227</v>
      </c>
      <c r="R44" s="2"/>
      <c r="S44" s="2"/>
      <c r="T44" s="4" t="str">
        <f>IF(ISERROR(_xlfn.XLOOKUP(LessonLookup[[#This Row],[TopicID]],TopicLookup[TopicID],TopicLookup[TopicTitle])),"",_xlfn.XLOOKUP(LessonLookup[[#This Row],[TopicID]],TopicLookup[TopicID],TopicLookup[TopicTitle]))</f>
        <v>Reproduction</v>
      </c>
      <c r="U4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4" s="2"/>
      <c r="X44" s="2"/>
      <c r="Y44" s="2"/>
      <c r="Z44" s="2"/>
      <c r="AA44" s="2"/>
      <c r="AB44" s="2"/>
    </row>
    <row r="45" spans="1:28" ht="14.65" hidden="1" customHeight="1" x14ac:dyDescent="0.25">
      <c r="A45" s="7" t="str">
        <f>_xlfn.XLOOKUP(LessonLookup[[#This Row],[TopicID]],TopicLookup[TopicID],TopicLookup[SyllabusSubject])</f>
        <v>Science</v>
      </c>
      <c r="B45" s="5">
        <f>_xlfn.XLOOKUP(LessonLookup[[#This Row],[TopicID]],TopicLookup[TopicID],TopicLookup[SyllabusKeyStage])</f>
        <v>3</v>
      </c>
      <c r="C45" s="1" t="str">
        <f>_xlfn.XLOOKUP(LessonLookup[[#This Row],[TopicID]],topics!I:I,topics!D:D)</f>
        <v>KS3.Science</v>
      </c>
      <c r="D45" s="1" t="str">
        <f>_xlfn.XLOOKUP(LessonLookup[[#This Row],[TopicID]],topics!I:I,topics!E:E)</f>
        <v>Y7.Science</v>
      </c>
      <c r="E45" s="35">
        <v>7</v>
      </c>
      <c r="F45" s="36" t="s">
        <v>4</v>
      </c>
      <c r="G45" s="36">
        <v>5</v>
      </c>
      <c r="H45" s="37">
        <v>2</v>
      </c>
      <c r="I45"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7B5</v>
      </c>
      <c r="J4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7B5.2</v>
      </c>
      <c r="K45" s="5" t="str">
        <f>IF(LessonLookup[[#This Row],[LessonTitleAuto]]="",LessonLookup[[#This Row],[LessonTitleEnter]],LessonLookup[[#This Row],[LessonTitleAuto]])</f>
        <v>Reproductive organs</v>
      </c>
      <c r="L45" s="3" t="s">
        <v>228</v>
      </c>
      <c r="M45" s="3" t="s">
        <v>51</v>
      </c>
      <c r="N45" s="8">
        <f>COUNTIF(StatementLookup[LessonID],LessonLookup[[#This Row],[LessonID]])</f>
        <v>3</v>
      </c>
      <c r="O45" s="7">
        <v>1</v>
      </c>
      <c r="P45" s="2" t="s">
        <v>229</v>
      </c>
      <c r="Q45" s="2" t="s">
        <v>230</v>
      </c>
      <c r="R45" s="2"/>
      <c r="S45" s="2"/>
      <c r="T45" s="4" t="str">
        <f>IF(ISERROR(_xlfn.XLOOKUP(LessonLookup[[#This Row],[TopicID]],TopicLookup[TopicID],TopicLookup[TopicTitle])),"",_xlfn.XLOOKUP(LessonLookup[[#This Row],[TopicID]],TopicLookup[TopicID],TopicLookup[TopicTitle]))</f>
        <v>Reproduction</v>
      </c>
      <c r="U4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5" s="2"/>
      <c r="X45" s="2"/>
      <c r="Y45" s="2"/>
      <c r="Z45" s="2"/>
      <c r="AA45" s="2"/>
      <c r="AB45" s="2"/>
    </row>
    <row r="46" spans="1:28" ht="14.65" hidden="1" customHeight="1" x14ac:dyDescent="0.25">
      <c r="A46" s="7" t="str">
        <f>_xlfn.XLOOKUP(LessonLookup[[#This Row],[TopicID]],TopicLookup[TopicID],TopicLookup[SyllabusSubject])</f>
        <v>Science</v>
      </c>
      <c r="B46" s="5">
        <f>_xlfn.XLOOKUP(LessonLookup[[#This Row],[TopicID]],TopicLookup[TopicID],TopicLookup[SyllabusKeyStage])</f>
        <v>3</v>
      </c>
      <c r="C46" s="1" t="str">
        <f>_xlfn.XLOOKUP(LessonLookup[[#This Row],[TopicID]],topics!I:I,topics!D:D)</f>
        <v>KS3.Science</v>
      </c>
      <c r="D46" s="1" t="str">
        <f>_xlfn.XLOOKUP(LessonLookup[[#This Row],[TopicID]],topics!I:I,topics!E:E)</f>
        <v>Y7.Science</v>
      </c>
      <c r="E46" s="35">
        <v>7</v>
      </c>
      <c r="F46" s="36" t="s">
        <v>4</v>
      </c>
      <c r="G46" s="36">
        <v>5</v>
      </c>
      <c r="H46" s="37">
        <v>3</v>
      </c>
      <c r="I46"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7B5</v>
      </c>
      <c r="J4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7B5.3</v>
      </c>
      <c r="K46" s="5" t="str">
        <f>IF(LessonLookup[[#This Row],[LessonTitleAuto]]="",LessonLookup[[#This Row],[LessonTitleEnter]],LessonLookup[[#This Row],[LessonTitleAuto]])</f>
        <v>Fertilisation &amp; making an embryo</v>
      </c>
      <c r="L46" s="3" t="s">
        <v>231</v>
      </c>
      <c r="M46" s="3" t="s">
        <v>51</v>
      </c>
      <c r="N46" s="8">
        <f>COUNTIF(StatementLookup[LessonID],LessonLookup[[#This Row],[LessonID]])</f>
        <v>3</v>
      </c>
      <c r="O46" s="7">
        <v>1</v>
      </c>
      <c r="P46" s="2" t="s">
        <v>232</v>
      </c>
      <c r="Q46" s="2" t="s">
        <v>233</v>
      </c>
      <c r="R46" s="2"/>
      <c r="S46" s="2"/>
      <c r="T46" s="4" t="str">
        <f>IF(ISERROR(_xlfn.XLOOKUP(LessonLookup[[#This Row],[TopicID]],TopicLookup[TopicID],TopicLookup[TopicTitle])),"",_xlfn.XLOOKUP(LessonLookup[[#This Row],[TopicID]],TopicLookup[TopicID],TopicLookup[TopicTitle]))</f>
        <v>Reproduction</v>
      </c>
      <c r="U4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6" s="2"/>
      <c r="X46" s="2"/>
      <c r="Y46" s="2"/>
      <c r="Z46" s="2"/>
      <c r="AA46" s="2"/>
      <c r="AB46" s="2"/>
    </row>
    <row r="47" spans="1:28" ht="14.65" hidden="1" customHeight="1" x14ac:dyDescent="0.25">
      <c r="A47" s="7" t="str">
        <f>_xlfn.XLOOKUP(LessonLookup[[#This Row],[TopicID]],TopicLookup[TopicID],TopicLookup[SyllabusSubject])</f>
        <v>Science</v>
      </c>
      <c r="B47" s="5">
        <f>_xlfn.XLOOKUP(LessonLookup[[#This Row],[TopicID]],TopicLookup[TopicID],TopicLookup[SyllabusKeyStage])</f>
        <v>3</v>
      </c>
      <c r="C47" s="1" t="str">
        <f>_xlfn.XLOOKUP(LessonLookup[[#This Row],[TopicID]],topics!I:I,topics!D:D)</f>
        <v>KS3.Science</v>
      </c>
      <c r="D47" s="1" t="str">
        <f>_xlfn.XLOOKUP(LessonLookup[[#This Row],[TopicID]],topics!I:I,topics!E:E)</f>
        <v>Y7.Science</v>
      </c>
      <c r="E47" s="35">
        <v>7</v>
      </c>
      <c r="F47" s="36" t="s">
        <v>4</v>
      </c>
      <c r="G47" s="36">
        <v>5</v>
      </c>
      <c r="H47" s="37">
        <v>4</v>
      </c>
      <c r="I47"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7B5</v>
      </c>
      <c r="J47"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7B5.4</v>
      </c>
      <c r="K47" s="5" t="str">
        <f>IF(LessonLookup[[#This Row],[LessonTitleAuto]]="",LessonLookup[[#This Row],[LessonTitleEnter]],LessonLookup[[#This Row],[LessonTitleAuto]])</f>
        <v>Pregnancy and Birth</v>
      </c>
      <c r="L47" s="3" t="s">
        <v>234</v>
      </c>
      <c r="M47" s="3" t="s">
        <v>51</v>
      </c>
      <c r="N47" s="8">
        <f>COUNTIF(StatementLookup[LessonID],LessonLookup[[#This Row],[LessonID]])</f>
        <v>3</v>
      </c>
      <c r="O47" s="7">
        <v>1</v>
      </c>
      <c r="P47" s="2" t="s">
        <v>235</v>
      </c>
      <c r="Q47" s="2" t="s">
        <v>236</v>
      </c>
      <c r="R47" s="2"/>
      <c r="S47" s="2"/>
      <c r="T47" s="4" t="str">
        <f>IF(ISERROR(_xlfn.XLOOKUP(LessonLookup[[#This Row],[TopicID]],TopicLookup[TopicID],TopicLookup[TopicTitle])),"",_xlfn.XLOOKUP(LessonLookup[[#This Row],[TopicID]],TopicLookup[TopicID],TopicLookup[TopicTitle]))</f>
        <v>Reproduction</v>
      </c>
      <c r="U4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7" s="2"/>
      <c r="X47" s="2"/>
      <c r="Y47" s="2"/>
      <c r="Z47" s="2"/>
      <c r="AA47" s="2"/>
      <c r="AB47" s="2"/>
    </row>
    <row r="48" spans="1:28" ht="14.65" hidden="1" customHeight="1" x14ac:dyDescent="0.25">
      <c r="A48" s="7" t="str">
        <f>_xlfn.XLOOKUP(LessonLookup[[#This Row],[TopicID]],TopicLookup[TopicID],TopicLookup[SyllabusSubject])</f>
        <v>Science</v>
      </c>
      <c r="B48" s="5">
        <f>_xlfn.XLOOKUP(LessonLookup[[#This Row],[TopicID]],TopicLookup[TopicID],TopicLookup[SyllabusKeyStage])</f>
        <v>3</v>
      </c>
      <c r="C48" s="1" t="str">
        <f>_xlfn.XLOOKUP(LessonLookup[[#This Row],[TopicID]],topics!I:I,topics!D:D)</f>
        <v>KS3.Science</v>
      </c>
      <c r="D48" s="1" t="str">
        <f>_xlfn.XLOOKUP(LessonLookup[[#This Row],[TopicID]],topics!I:I,topics!E:E)</f>
        <v>Y7.Science</v>
      </c>
      <c r="E48" s="35">
        <v>7</v>
      </c>
      <c r="F48" s="36" t="s">
        <v>4</v>
      </c>
      <c r="G48" s="36">
        <v>5</v>
      </c>
      <c r="H48" s="37">
        <v>5</v>
      </c>
      <c r="I48"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7B5</v>
      </c>
      <c r="J48"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7B5.5</v>
      </c>
      <c r="K48" s="5" t="str">
        <f>IF(LessonLookup[[#This Row],[LessonTitleAuto]]="",LessonLookup[[#This Row],[LessonTitleEnter]],LessonLookup[[#This Row],[LessonTitleAuto]])</f>
        <v>Issues surrounding fertility</v>
      </c>
      <c r="L48" s="3" t="s">
        <v>237</v>
      </c>
      <c r="M48" s="3" t="s">
        <v>51</v>
      </c>
      <c r="N48" s="8">
        <f>COUNTIF(StatementLookup[LessonID],LessonLookup[[#This Row],[LessonID]])</f>
        <v>3</v>
      </c>
      <c r="O48" s="7">
        <v>1</v>
      </c>
      <c r="P48" s="2" t="s">
        <v>238</v>
      </c>
      <c r="Q48" s="2"/>
      <c r="R48" s="2"/>
      <c r="S48" s="2"/>
      <c r="T48" s="4" t="str">
        <f>IF(ISERROR(_xlfn.XLOOKUP(LessonLookup[[#This Row],[TopicID]],TopicLookup[TopicID],TopicLookup[TopicTitle])),"",_xlfn.XLOOKUP(LessonLookup[[#This Row],[TopicID]],TopicLookup[TopicID],TopicLookup[TopicTitle]))</f>
        <v>Reproduction</v>
      </c>
      <c r="U4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8" s="2"/>
      <c r="X48" s="2"/>
      <c r="Y48" s="2"/>
      <c r="Z48" s="2"/>
      <c r="AA48" s="2"/>
      <c r="AB48" s="2"/>
    </row>
    <row r="49" spans="1:28" ht="14.65" hidden="1" customHeight="1" x14ac:dyDescent="0.25">
      <c r="A49" s="7" t="str">
        <f>_xlfn.XLOOKUP(LessonLookup[[#This Row],[TopicID]],TopicLookup[TopicID],TopicLookup[SyllabusSubject])</f>
        <v>Science</v>
      </c>
      <c r="B49" s="5">
        <f>_xlfn.XLOOKUP(LessonLookup[[#This Row],[TopicID]],TopicLookup[TopicID],TopicLookup[SyllabusKeyStage])</f>
        <v>3</v>
      </c>
      <c r="C49" s="1" t="str">
        <f>_xlfn.XLOOKUP(LessonLookup[[#This Row],[TopicID]],topics!I:I,topics!D:D)</f>
        <v>KS3.Science</v>
      </c>
      <c r="D49" s="1" t="str">
        <f>_xlfn.XLOOKUP(LessonLookup[[#This Row],[TopicID]],topics!I:I,topics!E:E)</f>
        <v>Y7.Science</v>
      </c>
      <c r="E49" s="35">
        <v>7</v>
      </c>
      <c r="F49" s="36" t="s">
        <v>4</v>
      </c>
      <c r="G49" s="36">
        <v>5</v>
      </c>
      <c r="H49" s="37">
        <v>6</v>
      </c>
      <c r="I49"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7B5</v>
      </c>
      <c r="J49"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7B5.6</v>
      </c>
      <c r="K49" s="5" t="str">
        <f>IF(LessonLookup[[#This Row],[LessonTitleAuto]]="",LessonLookup[[#This Row],[LessonTitleEnter]],LessonLookup[[#This Row],[LessonTitleAuto]])</f>
        <v>Growing up</v>
      </c>
      <c r="L49" s="3" t="s">
        <v>239</v>
      </c>
      <c r="M49" s="3" t="s">
        <v>51</v>
      </c>
      <c r="N49" s="8">
        <f>COUNTIF(StatementLookup[LessonID],LessonLookup[[#This Row],[LessonID]])</f>
        <v>3</v>
      </c>
      <c r="O49" s="7">
        <v>2</v>
      </c>
      <c r="P49" s="2" t="s">
        <v>240</v>
      </c>
      <c r="Q49" s="2" t="s">
        <v>241</v>
      </c>
      <c r="R49" s="2"/>
      <c r="S49" s="2"/>
      <c r="T49" s="4" t="str">
        <f>IF(ISERROR(_xlfn.XLOOKUP(LessonLookup[[#This Row],[TopicID]],TopicLookup[TopicID],TopicLookup[TopicTitle])),"",_xlfn.XLOOKUP(LessonLookup[[#This Row],[TopicID]],TopicLookup[TopicID],TopicLookup[TopicTitle]))</f>
        <v>Reproduction</v>
      </c>
      <c r="U4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9" s="2"/>
      <c r="X49" s="2"/>
      <c r="Y49" s="2"/>
      <c r="Z49" s="2"/>
      <c r="AA49" s="2"/>
      <c r="AB49" s="2"/>
    </row>
    <row r="50" spans="1:28" ht="14.65" hidden="1" customHeight="1" x14ac:dyDescent="0.25">
      <c r="A50" s="7" t="str">
        <f>_xlfn.XLOOKUP(LessonLookup[[#This Row],[TopicID]],TopicLookup[TopicID],TopicLookup[SyllabusSubject])</f>
        <v>Science</v>
      </c>
      <c r="B50" s="5">
        <f>_xlfn.XLOOKUP(LessonLookup[[#This Row],[TopicID]],TopicLookup[TopicID],TopicLookup[SyllabusKeyStage])</f>
        <v>3</v>
      </c>
      <c r="C50" s="1" t="str">
        <f>_xlfn.XLOOKUP(LessonLookup[[#This Row],[TopicID]],topics!I:I,topics!D:D)</f>
        <v>KS3.Science</v>
      </c>
      <c r="D50" s="1" t="str">
        <f>_xlfn.XLOOKUP(LessonLookup[[#This Row],[TopicID]],topics!I:I,topics!E:E)</f>
        <v>Y7.Science</v>
      </c>
      <c r="E50" s="35">
        <v>7</v>
      </c>
      <c r="F50" s="36" t="s">
        <v>4</v>
      </c>
      <c r="G50" s="36">
        <v>5</v>
      </c>
      <c r="H50" s="37">
        <v>8</v>
      </c>
      <c r="I50"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7B5</v>
      </c>
      <c r="J50"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7B5.8</v>
      </c>
      <c r="K50" s="5" t="str">
        <f>IF(LessonLookup[[#This Row],[LessonTitleAuto]]="",LessonLookup[[#This Row],[LessonTitleEnter]],LessonLookup[[#This Row],[LessonTitleAuto]])</f>
        <v>Contraception and STI’s</v>
      </c>
      <c r="L50" s="3" t="s">
        <v>242</v>
      </c>
      <c r="M50" s="3" t="s">
        <v>51</v>
      </c>
      <c r="N50" s="8">
        <f>COUNTIF(StatementLookup[LessonID],LessonLookup[[#This Row],[LessonID]])</f>
        <v>3</v>
      </c>
      <c r="O50" s="7">
        <v>1</v>
      </c>
      <c r="P50" s="2" t="s">
        <v>243</v>
      </c>
      <c r="Q50" s="2" t="s">
        <v>244</v>
      </c>
      <c r="R50" s="2"/>
      <c r="S50" s="2"/>
      <c r="T50" s="4" t="str">
        <f>IF(ISERROR(_xlfn.XLOOKUP(LessonLookup[[#This Row],[TopicID]],TopicLookup[TopicID],TopicLookup[TopicTitle])),"",_xlfn.XLOOKUP(LessonLookup[[#This Row],[TopicID]],TopicLookup[TopicID],TopicLookup[TopicTitle]))</f>
        <v>Reproduction</v>
      </c>
      <c r="U5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0" s="2"/>
      <c r="X50" s="2"/>
      <c r="Y50" s="2"/>
      <c r="Z50" s="2"/>
      <c r="AA50" s="2"/>
      <c r="AB50" s="2"/>
    </row>
    <row r="51" spans="1:28" ht="14.65" hidden="1" customHeight="1" x14ac:dyDescent="0.25">
      <c r="A51" s="7" t="str">
        <f>_xlfn.XLOOKUP(LessonLookup[[#This Row],[TopicID]],TopicLookup[TopicID],TopicLookup[SyllabusSubject])</f>
        <v>Science</v>
      </c>
      <c r="B51" s="5">
        <f>_xlfn.XLOOKUP(LessonLookup[[#This Row],[TopicID]],TopicLookup[TopicID],TopicLookup[SyllabusKeyStage])</f>
        <v>3</v>
      </c>
      <c r="C51" s="1" t="str">
        <f>_xlfn.XLOOKUP(LessonLookup[[#This Row],[TopicID]],topics!I:I,topics!D:D)</f>
        <v>KS3.Science</v>
      </c>
      <c r="D51" s="1" t="str">
        <f>_xlfn.XLOOKUP(LessonLookup[[#This Row],[TopicID]],topics!I:I,topics!E:E)</f>
        <v>Y7.Science</v>
      </c>
      <c r="E51" s="35">
        <v>7</v>
      </c>
      <c r="F51" s="36" t="s">
        <v>4</v>
      </c>
      <c r="G51" s="36">
        <v>5</v>
      </c>
      <c r="H51" s="37" t="s">
        <v>8</v>
      </c>
      <c r="I51"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7B5</v>
      </c>
      <c r="J51"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7B5.F</v>
      </c>
      <c r="K51" s="5" t="str">
        <f>IF(LessonLookup[[#This Row],[LessonTitleAuto]]="",LessonLookup[[#This Row],[LessonTitleEnter]],LessonLookup[[#This Row],[LessonTitleAuto]])</f>
        <v>Test feedback: 7B5 Reproduction</v>
      </c>
      <c r="L51" s="3" t="s">
        <v>921</v>
      </c>
      <c r="M51" s="3" t="s">
        <v>2951</v>
      </c>
      <c r="N51" s="2">
        <f>COUNTIF(StatementLookup[LessonID],LessonLookup[[#This Row],[LessonID]])</f>
        <v>1</v>
      </c>
      <c r="O51" s="2">
        <v>1</v>
      </c>
      <c r="P51" s="7"/>
      <c r="Q51" s="8"/>
      <c r="R51" s="2"/>
      <c r="S51" s="2"/>
      <c r="T51" s="4" t="str">
        <f>IF(ISERROR(_xlfn.XLOOKUP(LessonLookup[[#This Row],[TopicID]],TopicLookup[TopicID],TopicLookup[TopicTitle])),"",_xlfn.XLOOKUP(LessonLookup[[#This Row],[TopicID]],TopicLookup[TopicID],TopicLookup[TopicTitle]))</f>
        <v>Reproduction</v>
      </c>
      <c r="U5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7B5 Reproduction</v>
      </c>
      <c r="V51" s="2"/>
      <c r="X51" s="2"/>
      <c r="Y51" s="2"/>
      <c r="Z51" s="2"/>
      <c r="AA51" s="2"/>
      <c r="AB51" s="2"/>
    </row>
    <row r="52" spans="1:28" ht="14.65" hidden="1" customHeight="1" x14ac:dyDescent="0.25">
      <c r="A52" s="7" t="str">
        <f>_xlfn.XLOOKUP(LessonLookup[[#This Row],[TopicID]],TopicLookup[TopicID],TopicLookup[SyllabusSubject])</f>
        <v>Science</v>
      </c>
      <c r="B52" s="5">
        <f>_xlfn.XLOOKUP(LessonLookup[[#This Row],[TopicID]],TopicLookup[TopicID],TopicLookup[SyllabusKeyStage])</f>
        <v>3</v>
      </c>
      <c r="C52" s="1" t="str">
        <f>_xlfn.XLOOKUP(LessonLookup[[#This Row],[TopicID]],topics!I:I,topics!D:D)</f>
        <v>KS3.Science</v>
      </c>
      <c r="D52" s="1" t="str">
        <f>_xlfn.XLOOKUP(LessonLookup[[#This Row],[TopicID]],topics!I:I,topics!E:E)</f>
        <v>Y7.Science</v>
      </c>
      <c r="E52" s="35">
        <v>7</v>
      </c>
      <c r="F52" s="36" t="s">
        <v>4</v>
      </c>
      <c r="G52" s="36">
        <v>5</v>
      </c>
      <c r="H52" s="37" t="s">
        <v>6</v>
      </c>
      <c r="I52"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7B5</v>
      </c>
      <c r="J52"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7B5.R</v>
      </c>
      <c r="K52" s="5" t="str">
        <f>IF(LessonLookup[[#This Row],[LessonTitleAuto]]="",LessonLookup[[#This Row],[LessonTitleEnter]],LessonLookup[[#This Row],[LessonTitleAuto]])</f>
        <v>Revision of topic 7B5 Reproduction</v>
      </c>
      <c r="L52" s="3" t="s">
        <v>921</v>
      </c>
      <c r="M52" s="3" t="s">
        <v>2873</v>
      </c>
      <c r="N52" s="2">
        <f>COUNTIF(StatementLookup[LessonID],LessonLookup[[#This Row],[LessonID]])</f>
        <v>1</v>
      </c>
      <c r="O52" s="2">
        <v>1</v>
      </c>
      <c r="P52" s="7"/>
      <c r="Q52" s="8"/>
      <c r="R52" s="2"/>
      <c r="S52" s="2"/>
      <c r="T52" s="4" t="str">
        <f>IF(ISERROR(_xlfn.XLOOKUP(LessonLookup[[#This Row],[TopicID]],TopicLookup[TopicID],TopicLookup[TopicTitle])),"",_xlfn.XLOOKUP(LessonLookup[[#This Row],[TopicID]],TopicLookup[TopicID],TopicLookup[TopicTitle]))</f>
        <v>Reproduction</v>
      </c>
      <c r="U5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7B5 Reproduction</v>
      </c>
      <c r="V52" s="2"/>
      <c r="X52" s="2"/>
      <c r="Y52" s="2"/>
      <c r="Z52" s="2"/>
      <c r="AA52" s="2"/>
      <c r="AB52" s="2"/>
    </row>
    <row r="53" spans="1:28" ht="14.65" hidden="1" customHeight="1" x14ac:dyDescent="0.25">
      <c r="A53" s="7" t="str">
        <f>_xlfn.XLOOKUP(LessonLookup[[#This Row],[TopicID]],TopicLookup[TopicID],TopicLookup[SyllabusSubject])</f>
        <v>Science</v>
      </c>
      <c r="B53" s="5">
        <f>_xlfn.XLOOKUP(LessonLookup[[#This Row],[TopicID]],TopicLookup[TopicID],TopicLookup[SyllabusKeyStage])</f>
        <v>3</v>
      </c>
      <c r="C53" s="1" t="str">
        <f>_xlfn.XLOOKUP(LessonLookup[[#This Row],[TopicID]],topics!I:I,topics!D:D)</f>
        <v>KS3.Science</v>
      </c>
      <c r="D53" s="1" t="str">
        <f>_xlfn.XLOOKUP(LessonLookup[[#This Row],[TopicID]],topics!I:I,topics!E:E)</f>
        <v>Y7.Science</v>
      </c>
      <c r="E53" s="35">
        <v>7</v>
      </c>
      <c r="F53" s="36" t="s">
        <v>4</v>
      </c>
      <c r="G53" s="36">
        <v>5</v>
      </c>
      <c r="H53" s="37" t="s">
        <v>7</v>
      </c>
      <c r="I53"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7B5</v>
      </c>
      <c r="J53"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7B5.T</v>
      </c>
      <c r="K53" s="5" t="str">
        <f>IF(LessonLookup[[#This Row],[LessonTitleAuto]]="",LessonLookup[[#This Row],[LessonTitleEnter]],LessonLookup[[#This Row],[LessonTitleAuto]])</f>
        <v>Topic test: 7B5 Reproduction</v>
      </c>
      <c r="L53" s="3" t="s">
        <v>921</v>
      </c>
      <c r="M53" s="3" t="s">
        <v>2950</v>
      </c>
      <c r="N53" s="2">
        <f>COUNTIF(StatementLookup[LessonID],LessonLookup[[#This Row],[LessonID]])</f>
        <v>1</v>
      </c>
      <c r="O53" s="2">
        <v>1</v>
      </c>
      <c r="P53" s="7"/>
      <c r="Q53" s="8"/>
      <c r="R53" s="2"/>
      <c r="S53" s="2"/>
      <c r="T53" s="4" t="str">
        <f>IF(ISERROR(_xlfn.XLOOKUP(LessonLookup[[#This Row],[TopicID]],TopicLookup[TopicID],TopicLookup[TopicTitle])),"",_xlfn.XLOOKUP(LessonLookup[[#This Row],[TopicID]],TopicLookup[TopicID],TopicLookup[TopicTitle]))</f>
        <v>Reproduction</v>
      </c>
      <c r="U5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7B5 Reproduction</v>
      </c>
      <c r="V53" s="2"/>
      <c r="X53" s="2"/>
      <c r="Y53" s="2"/>
      <c r="Z53" s="2"/>
      <c r="AA53" s="2"/>
      <c r="AB53" s="2"/>
    </row>
    <row r="54" spans="1:28" ht="14.65" hidden="1" customHeight="1" x14ac:dyDescent="0.25">
      <c r="A54" s="7" t="str">
        <f>_xlfn.XLOOKUP(LessonLookup[[#This Row],[TopicID]],TopicLookup[TopicID],TopicLookup[SyllabusSubject])</f>
        <v>Science</v>
      </c>
      <c r="B54" s="5">
        <f>_xlfn.XLOOKUP(LessonLookup[[#This Row],[TopicID]],TopicLookup[TopicID],TopicLookup[SyllabusKeyStage])</f>
        <v>3</v>
      </c>
      <c r="C54" s="1" t="str">
        <f>_xlfn.XLOOKUP(LessonLookup[[#This Row],[TopicID]],topics!I:I,topics!D:D)</f>
        <v>KS3.Science</v>
      </c>
      <c r="D54" s="1" t="str">
        <f>_xlfn.XLOOKUP(LessonLookup[[#This Row],[TopicID]],topics!I:I,topics!E:E)</f>
        <v>Y7.Science</v>
      </c>
      <c r="E54" s="35">
        <v>7</v>
      </c>
      <c r="F54" s="36" t="s">
        <v>4</v>
      </c>
      <c r="G54" s="36">
        <v>6</v>
      </c>
      <c r="H54" s="37">
        <v>1</v>
      </c>
      <c r="I54"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7B6</v>
      </c>
      <c r="J5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7B6.1</v>
      </c>
      <c r="K54" s="5" t="str">
        <f>IF(LessonLookup[[#This Row],[LessonTitleAuto]]="",LessonLookup[[#This Row],[LessonTitleEnter]],LessonLookup[[#This Row],[LessonTitleAuto]])</f>
        <v>The human skeleton</v>
      </c>
      <c r="L54" s="3" t="s">
        <v>245</v>
      </c>
      <c r="M54" s="3" t="s">
        <v>51</v>
      </c>
      <c r="N54" s="8">
        <f>COUNTIF(StatementLookup[LessonID],LessonLookup[[#This Row],[LessonID]])</f>
        <v>3</v>
      </c>
      <c r="O54" s="7">
        <v>1</v>
      </c>
      <c r="P54" s="2" t="s">
        <v>246</v>
      </c>
      <c r="Q54" s="2" t="s">
        <v>247</v>
      </c>
      <c r="R54" s="2"/>
      <c r="S54" s="2"/>
      <c r="T54" s="4" t="str">
        <f>IF(ISERROR(_xlfn.XLOOKUP(LessonLookup[[#This Row],[TopicID]],TopicLookup[TopicID],TopicLookup[TopicTitle])),"",_xlfn.XLOOKUP(LessonLookup[[#This Row],[TopicID]],TopicLookup[TopicID],TopicLookup[TopicTitle]))</f>
        <v>Body Systems And Health</v>
      </c>
      <c r="U5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4" s="2"/>
      <c r="X54" s="2"/>
      <c r="Y54" s="2"/>
      <c r="Z54" s="2"/>
      <c r="AA54" s="2"/>
      <c r="AB54" s="2"/>
    </row>
    <row r="55" spans="1:28" ht="14.65" hidden="1" customHeight="1" x14ac:dyDescent="0.25">
      <c r="A55" s="7" t="str">
        <f>_xlfn.XLOOKUP(LessonLookup[[#This Row],[TopicID]],TopicLookup[TopicID],TopicLookup[SyllabusSubject])</f>
        <v>Science</v>
      </c>
      <c r="B55" s="5">
        <f>_xlfn.XLOOKUP(LessonLookup[[#This Row],[TopicID]],TopicLookup[TopicID],TopicLookup[SyllabusKeyStage])</f>
        <v>3</v>
      </c>
      <c r="C55" s="1" t="str">
        <f>_xlfn.XLOOKUP(LessonLookup[[#This Row],[TopicID]],topics!I:I,topics!D:D)</f>
        <v>KS3.Science</v>
      </c>
      <c r="D55" s="1" t="str">
        <f>_xlfn.XLOOKUP(LessonLookup[[#This Row],[TopicID]],topics!I:I,topics!E:E)</f>
        <v>Y7.Science</v>
      </c>
      <c r="E55" s="35">
        <v>7</v>
      </c>
      <c r="F55" s="36" t="s">
        <v>4</v>
      </c>
      <c r="G55" s="36">
        <v>6</v>
      </c>
      <c r="H55" s="37">
        <v>2</v>
      </c>
      <c r="I55"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7B6</v>
      </c>
      <c r="J5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7B6.2</v>
      </c>
      <c r="K55" s="5" t="str">
        <f>IF(LessonLookup[[#This Row],[LessonTitleAuto]]="",LessonLookup[[#This Row],[LessonTitleEnter]],LessonLookup[[#This Row],[LessonTitleAuto]])</f>
        <v>The role of joints and muscles</v>
      </c>
      <c r="L55" s="3" t="s">
        <v>248</v>
      </c>
      <c r="M55" s="3" t="s">
        <v>51</v>
      </c>
      <c r="N55" s="8">
        <f>COUNTIF(StatementLookup[LessonID],LessonLookup[[#This Row],[LessonID]])</f>
        <v>3</v>
      </c>
      <c r="O55" s="7">
        <v>1</v>
      </c>
      <c r="P55" s="2" t="s">
        <v>249</v>
      </c>
      <c r="Q55" s="11" t="s">
        <v>250</v>
      </c>
      <c r="R55" s="11"/>
      <c r="S55" s="11"/>
      <c r="T55" s="4" t="str">
        <f>IF(ISERROR(_xlfn.XLOOKUP(LessonLookup[[#This Row],[TopicID]],TopicLookup[TopicID],TopicLookup[TopicTitle])),"",_xlfn.XLOOKUP(LessonLookup[[#This Row],[TopicID]],TopicLookup[TopicID],TopicLookup[TopicTitle]))</f>
        <v>Body Systems And Health</v>
      </c>
      <c r="U5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5" s="2"/>
      <c r="X55" s="2"/>
      <c r="Y55" s="2"/>
      <c r="Z55" s="2"/>
      <c r="AA55" s="2"/>
      <c r="AB55" s="2"/>
    </row>
    <row r="56" spans="1:28" ht="14.65" hidden="1" customHeight="1" x14ac:dyDescent="0.25">
      <c r="A56" s="7" t="str">
        <f>_xlfn.XLOOKUP(LessonLookup[[#This Row],[TopicID]],TopicLookup[TopicID],TopicLookup[SyllabusSubject])</f>
        <v>Science</v>
      </c>
      <c r="B56" s="5">
        <f>_xlfn.XLOOKUP(LessonLookup[[#This Row],[TopicID]],TopicLookup[TopicID],TopicLookup[SyllabusKeyStage])</f>
        <v>3</v>
      </c>
      <c r="C56" s="1" t="str">
        <f>_xlfn.XLOOKUP(LessonLookup[[#This Row],[TopicID]],topics!I:I,topics!D:D)</f>
        <v>KS3.Science</v>
      </c>
      <c r="D56" s="1" t="str">
        <f>_xlfn.XLOOKUP(LessonLookup[[#This Row],[TopicID]],topics!I:I,topics!E:E)</f>
        <v>Y7.Science</v>
      </c>
      <c r="E56" s="35">
        <v>7</v>
      </c>
      <c r="F56" s="36" t="s">
        <v>4</v>
      </c>
      <c r="G56" s="36">
        <v>6</v>
      </c>
      <c r="H56" s="37">
        <v>3</v>
      </c>
      <c r="I56"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7B6</v>
      </c>
      <c r="J5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7B6.3</v>
      </c>
      <c r="K56" s="5" t="str">
        <f>IF(LessonLookup[[#This Row],[LessonTitleAuto]]="",LessonLookup[[#This Row],[LessonTitleEnter]],LessonLookup[[#This Row],[LessonTitleAuto]])</f>
        <v>Problems with the skeletal system</v>
      </c>
      <c r="L56" s="3" t="s">
        <v>251</v>
      </c>
      <c r="M56" s="3" t="s">
        <v>51</v>
      </c>
      <c r="N56" s="8">
        <f>COUNTIF(StatementLookup[LessonID],LessonLookup[[#This Row],[LessonID]])</f>
        <v>3</v>
      </c>
      <c r="O56" s="7">
        <v>1</v>
      </c>
      <c r="P56" s="2" t="s">
        <v>252</v>
      </c>
      <c r="Q56" s="2" t="s">
        <v>253</v>
      </c>
      <c r="R56" s="2"/>
      <c r="S56" s="2"/>
      <c r="T56" s="4" t="str">
        <f>IF(ISERROR(_xlfn.XLOOKUP(LessonLookup[[#This Row],[TopicID]],TopicLookup[TopicID],TopicLookup[TopicTitle])),"",_xlfn.XLOOKUP(LessonLookup[[#This Row],[TopicID]],TopicLookup[TopicID],TopicLookup[TopicTitle]))</f>
        <v>Body Systems And Health</v>
      </c>
      <c r="U5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6" s="2"/>
      <c r="X56" s="2"/>
      <c r="Y56" s="2"/>
      <c r="Z56" s="2"/>
      <c r="AA56" s="2"/>
      <c r="AB56" s="2"/>
    </row>
    <row r="57" spans="1:28" ht="14.65" hidden="1" customHeight="1" x14ac:dyDescent="0.25">
      <c r="A57" s="7" t="str">
        <f>_xlfn.XLOOKUP(LessonLookup[[#This Row],[TopicID]],TopicLookup[TopicID],TopicLookup[SyllabusSubject])</f>
        <v>Science</v>
      </c>
      <c r="B57" s="5">
        <f>_xlfn.XLOOKUP(LessonLookup[[#This Row],[TopicID]],TopicLookup[TopicID],TopicLookup[SyllabusKeyStage])</f>
        <v>3</v>
      </c>
      <c r="C57" s="1" t="str">
        <f>_xlfn.XLOOKUP(LessonLookup[[#This Row],[TopicID]],topics!I:I,topics!D:D)</f>
        <v>KS3.Science</v>
      </c>
      <c r="D57" s="1" t="str">
        <f>_xlfn.XLOOKUP(LessonLookup[[#This Row],[TopicID]],topics!I:I,topics!E:E)</f>
        <v>Y7.Science</v>
      </c>
      <c r="E57" s="35">
        <v>7</v>
      </c>
      <c r="F57" s="36" t="s">
        <v>4</v>
      </c>
      <c r="G57" s="36">
        <v>6</v>
      </c>
      <c r="H57" s="37">
        <v>4</v>
      </c>
      <c r="I57"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7B6</v>
      </c>
      <c r="J57"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7B6.4</v>
      </c>
      <c r="K57" s="5" t="str">
        <f>IF(LessonLookup[[#This Row],[LessonTitleAuto]]="",LessonLookup[[#This Row],[LessonTitleEnter]],LessonLookup[[#This Row],[LessonTitleAuto]])</f>
        <v>The nervous system</v>
      </c>
      <c r="L57" s="3" t="s">
        <v>254</v>
      </c>
      <c r="M57" s="3" t="s">
        <v>51</v>
      </c>
      <c r="N57" s="8">
        <f>COUNTIF(StatementLookup[LessonID],LessonLookup[[#This Row],[LessonID]])</f>
        <v>3</v>
      </c>
      <c r="O57" s="7">
        <v>1</v>
      </c>
      <c r="P57" s="2" t="s">
        <v>255</v>
      </c>
      <c r="Q57" s="2" t="s">
        <v>256</v>
      </c>
      <c r="R57" s="2"/>
      <c r="S57" s="2"/>
      <c r="T57" s="4" t="str">
        <f>IF(ISERROR(_xlfn.XLOOKUP(LessonLookup[[#This Row],[TopicID]],TopicLookup[TopicID],TopicLookup[TopicTitle])),"",_xlfn.XLOOKUP(LessonLookup[[#This Row],[TopicID]],TopicLookup[TopicID],TopicLookup[TopicTitle]))</f>
        <v>Body Systems And Health</v>
      </c>
      <c r="U5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7" s="2"/>
      <c r="X57" s="2"/>
      <c r="Y57" s="2"/>
      <c r="Z57" s="2"/>
      <c r="AA57" s="2"/>
      <c r="AB57" s="2"/>
    </row>
    <row r="58" spans="1:28" ht="14.65" hidden="1" customHeight="1" x14ac:dyDescent="0.25">
      <c r="A58" s="7" t="str">
        <f>_xlfn.XLOOKUP(LessonLookup[[#This Row],[TopicID]],TopicLookup[TopicID],TopicLookup[SyllabusSubject])</f>
        <v>Science</v>
      </c>
      <c r="B58" s="5">
        <f>_xlfn.XLOOKUP(LessonLookup[[#This Row],[TopicID]],TopicLookup[TopicID],TopicLookup[SyllabusKeyStage])</f>
        <v>3</v>
      </c>
      <c r="C58" s="1" t="str">
        <f>_xlfn.XLOOKUP(LessonLookup[[#This Row],[TopicID]],topics!I:I,topics!D:D)</f>
        <v>KS3.Science</v>
      </c>
      <c r="D58" s="1" t="str">
        <f>_xlfn.XLOOKUP(LessonLookup[[#This Row],[TopicID]],topics!I:I,topics!E:E)</f>
        <v>Y7.Science</v>
      </c>
      <c r="E58" s="35">
        <v>7</v>
      </c>
      <c r="F58" s="36" t="s">
        <v>4</v>
      </c>
      <c r="G58" s="36">
        <v>6</v>
      </c>
      <c r="H58" s="37">
        <v>5</v>
      </c>
      <c r="I58"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7B6</v>
      </c>
      <c r="J58"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7B6.5</v>
      </c>
      <c r="K58" s="5" t="str">
        <f>IF(LessonLookup[[#This Row],[LessonTitleAuto]]="",LessonLookup[[#This Row],[LessonTitleEnter]],LessonLookup[[#This Row],[LessonTitleAuto]])</f>
        <v>The hormonal system</v>
      </c>
      <c r="L58" s="3" t="s">
        <v>257</v>
      </c>
      <c r="M58" s="3" t="s">
        <v>51</v>
      </c>
      <c r="N58" s="8">
        <f>COUNTIF(StatementLookup[LessonID],LessonLookup[[#This Row],[LessonID]])</f>
        <v>3</v>
      </c>
      <c r="O58" s="7">
        <v>1</v>
      </c>
      <c r="P58" s="2" t="s">
        <v>258</v>
      </c>
      <c r="Q58" s="2" t="s">
        <v>259</v>
      </c>
      <c r="R58" s="2"/>
      <c r="S58" s="2"/>
      <c r="T58" s="4" t="str">
        <f>IF(ISERROR(_xlfn.XLOOKUP(LessonLookup[[#This Row],[TopicID]],TopicLookup[TopicID],TopicLookup[TopicTitle])),"",_xlfn.XLOOKUP(LessonLookup[[#This Row],[TopicID]],TopicLookup[TopicID],TopicLookup[TopicTitle]))</f>
        <v>Body Systems And Health</v>
      </c>
      <c r="U5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8" s="2"/>
      <c r="X58" s="2"/>
      <c r="Y58" s="2"/>
      <c r="Z58" s="2"/>
      <c r="AA58" s="2"/>
      <c r="AB58" s="2"/>
    </row>
    <row r="59" spans="1:28" ht="14.65" hidden="1" customHeight="1" x14ac:dyDescent="0.25">
      <c r="A59" s="7" t="str">
        <f>_xlfn.XLOOKUP(LessonLookup[[#This Row],[TopicID]],TopicLookup[TopicID],TopicLookup[SyllabusSubject])</f>
        <v>Science</v>
      </c>
      <c r="B59" s="5">
        <f>_xlfn.XLOOKUP(LessonLookup[[#This Row],[TopicID]],TopicLookup[TopicID],TopicLookup[SyllabusKeyStage])</f>
        <v>3</v>
      </c>
      <c r="C59" s="1" t="str">
        <f>_xlfn.XLOOKUP(LessonLookup[[#This Row],[TopicID]],topics!I:I,topics!D:D)</f>
        <v>KS3.Science</v>
      </c>
      <c r="D59" s="1" t="str">
        <f>_xlfn.XLOOKUP(LessonLookup[[#This Row],[TopicID]],topics!I:I,topics!E:E)</f>
        <v>Y7.Science</v>
      </c>
      <c r="E59" s="35">
        <v>7</v>
      </c>
      <c r="F59" s="36" t="s">
        <v>4</v>
      </c>
      <c r="G59" s="36">
        <v>6</v>
      </c>
      <c r="H59" s="37">
        <v>6</v>
      </c>
      <c r="I59"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7B6</v>
      </c>
      <c r="J59"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7B6.6</v>
      </c>
      <c r="K59" s="5" t="str">
        <f>IF(LessonLookup[[#This Row],[LessonTitleAuto]]="",LessonLookup[[#This Row],[LessonTitleEnter]],LessonLookup[[#This Row],[LessonTitleAuto]])</f>
        <v>Harmful substances</v>
      </c>
      <c r="L59" s="3" t="s">
        <v>260</v>
      </c>
      <c r="M59" s="3" t="s">
        <v>51</v>
      </c>
      <c r="N59" s="8">
        <f>COUNTIF(StatementLookup[LessonID],LessonLookup[[#This Row],[LessonID]])</f>
        <v>3</v>
      </c>
      <c r="O59" s="7">
        <v>2</v>
      </c>
      <c r="P59" s="2" t="s">
        <v>261</v>
      </c>
      <c r="Q59" s="11" t="s">
        <v>262</v>
      </c>
      <c r="R59" s="11"/>
      <c r="S59" s="11"/>
      <c r="T59" s="4" t="str">
        <f>IF(ISERROR(_xlfn.XLOOKUP(LessonLookup[[#This Row],[TopicID]],TopicLookup[TopicID],TopicLookup[TopicTitle])),"",_xlfn.XLOOKUP(LessonLookup[[#This Row],[TopicID]],TopicLookup[TopicID],TopicLookup[TopicTitle]))</f>
        <v>Body Systems And Health</v>
      </c>
      <c r="U5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9" s="2"/>
      <c r="X59" s="2"/>
      <c r="Y59" s="2"/>
      <c r="Z59" s="2"/>
      <c r="AA59" s="2"/>
      <c r="AB59" s="2"/>
    </row>
    <row r="60" spans="1:28" ht="14.65" hidden="1" customHeight="1" x14ac:dyDescent="0.25">
      <c r="A60" s="7" t="str">
        <f>_xlfn.XLOOKUP(LessonLookup[[#This Row],[TopicID]],TopicLookup[TopicID],TopicLookup[SyllabusSubject])</f>
        <v>Science</v>
      </c>
      <c r="B60" s="5">
        <f>_xlfn.XLOOKUP(LessonLookup[[#This Row],[TopicID]],TopicLookup[TopicID],TopicLookup[SyllabusKeyStage])</f>
        <v>3</v>
      </c>
      <c r="C60" s="1" t="str">
        <f>_xlfn.XLOOKUP(LessonLookup[[#This Row],[TopicID]],topics!I:I,topics!D:D)</f>
        <v>KS3.Science</v>
      </c>
      <c r="D60" s="1" t="str">
        <f>_xlfn.XLOOKUP(LessonLookup[[#This Row],[TopicID]],topics!I:I,topics!E:E)</f>
        <v>Y7.Science</v>
      </c>
      <c r="E60" s="35">
        <v>7</v>
      </c>
      <c r="F60" s="36" t="s">
        <v>4</v>
      </c>
      <c r="G60" s="36">
        <v>6</v>
      </c>
      <c r="H60" s="37">
        <v>8</v>
      </c>
      <c r="I60"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7B6</v>
      </c>
      <c r="J60"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7B6.8</v>
      </c>
      <c r="K60" s="5" t="str">
        <f>IF(LessonLookup[[#This Row],[LessonTitleAuto]]="",LessonLookup[[#This Row],[LessonTitleEnter]],LessonLookup[[#This Row],[LessonTitleAuto]])</f>
        <v>Drug development</v>
      </c>
      <c r="L60" s="3" t="s">
        <v>263</v>
      </c>
      <c r="M60" s="3" t="s">
        <v>51</v>
      </c>
      <c r="N60" s="8">
        <f>COUNTIF(StatementLookup[LessonID],LessonLookup[[#This Row],[LessonID]])</f>
        <v>3</v>
      </c>
      <c r="O60" s="7">
        <v>1</v>
      </c>
      <c r="P60" s="2" t="s">
        <v>264</v>
      </c>
      <c r="Q60" s="2" t="s">
        <v>265</v>
      </c>
      <c r="R60" s="2"/>
      <c r="S60" s="2"/>
      <c r="T60" s="4" t="str">
        <f>IF(ISERROR(_xlfn.XLOOKUP(LessonLookup[[#This Row],[TopicID]],TopicLookup[TopicID],TopicLookup[TopicTitle])),"",_xlfn.XLOOKUP(LessonLookup[[#This Row],[TopicID]],TopicLookup[TopicID],TopicLookup[TopicTitle]))</f>
        <v>Body Systems And Health</v>
      </c>
      <c r="U6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0" s="2"/>
      <c r="X60" s="2"/>
      <c r="Y60" s="2"/>
      <c r="Z60" s="2"/>
      <c r="AA60" s="2"/>
      <c r="AB60" s="2"/>
    </row>
    <row r="61" spans="1:28" ht="14.65" hidden="1" customHeight="1" x14ac:dyDescent="0.25">
      <c r="A61" s="7" t="str">
        <f>_xlfn.XLOOKUP(LessonLookup[[#This Row],[TopicID]],TopicLookup[TopicID],TopicLookup[SyllabusSubject])</f>
        <v>Science</v>
      </c>
      <c r="B61" s="5">
        <f>_xlfn.XLOOKUP(LessonLookup[[#This Row],[TopicID]],TopicLookup[TopicID],TopicLookup[SyllabusKeyStage])</f>
        <v>3</v>
      </c>
      <c r="C61" s="1" t="str">
        <f>_xlfn.XLOOKUP(LessonLookup[[#This Row],[TopicID]],topics!I:I,topics!D:D)</f>
        <v>KS3.Science</v>
      </c>
      <c r="D61" s="1" t="str">
        <f>_xlfn.XLOOKUP(LessonLookup[[#This Row],[TopicID]],topics!I:I,topics!E:E)</f>
        <v>Y7.Science</v>
      </c>
      <c r="E61" s="35">
        <v>7</v>
      </c>
      <c r="F61" s="36" t="s">
        <v>4</v>
      </c>
      <c r="G61" s="36">
        <v>6</v>
      </c>
      <c r="H61" s="37" t="s">
        <v>8</v>
      </c>
      <c r="I61"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7B6</v>
      </c>
      <c r="J61"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7B6.F</v>
      </c>
      <c r="K61" s="5" t="str">
        <f>IF(LessonLookup[[#This Row],[LessonTitleAuto]]="",LessonLookup[[#This Row],[LessonTitleEnter]],LessonLookup[[#This Row],[LessonTitleAuto]])</f>
        <v>Test feedback: 7B6 Body Systems And Health</v>
      </c>
      <c r="L61" s="3" t="s">
        <v>921</v>
      </c>
      <c r="M61" s="3" t="s">
        <v>2951</v>
      </c>
      <c r="N61" s="2">
        <f>COUNTIF(StatementLookup[LessonID],LessonLookup[[#This Row],[LessonID]])</f>
        <v>1</v>
      </c>
      <c r="O61" s="2">
        <v>1</v>
      </c>
      <c r="P61" s="7"/>
      <c r="Q61" s="8"/>
      <c r="R61" s="2"/>
      <c r="S61" s="2"/>
      <c r="T61" s="4" t="str">
        <f>IF(ISERROR(_xlfn.XLOOKUP(LessonLookup[[#This Row],[TopicID]],TopicLookup[TopicID],TopicLookup[TopicTitle])),"",_xlfn.XLOOKUP(LessonLookup[[#This Row],[TopicID]],TopicLookup[TopicID],TopicLookup[TopicTitle]))</f>
        <v>Body Systems And Health</v>
      </c>
      <c r="U6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7B6 Body Systems And Health</v>
      </c>
      <c r="V61" s="2"/>
      <c r="X61" s="2"/>
      <c r="Y61" s="2"/>
      <c r="Z61" s="2"/>
      <c r="AA61" s="2"/>
      <c r="AB61" s="2"/>
    </row>
    <row r="62" spans="1:28" ht="14.65" hidden="1" customHeight="1" x14ac:dyDescent="0.25">
      <c r="A62" s="7" t="str">
        <f>_xlfn.XLOOKUP(LessonLookup[[#This Row],[TopicID]],TopicLookup[TopicID],TopicLookup[SyllabusSubject])</f>
        <v>Science</v>
      </c>
      <c r="B62" s="5">
        <f>_xlfn.XLOOKUP(LessonLookup[[#This Row],[TopicID]],TopicLookup[TopicID],TopicLookup[SyllabusKeyStage])</f>
        <v>3</v>
      </c>
      <c r="C62" s="1" t="str">
        <f>_xlfn.XLOOKUP(LessonLookup[[#This Row],[TopicID]],topics!I:I,topics!D:D)</f>
        <v>KS3.Science</v>
      </c>
      <c r="D62" s="1" t="str">
        <f>_xlfn.XLOOKUP(LessonLookup[[#This Row],[TopicID]],topics!I:I,topics!E:E)</f>
        <v>Y7.Science</v>
      </c>
      <c r="E62" s="35">
        <v>7</v>
      </c>
      <c r="F62" s="36" t="s">
        <v>4</v>
      </c>
      <c r="G62" s="36">
        <v>6</v>
      </c>
      <c r="H62" s="37" t="s">
        <v>6</v>
      </c>
      <c r="I62"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7B6</v>
      </c>
      <c r="J62"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7B6.R</v>
      </c>
      <c r="K62" s="5" t="str">
        <f>IF(LessonLookup[[#This Row],[LessonTitleAuto]]="",LessonLookup[[#This Row],[LessonTitleEnter]],LessonLookup[[#This Row],[LessonTitleAuto]])</f>
        <v>Revision of topic 7B6 Body Systems And Health</v>
      </c>
      <c r="L62" s="3" t="s">
        <v>921</v>
      </c>
      <c r="M62" s="3" t="s">
        <v>2873</v>
      </c>
      <c r="N62" s="2">
        <f>COUNTIF(StatementLookup[LessonID],LessonLookup[[#This Row],[LessonID]])</f>
        <v>1</v>
      </c>
      <c r="O62" s="2">
        <v>1</v>
      </c>
      <c r="P62" s="7"/>
      <c r="Q62" s="8"/>
      <c r="R62" s="2"/>
      <c r="S62" s="2"/>
      <c r="T62" s="4" t="str">
        <f>IF(ISERROR(_xlfn.XLOOKUP(LessonLookup[[#This Row],[TopicID]],TopicLookup[TopicID],TopicLookup[TopicTitle])),"",_xlfn.XLOOKUP(LessonLookup[[#This Row],[TopicID]],TopicLookup[TopicID],TopicLookup[TopicTitle]))</f>
        <v>Body Systems And Health</v>
      </c>
      <c r="U6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7B6 Body Systems And Health</v>
      </c>
      <c r="V62" s="2"/>
      <c r="X62" s="2"/>
      <c r="Y62" s="2"/>
      <c r="Z62" s="2"/>
      <c r="AA62" s="2"/>
      <c r="AB62" s="2"/>
    </row>
    <row r="63" spans="1:28" ht="14.65" hidden="1" customHeight="1" x14ac:dyDescent="0.25">
      <c r="A63" s="7" t="str">
        <f>_xlfn.XLOOKUP(LessonLookup[[#This Row],[TopicID]],TopicLookup[TopicID],TopicLookup[SyllabusSubject])</f>
        <v>Science</v>
      </c>
      <c r="B63" s="5">
        <f>_xlfn.XLOOKUP(LessonLookup[[#This Row],[TopicID]],TopicLookup[TopicID],TopicLookup[SyllabusKeyStage])</f>
        <v>3</v>
      </c>
      <c r="C63" s="1" t="str">
        <f>_xlfn.XLOOKUP(LessonLookup[[#This Row],[TopicID]],topics!I:I,topics!D:D)</f>
        <v>KS3.Science</v>
      </c>
      <c r="D63" s="1" t="str">
        <f>_xlfn.XLOOKUP(LessonLookup[[#This Row],[TopicID]],topics!I:I,topics!E:E)</f>
        <v>Y7.Science</v>
      </c>
      <c r="E63" s="35">
        <v>7</v>
      </c>
      <c r="F63" s="36" t="s">
        <v>4</v>
      </c>
      <c r="G63" s="36">
        <v>6</v>
      </c>
      <c r="H63" s="37" t="s">
        <v>7</v>
      </c>
      <c r="I63"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7B6</v>
      </c>
      <c r="J63"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7B6.T</v>
      </c>
      <c r="K63" s="5" t="str">
        <f>IF(LessonLookup[[#This Row],[LessonTitleAuto]]="",LessonLookup[[#This Row],[LessonTitleEnter]],LessonLookup[[#This Row],[LessonTitleAuto]])</f>
        <v>Topic test: 7B6 Body Systems And Health</v>
      </c>
      <c r="L63" s="3" t="s">
        <v>921</v>
      </c>
      <c r="M63" s="3" t="s">
        <v>2950</v>
      </c>
      <c r="N63" s="2">
        <f>COUNTIF(StatementLookup[LessonID],LessonLookup[[#This Row],[LessonID]])</f>
        <v>1</v>
      </c>
      <c r="O63" s="2">
        <v>1</v>
      </c>
      <c r="P63" s="7"/>
      <c r="Q63" s="8"/>
      <c r="R63" s="2"/>
      <c r="S63" s="2"/>
      <c r="T63" s="4" t="str">
        <f>IF(ISERROR(_xlfn.XLOOKUP(LessonLookup[[#This Row],[TopicID]],TopicLookup[TopicID],TopicLookup[TopicTitle])),"",_xlfn.XLOOKUP(LessonLookup[[#This Row],[TopicID]],TopicLookup[TopicID],TopicLookup[TopicTitle]))</f>
        <v>Body Systems And Health</v>
      </c>
      <c r="U6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7B6 Body Systems And Health</v>
      </c>
      <c r="V63" s="2"/>
      <c r="X63" s="2"/>
      <c r="Y63" s="2"/>
      <c r="Z63" s="2"/>
      <c r="AA63" s="2"/>
      <c r="AB63" s="2"/>
    </row>
    <row r="64" spans="1:28" ht="14.65" hidden="1" customHeight="1" x14ac:dyDescent="0.25">
      <c r="A64" s="7" t="str">
        <f>_xlfn.XLOOKUP(LessonLookup[[#This Row],[TopicID]],TopicLookup[TopicID],TopicLookup[SyllabusSubject])</f>
        <v>Science</v>
      </c>
      <c r="B64" s="5">
        <f>_xlfn.XLOOKUP(LessonLookup[[#This Row],[TopicID]],TopicLookup[TopicID],TopicLookup[SyllabusKeyStage])</f>
        <v>3</v>
      </c>
      <c r="C64" s="1" t="str">
        <f>_xlfn.XLOOKUP(LessonLookup[[#This Row],[TopicID]],topics!I:I,topics!D:D)</f>
        <v>KS3.Science</v>
      </c>
      <c r="D64" s="1" t="str">
        <f>_xlfn.XLOOKUP(LessonLookup[[#This Row],[TopicID]],topics!I:I,topics!E:E)</f>
        <v>Y7.Science</v>
      </c>
      <c r="E64" s="35">
        <v>7</v>
      </c>
      <c r="F64" s="36" t="s">
        <v>13</v>
      </c>
      <c r="G64" s="36">
        <v>1</v>
      </c>
      <c r="H64" s="37">
        <v>1</v>
      </c>
      <c r="I64"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7C1</v>
      </c>
      <c r="J6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7C1.1</v>
      </c>
      <c r="K64" s="5" t="str">
        <f>IF(LessonLookup[[#This Row],[LessonTitleAuto]]="",LessonLookup[[#This Row],[LessonTitleEnter]],LessonLookup[[#This Row],[LessonTitleAuto]])</f>
        <v>Safety in the Lab</v>
      </c>
      <c r="L64" s="3" t="s">
        <v>266</v>
      </c>
      <c r="M64" s="3" t="s">
        <v>51</v>
      </c>
      <c r="N64" s="8">
        <f>COUNTIF(StatementLookup[LessonID],LessonLookup[[#This Row],[LessonID]])</f>
        <v>3</v>
      </c>
      <c r="O64" s="7">
        <v>2</v>
      </c>
      <c r="P64" s="2" t="s">
        <v>267</v>
      </c>
      <c r="Q64" s="2" t="s">
        <v>267</v>
      </c>
      <c r="R64" s="2"/>
      <c r="S64" s="2"/>
      <c r="T64" s="4" t="str">
        <f>IF(ISERROR(_xlfn.XLOOKUP(LessonLookup[[#This Row],[TopicID]],TopicLookup[TopicID],TopicLookup[TopicTitle])),"",_xlfn.XLOOKUP(LessonLookup[[#This Row],[TopicID]],TopicLookup[TopicID],TopicLookup[TopicTitle]))</f>
        <v>Introduction To Science</v>
      </c>
      <c r="U6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4" s="2"/>
      <c r="X64" s="2"/>
      <c r="Y64" s="2"/>
      <c r="Z64" s="2"/>
      <c r="AA64" s="2"/>
      <c r="AB64" s="2"/>
    </row>
    <row r="65" spans="1:28" ht="14.65" hidden="1" customHeight="1" x14ac:dyDescent="0.25">
      <c r="A65" s="7" t="str">
        <f>_xlfn.XLOOKUP(LessonLookup[[#This Row],[TopicID]],TopicLookup[TopicID],TopicLookup[SyllabusSubject])</f>
        <v>Science</v>
      </c>
      <c r="B65" s="5">
        <f>_xlfn.XLOOKUP(LessonLookup[[#This Row],[TopicID]],TopicLookup[TopicID],TopicLookup[SyllabusKeyStage])</f>
        <v>3</v>
      </c>
      <c r="C65" s="1" t="str">
        <f>_xlfn.XLOOKUP(LessonLookup[[#This Row],[TopicID]],topics!I:I,topics!D:D)</f>
        <v>KS3.Science</v>
      </c>
      <c r="D65" s="1" t="str">
        <f>_xlfn.XLOOKUP(LessonLookup[[#This Row],[TopicID]],topics!I:I,topics!E:E)</f>
        <v>Y7.Science</v>
      </c>
      <c r="E65" s="35">
        <v>7</v>
      </c>
      <c r="F65" s="36" t="s">
        <v>13</v>
      </c>
      <c r="G65" s="36">
        <v>1</v>
      </c>
      <c r="H65" s="37">
        <v>2</v>
      </c>
      <c r="I65"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7C1</v>
      </c>
      <c r="J6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7C1.2</v>
      </c>
      <c r="K65" s="5" t="str">
        <f>IF(LessonLookup[[#This Row],[LessonTitleAuto]]="",LessonLookup[[#This Row],[LessonTitleEnter]],LessonLookup[[#This Row],[LessonTitleAuto]])</f>
        <v>Lab Equipment</v>
      </c>
      <c r="L65" s="3" t="s">
        <v>268</v>
      </c>
      <c r="M65" s="3" t="s">
        <v>51</v>
      </c>
      <c r="N65" s="8">
        <f>COUNTIF(StatementLookup[LessonID],LessonLookup[[#This Row],[LessonID]])</f>
        <v>3</v>
      </c>
      <c r="O65" s="7">
        <v>1</v>
      </c>
      <c r="P65" s="2" t="s">
        <v>269</v>
      </c>
      <c r="Q65" s="2" t="s">
        <v>269</v>
      </c>
      <c r="R65" s="2"/>
      <c r="S65" s="2"/>
      <c r="T65" s="4" t="str">
        <f>IF(ISERROR(_xlfn.XLOOKUP(LessonLookup[[#This Row],[TopicID]],TopicLookup[TopicID],TopicLookup[TopicTitle])),"",_xlfn.XLOOKUP(LessonLookup[[#This Row],[TopicID]],TopicLookup[TopicID],TopicLookup[TopicTitle]))</f>
        <v>Introduction To Science</v>
      </c>
      <c r="U6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5" s="2"/>
      <c r="X65" s="2"/>
      <c r="Y65" s="2"/>
      <c r="Z65" s="2"/>
      <c r="AA65" s="2"/>
      <c r="AB65" s="2"/>
    </row>
    <row r="66" spans="1:28" ht="14.65" hidden="1" customHeight="1" x14ac:dyDescent="0.25">
      <c r="A66" s="7" t="str">
        <f>_xlfn.XLOOKUP(LessonLookup[[#This Row],[TopicID]],TopicLookup[TopicID],TopicLookup[SyllabusSubject])</f>
        <v>Science</v>
      </c>
      <c r="B66" s="5">
        <f>_xlfn.XLOOKUP(LessonLookup[[#This Row],[TopicID]],TopicLookup[TopicID],TopicLookup[SyllabusKeyStage])</f>
        <v>3</v>
      </c>
      <c r="C66" s="1" t="str">
        <f>_xlfn.XLOOKUP(LessonLookup[[#This Row],[TopicID]],topics!I:I,topics!D:D)</f>
        <v>KS3.Science</v>
      </c>
      <c r="D66" s="1" t="str">
        <f>_xlfn.XLOOKUP(LessonLookup[[#This Row],[TopicID]],topics!I:I,topics!E:E)</f>
        <v>Y7.Science</v>
      </c>
      <c r="E66" s="35">
        <v>7</v>
      </c>
      <c r="F66" s="36" t="s">
        <v>13</v>
      </c>
      <c r="G66" s="36">
        <v>1</v>
      </c>
      <c r="H66" s="37">
        <v>3</v>
      </c>
      <c r="I66"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7C1</v>
      </c>
      <c r="J6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7C1.3</v>
      </c>
      <c r="K66" s="5" t="str">
        <f>IF(LessonLookup[[#This Row],[LessonTitleAuto]]="",LessonLookup[[#This Row],[LessonTitleEnter]],LessonLookup[[#This Row],[LessonTitleAuto]])</f>
        <v>Using a Bunsen burner</v>
      </c>
      <c r="L66" s="3" t="s">
        <v>270</v>
      </c>
      <c r="M66" s="3" t="s">
        <v>51</v>
      </c>
      <c r="N66" s="8">
        <f>COUNTIF(StatementLookup[LessonID],LessonLookup[[#This Row],[LessonID]])</f>
        <v>3</v>
      </c>
      <c r="O66" s="7">
        <v>1</v>
      </c>
      <c r="P66" s="2" t="s">
        <v>271</v>
      </c>
      <c r="Q66" s="2" t="s">
        <v>271</v>
      </c>
      <c r="R66" s="2"/>
      <c r="S66" s="2"/>
      <c r="T66" s="4" t="str">
        <f>IF(ISERROR(_xlfn.XLOOKUP(LessonLookup[[#This Row],[TopicID]],TopicLookup[TopicID],TopicLookup[TopicTitle])),"",_xlfn.XLOOKUP(LessonLookup[[#This Row],[TopicID]],TopicLookup[TopicID],TopicLookup[TopicTitle]))</f>
        <v>Introduction To Science</v>
      </c>
      <c r="U6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6" s="2"/>
      <c r="X66" s="2"/>
      <c r="Y66" s="2"/>
      <c r="Z66" s="2"/>
      <c r="AA66" s="2"/>
      <c r="AB66" s="2"/>
    </row>
    <row r="67" spans="1:28" ht="14.65" hidden="1" customHeight="1" x14ac:dyDescent="0.25">
      <c r="A67" s="7" t="str">
        <f>_xlfn.XLOOKUP(LessonLookup[[#This Row],[TopicID]],TopicLookup[TopicID],TopicLookup[SyllabusSubject])</f>
        <v>Science</v>
      </c>
      <c r="B67" s="5">
        <f>_xlfn.XLOOKUP(LessonLookup[[#This Row],[TopicID]],TopicLookup[TopicID],TopicLookup[SyllabusKeyStage])</f>
        <v>3</v>
      </c>
      <c r="C67" s="1" t="str">
        <f>_xlfn.XLOOKUP(LessonLookup[[#This Row],[TopicID]],topics!I:I,topics!D:D)</f>
        <v>KS3.Science</v>
      </c>
      <c r="D67" s="1" t="str">
        <f>_xlfn.XLOOKUP(LessonLookup[[#This Row],[TopicID]],topics!I:I,topics!E:E)</f>
        <v>Y7.Science</v>
      </c>
      <c r="E67" s="35">
        <v>7</v>
      </c>
      <c r="F67" s="36" t="s">
        <v>13</v>
      </c>
      <c r="G67" s="36">
        <v>1</v>
      </c>
      <c r="H67" s="37">
        <v>4</v>
      </c>
      <c r="I67"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7C1</v>
      </c>
      <c r="J67"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7C1.4</v>
      </c>
      <c r="K67" s="5" t="str">
        <f>IF(LessonLookup[[#This Row],[LessonTitleAuto]]="",LessonLookup[[#This Row],[LessonTitleEnter]],LessonLookup[[#This Row],[LessonTitleAuto]])</f>
        <v>Heating Water</v>
      </c>
      <c r="L67" s="3" t="s">
        <v>272</v>
      </c>
      <c r="M67" s="3" t="s">
        <v>51</v>
      </c>
      <c r="N67" s="8">
        <f>COUNTIF(StatementLookup[LessonID],LessonLookup[[#This Row],[LessonID]])</f>
        <v>3</v>
      </c>
      <c r="O67" s="7">
        <v>1</v>
      </c>
      <c r="P67" s="2" t="s">
        <v>273</v>
      </c>
      <c r="Q67" s="2" t="s">
        <v>273</v>
      </c>
      <c r="R67" s="2"/>
      <c r="S67" s="2"/>
      <c r="T67" s="4" t="str">
        <f>IF(ISERROR(_xlfn.XLOOKUP(LessonLookup[[#This Row],[TopicID]],TopicLookup[TopicID],TopicLookup[TopicTitle])),"",_xlfn.XLOOKUP(LessonLookup[[#This Row],[TopicID]],TopicLookup[TopicID],TopicLookup[TopicTitle]))</f>
        <v>Introduction To Science</v>
      </c>
      <c r="U6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7" s="2"/>
      <c r="X67" s="2"/>
      <c r="Y67" s="2"/>
      <c r="Z67" s="2"/>
      <c r="AA67" s="2"/>
      <c r="AB67" s="2"/>
    </row>
    <row r="68" spans="1:28" ht="14.65" hidden="1" customHeight="1" x14ac:dyDescent="0.25">
      <c r="A68" s="7" t="str">
        <f>_xlfn.XLOOKUP(LessonLookup[[#This Row],[TopicID]],TopicLookup[TopicID],TopicLookup[SyllabusSubject])</f>
        <v>Science</v>
      </c>
      <c r="B68" s="5">
        <f>_xlfn.XLOOKUP(LessonLookup[[#This Row],[TopicID]],TopicLookup[TopicID],TopicLookup[SyllabusKeyStage])</f>
        <v>3</v>
      </c>
      <c r="C68" s="1" t="str">
        <f>_xlfn.XLOOKUP(LessonLookup[[#This Row],[TopicID]],topics!I:I,topics!D:D)</f>
        <v>KS3.Science</v>
      </c>
      <c r="D68" s="1" t="str">
        <f>_xlfn.XLOOKUP(LessonLookup[[#This Row],[TopicID]],topics!I:I,topics!E:E)</f>
        <v>Y7.Science</v>
      </c>
      <c r="E68" s="35">
        <v>7</v>
      </c>
      <c r="F68" s="36" t="s">
        <v>13</v>
      </c>
      <c r="G68" s="36">
        <v>1</v>
      </c>
      <c r="H68" s="37">
        <v>5</v>
      </c>
      <c r="I68"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7C1</v>
      </c>
      <c r="J68"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7C1.5</v>
      </c>
      <c r="K68" s="5" t="str">
        <f>IF(LessonLookup[[#This Row],[LessonTitleAuto]]="",LessonLookup[[#This Row],[LessonTitleEnter]],LessonLookup[[#This Row],[LessonTitleAuto]])</f>
        <v>Identify Variables</v>
      </c>
      <c r="L68" s="3" t="s">
        <v>274</v>
      </c>
      <c r="M68" s="3" t="s">
        <v>51</v>
      </c>
      <c r="N68" s="8">
        <f>COUNTIF(StatementLookup[LessonID],LessonLookup[[#This Row],[LessonID]])</f>
        <v>3</v>
      </c>
      <c r="O68" s="7">
        <v>1</v>
      </c>
      <c r="P68" s="2" t="s">
        <v>275</v>
      </c>
      <c r="Q68" s="2" t="s">
        <v>275</v>
      </c>
      <c r="R68" s="2"/>
      <c r="S68" s="2"/>
      <c r="T68" s="4" t="str">
        <f>IF(ISERROR(_xlfn.XLOOKUP(LessonLookup[[#This Row],[TopicID]],TopicLookup[TopicID],TopicLookup[TopicTitle])),"",_xlfn.XLOOKUP(LessonLookup[[#This Row],[TopicID]],TopicLookup[TopicID],TopicLookup[TopicTitle]))</f>
        <v>Introduction To Science</v>
      </c>
      <c r="U6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8" s="2"/>
      <c r="X68" s="2"/>
      <c r="Y68" s="2"/>
      <c r="Z68" s="2"/>
      <c r="AA68" s="2"/>
      <c r="AB68" s="2"/>
    </row>
    <row r="69" spans="1:28" ht="14.65" hidden="1" customHeight="1" x14ac:dyDescent="0.25">
      <c r="A69" s="7" t="str">
        <f>_xlfn.XLOOKUP(LessonLookup[[#This Row],[TopicID]],TopicLookup[TopicID],TopicLookup[SyllabusSubject])</f>
        <v>Science</v>
      </c>
      <c r="B69" s="5">
        <f>_xlfn.XLOOKUP(LessonLookup[[#This Row],[TopicID]],TopicLookup[TopicID],TopicLookup[SyllabusKeyStage])</f>
        <v>3</v>
      </c>
      <c r="C69" s="1" t="str">
        <f>_xlfn.XLOOKUP(LessonLookup[[#This Row],[TopicID]],topics!I:I,topics!D:D)</f>
        <v>KS3.Science</v>
      </c>
      <c r="D69" s="1" t="str">
        <f>_xlfn.XLOOKUP(LessonLookup[[#This Row],[TopicID]],topics!I:I,topics!E:E)</f>
        <v>Y7.Science</v>
      </c>
      <c r="E69" s="35">
        <v>7</v>
      </c>
      <c r="F69" s="36" t="s">
        <v>13</v>
      </c>
      <c r="G69" s="36">
        <v>1</v>
      </c>
      <c r="H69" s="37">
        <v>6</v>
      </c>
      <c r="I69"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7C1</v>
      </c>
      <c r="J69"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7C1.6</v>
      </c>
      <c r="K69" s="5" t="str">
        <f>IF(LessonLookup[[#This Row],[LessonTitleAuto]]="",LessonLookup[[#This Row],[LessonTitleEnter]],LessonLookup[[#This Row],[LessonTitleAuto]])</f>
        <v>Working with scientific data</v>
      </c>
      <c r="L69" s="3" t="s">
        <v>276</v>
      </c>
      <c r="M69" s="3" t="s">
        <v>51</v>
      </c>
      <c r="N69" s="8">
        <f>COUNTIF(StatementLookup[LessonID],LessonLookup[[#This Row],[LessonID]])</f>
        <v>3</v>
      </c>
      <c r="O69" s="7">
        <v>1</v>
      </c>
      <c r="P69" s="2" t="s">
        <v>277</v>
      </c>
      <c r="Q69" s="2" t="s">
        <v>277</v>
      </c>
      <c r="R69" s="2"/>
      <c r="S69" s="2"/>
      <c r="T69" s="4" t="str">
        <f>IF(ISERROR(_xlfn.XLOOKUP(LessonLookup[[#This Row],[TopicID]],TopicLookup[TopicID],TopicLookup[TopicTitle])),"",_xlfn.XLOOKUP(LessonLookup[[#This Row],[TopicID]],TopicLookup[TopicID],TopicLookup[TopicTitle]))</f>
        <v>Introduction To Science</v>
      </c>
      <c r="U6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9" s="2"/>
      <c r="X69" s="2"/>
      <c r="Y69" s="2"/>
      <c r="Z69" s="2"/>
      <c r="AA69" s="2"/>
      <c r="AB69" s="2"/>
    </row>
    <row r="70" spans="1:28" ht="14.65" hidden="1" customHeight="1" x14ac:dyDescent="0.25">
      <c r="A70" s="7" t="str">
        <f>_xlfn.XLOOKUP(LessonLookup[[#This Row],[TopicID]],TopicLookup[TopicID],TopicLookup[SyllabusSubject])</f>
        <v>Science</v>
      </c>
      <c r="B70" s="5">
        <f>_xlfn.XLOOKUP(LessonLookup[[#This Row],[TopicID]],TopicLookup[TopicID],TopicLookup[SyllabusKeyStage])</f>
        <v>3</v>
      </c>
      <c r="C70" s="1" t="str">
        <f>_xlfn.XLOOKUP(LessonLookup[[#This Row],[TopicID]],topics!I:I,topics!D:D)</f>
        <v>KS3.Science</v>
      </c>
      <c r="D70" s="1" t="str">
        <f>_xlfn.XLOOKUP(LessonLookup[[#This Row],[TopicID]],topics!I:I,topics!E:E)</f>
        <v>Y7.Science</v>
      </c>
      <c r="E70" s="35">
        <v>7</v>
      </c>
      <c r="F70" s="36" t="s">
        <v>13</v>
      </c>
      <c r="G70" s="36">
        <v>1</v>
      </c>
      <c r="H70" s="37">
        <v>7</v>
      </c>
      <c r="I70"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7C1</v>
      </c>
      <c r="J70"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7C1.7</v>
      </c>
      <c r="K70" s="5" t="str">
        <f>IF(LessonLookup[[#This Row],[LessonTitleAuto]]="",LessonLookup[[#This Row],[LessonTitleEnter]],LessonLookup[[#This Row],[LessonTitleAuto]])</f>
        <v>Drawing a bar chart</v>
      </c>
      <c r="L70" s="3" t="s">
        <v>278</v>
      </c>
      <c r="M70" s="3" t="s">
        <v>51</v>
      </c>
      <c r="N70" s="8">
        <f>COUNTIF(StatementLookup[LessonID],LessonLookup[[#This Row],[LessonID]])</f>
        <v>3</v>
      </c>
      <c r="O70" s="7">
        <v>1</v>
      </c>
      <c r="P70" s="2" t="s">
        <v>279</v>
      </c>
      <c r="Q70" s="2" t="s">
        <v>279</v>
      </c>
      <c r="R70" s="2"/>
      <c r="S70" s="2"/>
      <c r="T70" s="4" t="str">
        <f>IF(ISERROR(_xlfn.XLOOKUP(LessonLookup[[#This Row],[TopicID]],TopicLookup[TopicID],TopicLookup[TopicTitle])),"",_xlfn.XLOOKUP(LessonLookup[[#This Row],[TopicID]],TopicLookup[TopicID],TopicLookup[TopicTitle]))</f>
        <v>Introduction To Science</v>
      </c>
      <c r="U7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70" s="2"/>
      <c r="X70" s="2"/>
      <c r="Y70" s="2"/>
      <c r="Z70" s="2"/>
      <c r="AA70" s="2"/>
      <c r="AB70" s="2"/>
    </row>
    <row r="71" spans="1:28" ht="14.65" hidden="1" customHeight="1" x14ac:dyDescent="0.25">
      <c r="A71" s="7" t="str">
        <f>_xlfn.XLOOKUP(LessonLookup[[#This Row],[TopicID]],TopicLookup[TopicID],TopicLookup[SyllabusSubject])</f>
        <v>Science</v>
      </c>
      <c r="B71" s="5">
        <f>_xlfn.XLOOKUP(LessonLookup[[#This Row],[TopicID]],TopicLookup[TopicID],TopicLookup[SyllabusKeyStage])</f>
        <v>3</v>
      </c>
      <c r="C71" s="1" t="str">
        <f>_xlfn.XLOOKUP(LessonLookup[[#This Row],[TopicID]],topics!I:I,topics!D:D)</f>
        <v>KS3.Science</v>
      </c>
      <c r="D71" s="1" t="str">
        <f>_xlfn.XLOOKUP(LessonLookup[[#This Row],[TopicID]],topics!I:I,topics!E:E)</f>
        <v>Y7.Science</v>
      </c>
      <c r="E71" s="35">
        <v>7</v>
      </c>
      <c r="F71" s="36" t="s">
        <v>13</v>
      </c>
      <c r="G71" s="36">
        <v>1</v>
      </c>
      <c r="H71" s="37">
        <v>8</v>
      </c>
      <c r="I71"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7C1</v>
      </c>
      <c r="J71"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7C1.8</v>
      </c>
      <c r="K71" s="5" t="str">
        <f>IF(LessonLookup[[#This Row],[LessonTitleAuto]]="",LessonLookup[[#This Row],[LessonTitleEnter]],LessonLookup[[#This Row],[LessonTitleAuto]])</f>
        <v>Drawing a scatter graph</v>
      </c>
      <c r="L71" s="3" t="s">
        <v>280</v>
      </c>
      <c r="M71" s="3" t="s">
        <v>51</v>
      </c>
      <c r="N71" s="8">
        <f>COUNTIF(StatementLookup[LessonID],LessonLookup[[#This Row],[LessonID]])</f>
        <v>3</v>
      </c>
      <c r="O71" s="7">
        <v>2</v>
      </c>
      <c r="P71" s="2" t="s">
        <v>281</v>
      </c>
      <c r="Q71" s="2" t="s">
        <v>281</v>
      </c>
      <c r="R71" s="2"/>
      <c r="S71" s="2"/>
      <c r="T71" s="4" t="str">
        <f>IF(ISERROR(_xlfn.XLOOKUP(LessonLookup[[#This Row],[TopicID]],TopicLookup[TopicID],TopicLookup[TopicTitle])),"",_xlfn.XLOOKUP(LessonLookup[[#This Row],[TopicID]],TopicLookup[TopicID],TopicLookup[TopicTitle]))</f>
        <v>Introduction To Science</v>
      </c>
      <c r="U7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71" s="2"/>
      <c r="X71" s="2"/>
      <c r="Y71" s="2"/>
      <c r="Z71" s="2"/>
      <c r="AA71" s="2"/>
      <c r="AB71" s="2"/>
    </row>
    <row r="72" spans="1:28" ht="14.65" hidden="1" customHeight="1" x14ac:dyDescent="0.25">
      <c r="A72" s="7" t="str">
        <f>_xlfn.XLOOKUP(LessonLookup[[#This Row],[TopicID]],TopicLookup[TopicID],TopicLookup[SyllabusSubject])</f>
        <v>Science</v>
      </c>
      <c r="B72" s="5">
        <f>_xlfn.XLOOKUP(LessonLookup[[#This Row],[TopicID]],TopicLookup[TopicID],TopicLookup[SyllabusKeyStage])</f>
        <v>3</v>
      </c>
      <c r="C72" s="1" t="str">
        <f>_xlfn.XLOOKUP(LessonLookup[[#This Row],[TopicID]],topics!I:I,topics!D:D)</f>
        <v>KS3.Science</v>
      </c>
      <c r="D72" s="1" t="str">
        <f>_xlfn.XLOOKUP(LessonLookup[[#This Row],[TopicID]],topics!I:I,topics!E:E)</f>
        <v>Y7.Science</v>
      </c>
      <c r="E72" s="35">
        <v>7</v>
      </c>
      <c r="F72" s="36" t="s">
        <v>13</v>
      </c>
      <c r="G72" s="36">
        <v>1</v>
      </c>
      <c r="H72" s="37">
        <v>9</v>
      </c>
      <c r="I72"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7C1</v>
      </c>
      <c r="J72"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7C1.9</v>
      </c>
      <c r="K72" s="5" t="str">
        <f>IF(LessonLookup[[#This Row],[LessonTitleAuto]]="",LessonLookup[[#This Row],[LessonTitleEnter]],LessonLookup[[#This Row],[LessonTitleAuto]])</f>
        <v>Write a Method</v>
      </c>
      <c r="L72" s="3" t="s">
        <v>282</v>
      </c>
      <c r="M72" s="3" t="s">
        <v>51</v>
      </c>
      <c r="N72" s="8">
        <f>COUNTIF(StatementLookup[LessonID],LessonLookup[[#This Row],[LessonID]])</f>
        <v>3</v>
      </c>
      <c r="O72" s="7">
        <v>1</v>
      </c>
      <c r="P72" s="2" t="s">
        <v>283</v>
      </c>
      <c r="Q72" s="2" t="s">
        <v>283</v>
      </c>
      <c r="R72" s="2"/>
      <c r="S72" s="2"/>
      <c r="T72" s="4" t="str">
        <f>IF(ISERROR(_xlfn.XLOOKUP(LessonLookup[[#This Row],[TopicID]],TopicLookup[TopicID],TopicLookup[TopicTitle])),"",_xlfn.XLOOKUP(LessonLookup[[#This Row],[TopicID]],TopicLookup[TopicID],TopicLookup[TopicTitle]))</f>
        <v>Introduction To Science</v>
      </c>
      <c r="U7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72" s="2"/>
      <c r="X72" s="2"/>
      <c r="Y72" s="2"/>
      <c r="Z72" s="2"/>
      <c r="AA72" s="2"/>
      <c r="AB72" s="2"/>
    </row>
    <row r="73" spans="1:28" ht="14.65" hidden="1" customHeight="1" x14ac:dyDescent="0.25">
      <c r="A73" s="7" t="str">
        <f>_xlfn.XLOOKUP(LessonLookup[[#This Row],[TopicID]],TopicLookup[TopicID],TopicLookup[SyllabusSubject])</f>
        <v>Science</v>
      </c>
      <c r="B73" s="5">
        <f>_xlfn.XLOOKUP(LessonLookup[[#This Row],[TopicID]],TopicLookup[TopicID],TopicLookup[SyllabusKeyStage])</f>
        <v>3</v>
      </c>
      <c r="C73" s="1" t="str">
        <f>_xlfn.XLOOKUP(LessonLookup[[#This Row],[TopicID]],topics!I:I,topics!D:D)</f>
        <v>KS3.Science</v>
      </c>
      <c r="D73" s="1" t="str">
        <f>_xlfn.XLOOKUP(LessonLookup[[#This Row],[TopicID]],topics!I:I,topics!E:E)</f>
        <v>Y7.Science</v>
      </c>
      <c r="E73" s="35">
        <v>7</v>
      </c>
      <c r="F73" s="36" t="s">
        <v>13</v>
      </c>
      <c r="G73" s="36">
        <v>1</v>
      </c>
      <c r="H73" s="37" t="s">
        <v>8</v>
      </c>
      <c r="I73"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7C1</v>
      </c>
      <c r="J73"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7C1.F</v>
      </c>
      <c r="K73" s="5" t="str">
        <f>IF(LessonLookup[[#This Row],[LessonTitleAuto]]="",LessonLookup[[#This Row],[LessonTitleEnter]],LessonLookup[[#This Row],[LessonTitleAuto]])</f>
        <v>Test feedback: 7C1 Introduction To Science</v>
      </c>
      <c r="L73" s="3" t="s">
        <v>921</v>
      </c>
      <c r="M73" s="3" t="s">
        <v>2951</v>
      </c>
      <c r="N73" s="2">
        <f>COUNTIF(StatementLookup[LessonID],LessonLookup[[#This Row],[LessonID]])</f>
        <v>1</v>
      </c>
      <c r="O73" s="2">
        <v>1</v>
      </c>
      <c r="P73" s="7"/>
      <c r="Q73" s="8"/>
      <c r="R73" s="2"/>
      <c r="S73" s="2"/>
      <c r="T73" s="4" t="str">
        <f>IF(ISERROR(_xlfn.XLOOKUP(LessonLookup[[#This Row],[TopicID]],TopicLookup[TopicID],TopicLookup[TopicTitle])),"",_xlfn.XLOOKUP(LessonLookup[[#This Row],[TopicID]],TopicLookup[TopicID],TopicLookup[TopicTitle]))</f>
        <v>Introduction To Science</v>
      </c>
      <c r="U7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7C1 Introduction To Science</v>
      </c>
      <c r="V73" s="2"/>
      <c r="X73" s="2"/>
      <c r="Y73" s="2"/>
      <c r="Z73" s="2"/>
      <c r="AA73" s="2"/>
      <c r="AB73" s="2"/>
    </row>
    <row r="74" spans="1:28" ht="14.65" hidden="1" customHeight="1" x14ac:dyDescent="0.25">
      <c r="A74" s="7" t="str">
        <f>_xlfn.XLOOKUP(LessonLookup[[#This Row],[TopicID]],TopicLookup[TopicID],TopicLookup[SyllabusSubject])</f>
        <v>Science</v>
      </c>
      <c r="B74" s="5">
        <f>_xlfn.XLOOKUP(LessonLookup[[#This Row],[TopicID]],TopicLookup[TopicID],TopicLookup[SyllabusKeyStage])</f>
        <v>3</v>
      </c>
      <c r="C74" s="1" t="str">
        <f>_xlfn.XLOOKUP(LessonLookup[[#This Row],[TopicID]],topics!I:I,topics!D:D)</f>
        <v>KS3.Science</v>
      </c>
      <c r="D74" s="1" t="str">
        <f>_xlfn.XLOOKUP(LessonLookup[[#This Row],[TopicID]],topics!I:I,topics!E:E)</f>
        <v>Y7.Science</v>
      </c>
      <c r="E74" s="35">
        <v>7</v>
      </c>
      <c r="F74" s="36" t="s">
        <v>13</v>
      </c>
      <c r="G74" s="36">
        <v>1</v>
      </c>
      <c r="H74" s="37" t="s">
        <v>6</v>
      </c>
      <c r="I74"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7C1</v>
      </c>
      <c r="J74"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7C1.R</v>
      </c>
      <c r="K74" s="5" t="str">
        <f>IF(LessonLookup[[#This Row],[LessonTitleAuto]]="",LessonLookup[[#This Row],[LessonTitleEnter]],LessonLookup[[#This Row],[LessonTitleAuto]])</f>
        <v>Revision of topic 7C1 Introduction To Science</v>
      </c>
      <c r="L74" s="3" t="s">
        <v>921</v>
      </c>
      <c r="M74" s="3" t="s">
        <v>2873</v>
      </c>
      <c r="N74" s="2">
        <f>COUNTIF(StatementLookup[LessonID],LessonLookup[[#This Row],[LessonID]])</f>
        <v>1</v>
      </c>
      <c r="O74" s="2">
        <v>1</v>
      </c>
      <c r="P74" s="7"/>
      <c r="Q74" s="8"/>
      <c r="R74" s="2"/>
      <c r="S74" s="2"/>
      <c r="T74" s="4" t="str">
        <f>IF(ISERROR(_xlfn.XLOOKUP(LessonLookup[[#This Row],[TopicID]],TopicLookup[TopicID],TopicLookup[TopicTitle])),"",_xlfn.XLOOKUP(LessonLookup[[#This Row],[TopicID]],TopicLookup[TopicID],TopicLookup[TopicTitle]))</f>
        <v>Introduction To Science</v>
      </c>
      <c r="U7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7C1 Introduction To Science</v>
      </c>
      <c r="V74" s="2"/>
      <c r="X74" s="2"/>
      <c r="Y74" s="2"/>
      <c r="Z74" s="2"/>
      <c r="AA74" s="2"/>
      <c r="AB74" s="2"/>
    </row>
    <row r="75" spans="1:28" ht="14.65" hidden="1" customHeight="1" x14ac:dyDescent="0.25">
      <c r="A75" s="7" t="str">
        <f>_xlfn.XLOOKUP(LessonLookup[[#This Row],[TopicID]],TopicLookup[TopicID],TopicLookup[SyllabusSubject])</f>
        <v>Science</v>
      </c>
      <c r="B75" s="5">
        <f>_xlfn.XLOOKUP(LessonLookup[[#This Row],[TopicID]],TopicLookup[TopicID],TopicLookup[SyllabusKeyStage])</f>
        <v>3</v>
      </c>
      <c r="C75" s="1" t="str">
        <f>_xlfn.XLOOKUP(LessonLookup[[#This Row],[TopicID]],topics!I:I,topics!D:D)</f>
        <v>KS3.Science</v>
      </c>
      <c r="D75" s="1" t="str">
        <f>_xlfn.XLOOKUP(LessonLookup[[#This Row],[TopicID]],topics!I:I,topics!E:E)</f>
        <v>Y7.Science</v>
      </c>
      <c r="E75" s="35">
        <v>7</v>
      </c>
      <c r="F75" s="36" t="s">
        <v>13</v>
      </c>
      <c r="G75" s="36">
        <v>1</v>
      </c>
      <c r="H75" s="37" t="s">
        <v>7</v>
      </c>
      <c r="I75"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7C1</v>
      </c>
      <c r="J75"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7C1.T</v>
      </c>
      <c r="K75" s="5" t="str">
        <f>IF(LessonLookup[[#This Row],[LessonTitleAuto]]="",LessonLookup[[#This Row],[LessonTitleEnter]],LessonLookup[[#This Row],[LessonTitleAuto]])</f>
        <v>Topic test: 7C1 Introduction To Science</v>
      </c>
      <c r="L75" s="3" t="s">
        <v>921</v>
      </c>
      <c r="M75" s="3" t="s">
        <v>2950</v>
      </c>
      <c r="N75" s="2">
        <f>COUNTIF(StatementLookup[LessonID],LessonLookup[[#This Row],[LessonID]])</f>
        <v>1</v>
      </c>
      <c r="O75" s="2">
        <v>1</v>
      </c>
      <c r="P75" s="7"/>
      <c r="Q75" s="8"/>
      <c r="R75" s="2"/>
      <c r="S75" s="2"/>
      <c r="T75" s="4" t="str">
        <f>IF(ISERROR(_xlfn.XLOOKUP(LessonLookup[[#This Row],[TopicID]],TopicLookup[TopicID],TopicLookup[TopicTitle])),"",_xlfn.XLOOKUP(LessonLookup[[#This Row],[TopicID]],TopicLookup[TopicID],TopicLookup[TopicTitle]))</f>
        <v>Introduction To Science</v>
      </c>
      <c r="U7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7C1 Introduction To Science</v>
      </c>
      <c r="V75" s="2"/>
      <c r="X75" s="2"/>
      <c r="Y75" s="2"/>
      <c r="Z75" s="2"/>
      <c r="AA75" s="2"/>
      <c r="AB75" s="2"/>
    </row>
    <row r="76" spans="1:28" ht="14.65" hidden="1" customHeight="1" x14ac:dyDescent="0.25">
      <c r="A76" s="7" t="str">
        <f>_xlfn.XLOOKUP(LessonLookup[[#This Row],[TopicID]],TopicLookup[TopicID],TopicLookup[SyllabusSubject])</f>
        <v>Science</v>
      </c>
      <c r="B76" s="5">
        <f>_xlfn.XLOOKUP(LessonLookup[[#This Row],[TopicID]],TopicLookup[TopicID],TopicLookup[SyllabusKeyStage])</f>
        <v>3</v>
      </c>
      <c r="C76" s="1" t="str">
        <f>_xlfn.XLOOKUP(LessonLookup[[#This Row],[TopicID]],topics!I:I,topics!D:D)</f>
        <v>KS3.Science</v>
      </c>
      <c r="D76" s="1" t="str">
        <f>_xlfn.XLOOKUP(LessonLookup[[#This Row],[TopicID]],topics!I:I,topics!E:E)</f>
        <v>Y7.Science</v>
      </c>
      <c r="E76" s="35">
        <v>7</v>
      </c>
      <c r="F76" s="36" t="s">
        <v>13</v>
      </c>
      <c r="G76" s="36">
        <v>2</v>
      </c>
      <c r="H76" s="37">
        <v>1</v>
      </c>
      <c r="I76"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7C2</v>
      </c>
      <c r="J7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7C2.1</v>
      </c>
      <c r="K76" s="5" t="str">
        <f>IF(LessonLookup[[#This Row],[LessonTitleAuto]]="",LessonLookup[[#This Row],[LessonTitleEnter]],LessonLookup[[#This Row],[LessonTitleAuto]])</f>
        <v>States of matter</v>
      </c>
      <c r="L76" s="3" t="s">
        <v>284</v>
      </c>
      <c r="M76" s="3" t="s">
        <v>51</v>
      </c>
      <c r="N76" s="8">
        <f>COUNTIF(StatementLookup[LessonID],LessonLookup[[#This Row],[LessonID]])</f>
        <v>3</v>
      </c>
      <c r="O76" s="7">
        <v>1</v>
      </c>
      <c r="P76" s="2" t="s">
        <v>285</v>
      </c>
      <c r="Q76" s="2" t="s">
        <v>286</v>
      </c>
      <c r="R76" s="2"/>
      <c r="S76" s="2"/>
      <c r="T76" s="4" t="str">
        <f>IF(ISERROR(_xlfn.XLOOKUP(LessonLookup[[#This Row],[TopicID]],TopicLookup[TopicID],TopicLookup[TopicTitle])),"",_xlfn.XLOOKUP(LessonLookup[[#This Row],[TopicID]],TopicLookup[TopicID],TopicLookup[TopicTitle]))</f>
        <v>States Of Matter And Dissolving</v>
      </c>
      <c r="U7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76" s="2"/>
      <c r="X76" s="2"/>
      <c r="Y76" s="2"/>
      <c r="Z76" s="2"/>
      <c r="AA76" s="2"/>
      <c r="AB76" s="2"/>
    </row>
    <row r="77" spans="1:28" ht="14.65" hidden="1" customHeight="1" x14ac:dyDescent="0.25">
      <c r="A77" s="7" t="str">
        <f>_xlfn.XLOOKUP(LessonLookup[[#This Row],[TopicID]],TopicLookup[TopicID],TopicLookup[SyllabusSubject])</f>
        <v>Science</v>
      </c>
      <c r="B77" s="5">
        <f>_xlfn.XLOOKUP(LessonLookup[[#This Row],[TopicID]],TopicLookup[TopicID],TopicLookup[SyllabusKeyStage])</f>
        <v>3</v>
      </c>
      <c r="C77" s="1" t="str">
        <f>_xlfn.XLOOKUP(LessonLookup[[#This Row],[TopicID]],topics!I:I,topics!D:D)</f>
        <v>KS3.Science</v>
      </c>
      <c r="D77" s="1" t="str">
        <f>_xlfn.XLOOKUP(LessonLookup[[#This Row],[TopicID]],topics!I:I,topics!E:E)</f>
        <v>Y7.Science</v>
      </c>
      <c r="E77" s="35">
        <v>7</v>
      </c>
      <c r="F77" s="36" t="s">
        <v>13</v>
      </c>
      <c r="G77" s="36">
        <v>2</v>
      </c>
      <c r="H77" s="37">
        <v>2</v>
      </c>
      <c r="I77"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7C2</v>
      </c>
      <c r="J77"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7C2.2</v>
      </c>
      <c r="K77" s="5" t="str">
        <f>IF(LessonLookup[[#This Row],[LessonTitleAuto]]="",LessonLookup[[#This Row],[LessonTitleEnter]],LessonLookup[[#This Row],[LessonTitleAuto]])</f>
        <v>Properties of fluids and diffusion</v>
      </c>
      <c r="L77" s="3" t="s">
        <v>287</v>
      </c>
      <c r="M77" s="3" t="s">
        <v>51</v>
      </c>
      <c r="N77" s="8">
        <f>COUNTIF(StatementLookup[LessonID],LessonLookup[[#This Row],[LessonID]])</f>
        <v>3</v>
      </c>
      <c r="O77" s="7">
        <v>1</v>
      </c>
      <c r="P77" s="2" t="s">
        <v>288</v>
      </c>
      <c r="Q77" s="2" t="s">
        <v>289</v>
      </c>
      <c r="R77" s="2"/>
      <c r="S77" s="2"/>
      <c r="T77" s="4" t="str">
        <f>IF(ISERROR(_xlfn.XLOOKUP(LessonLookup[[#This Row],[TopicID]],TopicLookup[TopicID],TopicLookup[TopicTitle])),"",_xlfn.XLOOKUP(LessonLookup[[#This Row],[TopicID]],TopicLookup[TopicID],TopicLookup[TopicTitle]))</f>
        <v>States Of Matter And Dissolving</v>
      </c>
      <c r="U7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77" s="2"/>
      <c r="X77" s="2"/>
      <c r="Y77" s="2"/>
      <c r="Z77" s="2"/>
      <c r="AA77" s="2"/>
      <c r="AB77" s="2"/>
    </row>
    <row r="78" spans="1:28" ht="14.65" hidden="1" customHeight="1" x14ac:dyDescent="0.25">
      <c r="A78" s="7" t="str">
        <f>_xlfn.XLOOKUP(LessonLookup[[#This Row],[TopicID]],TopicLookup[TopicID],TopicLookup[SyllabusSubject])</f>
        <v>Science</v>
      </c>
      <c r="B78" s="5">
        <f>_xlfn.XLOOKUP(LessonLookup[[#This Row],[TopicID]],TopicLookup[TopicID],TopicLookup[SyllabusKeyStage])</f>
        <v>3</v>
      </c>
      <c r="C78" s="1" t="str">
        <f>_xlfn.XLOOKUP(LessonLookup[[#This Row],[TopicID]],topics!I:I,topics!D:D)</f>
        <v>KS3.Science</v>
      </c>
      <c r="D78" s="1" t="str">
        <f>_xlfn.XLOOKUP(LessonLookup[[#This Row],[TopicID]],topics!I:I,topics!E:E)</f>
        <v>Y7.Science</v>
      </c>
      <c r="E78" s="35">
        <v>7</v>
      </c>
      <c r="F78" s="36" t="s">
        <v>13</v>
      </c>
      <c r="G78" s="36">
        <v>2</v>
      </c>
      <c r="H78" s="37">
        <v>3</v>
      </c>
      <c r="I78"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7C2</v>
      </c>
      <c r="J78"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7C2.3</v>
      </c>
      <c r="K78" s="5" t="str">
        <f>IF(LessonLookup[[#This Row],[LessonTitleAuto]]="",LessonLookup[[#This Row],[LessonTitleEnter]],LessonLookup[[#This Row],[LessonTitleAuto]])</f>
        <v>Testing for gases</v>
      </c>
      <c r="L78" s="3" t="s">
        <v>290</v>
      </c>
      <c r="M78" s="3" t="s">
        <v>51</v>
      </c>
      <c r="N78" s="8">
        <f>COUNTIF(StatementLookup[LessonID],LessonLookup[[#This Row],[LessonID]])</f>
        <v>3</v>
      </c>
      <c r="O78" s="7">
        <v>1</v>
      </c>
      <c r="P78" s="2" t="s">
        <v>291</v>
      </c>
      <c r="Q78" s="2" t="s">
        <v>292</v>
      </c>
      <c r="R78" s="2"/>
      <c r="S78" s="2"/>
      <c r="T78" s="4" t="str">
        <f>IF(ISERROR(_xlfn.XLOOKUP(LessonLookup[[#This Row],[TopicID]],TopicLookup[TopicID],TopicLookup[TopicTitle])),"",_xlfn.XLOOKUP(LessonLookup[[#This Row],[TopicID]],TopicLookup[TopicID],TopicLookup[TopicTitle]))</f>
        <v>States Of Matter And Dissolving</v>
      </c>
      <c r="U7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78" s="2"/>
      <c r="X78" s="2"/>
      <c r="Y78" s="2"/>
      <c r="Z78" s="2"/>
      <c r="AA78" s="2"/>
      <c r="AB78" s="2"/>
    </row>
    <row r="79" spans="1:28" ht="14.65" hidden="1" customHeight="1" x14ac:dyDescent="0.25">
      <c r="A79" s="7" t="str">
        <f>_xlfn.XLOOKUP(LessonLookup[[#This Row],[TopicID]],TopicLookup[TopicID],TopicLookup[SyllabusSubject])</f>
        <v>Science</v>
      </c>
      <c r="B79" s="5">
        <f>_xlfn.XLOOKUP(LessonLookup[[#This Row],[TopicID]],TopicLookup[TopicID],TopicLookup[SyllabusKeyStage])</f>
        <v>3</v>
      </c>
      <c r="C79" s="1" t="str">
        <f>_xlfn.XLOOKUP(LessonLookup[[#This Row],[TopicID]],topics!I:I,topics!D:D)</f>
        <v>KS3.Science</v>
      </c>
      <c r="D79" s="1" t="str">
        <f>_xlfn.XLOOKUP(LessonLookup[[#This Row],[TopicID]],topics!I:I,topics!E:E)</f>
        <v>Y7.Science</v>
      </c>
      <c r="E79" s="35">
        <v>7</v>
      </c>
      <c r="F79" s="36" t="s">
        <v>13</v>
      </c>
      <c r="G79" s="36">
        <v>2</v>
      </c>
      <c r="H79" s="37">
        <v>4</v>
      </c>
      <c r="I79"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7C2</v>
      </c>
      <c r="J79"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7C2.4</v>
      </c>
      <c r="K79" s="5" t="str">
        <f>IF(LessonLookup[[#This Row],[LessonTitleAuto]]="",LessonLookup[[#This Row],[LessonTitleEnter]],LessonLookup[[#This Row],[LessonTitleAuto]])</f>
        <v>Heating and Cooling curves</v>
      </c>
      <c r="L79" s="3" t="s">
        <v>293</v>
      </c>
      <c r="M79" s="3" t="s">
        <v>51</v>
      </c>
      <c r="N79" s="8">
        <f>COUNTIF(StatementLookup[LessonID],LessonLookup[[#This Row],[LessonID]])</f>
        <v>3</v>
      </c>
      <c r="O79" s="7">
        <v>1</v>
      </c>
      <c r="P79" s="2" t="s">
        <v>294</v>
      </c>
      <c r="Q79" s="2" t="s">
        <v>295</v>
      </c>
      <c r="R79" s="2"/>
      <c r="S79" s="2"/>
      <c r="T79" s="4" t="str">
        <f>IF(ISERROR(_xlfn.XLOOKUP(LessonLookup[[#This Row],[TopicID]],TopicLookup[TopicID],TopicLookup[TopicTitle])),"",_xlfn.XLOOKUP(LessonLookup[[#This Row],[TopicID]],TopicLookup[TopicID],TopicLookup[TopicTitle]))</f>
        <v>States Of Matter And Dissolving</v>
      </c>
      <c r="U7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79" s="2"/>
      <c r="X79" s="2"/>
      <c r="Y79" s="2"/>
      <c r="Z79" s="2"/>
      <c r="AA79" s="2"/>
      <c r="AB79" s="2"/>
    </row>
    <row r="80" spans="1:28" ht="14.65" hidden="1" customHeight="1" x14ac:dyDescent="0.25">
      <c r="A80" s="7" t="str">
        <f>_xlfn.XLOOKUP(LessonLookup[[#This Row],[TopicID]],TopicLookup[TopicID],TopicLookup[SyllabusSubject])</f>
        <v>Science</v>
      </c>
      <c r="B80" s="5">
        <f>_xlfn.XLOOKUP(LessonLookup[[#This Row],[TopicID]],TopicLookup[TopicID],TopicLookup[SyllabusKeyStage])</f>
        <v>3</v>
      </c>
      <c r="C80" s="1" t="str">
        <f>_xlfn.XLOOKUP(LessonLookup[[#This Row],[TopicID]],topics!I:I,topics!D:D)</f>
        <v>KS3.Science</v>
      </c>
      <c r="D80" s="1" t="str">
        <f>_xlfn.XLOOKUP(LessonLookup[[#This Row],[TopicID]],topics!I:I,topics!E:E)</f>
        <v>Y7.Science</v>
      </c>
      <c r="E80" s="35">
        <v>7</v>
      </c>
      <c r="F80" s="36" t="s">
        <v>13</v>
      </c>
      <c r="G80" s="36">
        <v>2</v>
      </c>
      <c r="H80" s="37">
        <v>5</v>
      </c>
      <c r="I80"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7C2</v>
      </c>
      <c r="J80"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7C2.5</v>
      </c>
      <c r="K80" s="5" t="str">
        <f>IF(LessonLookup[[#This Row],[LessonTitleAuto]]="",LessonLookup[[#This Row],[LessonTitleEnter]],LessonLookup[[#This Row],[LessonTitleAuto]])</f>
        <v>Solubility</v>
      </c>
      <c r="L80" s="3" t="s">
        <v>296</v>
      </c>
      <c r="M80" s="3" t="s">
        <v>51</v>
      </c>
      <c r="N80" s="8">
        <f>COUNTIF(StatementLookup[LessonID],LessonLookup[[#This Row],[LessonID]])</f>
        <v>3</v>
      </c>
      <c r="O80" s="7">
        <v>1</v>
      </c>
      <c r="P80" s="2" t="s">
        <v>297</v>
      </c>
      <c r="Q80" s="12" t="s">
        <v>298</v>
      </c>
      <c r="R80" s="12"/>
      <c r="S80" s="12"/>
      <c r="T80" s="4" t="str">
        <f>IF(ISERROR(_xlfn.XLOOKUP(LessonLookup[[#This Row],[TopicID]],TopicLookup[TopicID],TopicLookup[TopicTitle])),"",_xlfn.XLOOKUP(LessonLookup[[#This Row],[TopicID]],TopicLookup[TopicID],TopicLookup[TopicTitle]))</f>
        <v>States Of Matter And Dissolving</v>
      </c>
      <c r="U8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80" s="2"/>
      <c r="X80" s="2"/>
      <c r="Y80" s="2"/>
      <c r="Z80" s="2"/>
      <c r="AA80" s="2"/>
      <c r="AB80" s="2"/>
    </row>
    <row r="81" spans="1:28" ht="14.65" hidden="1" customHeight="1" x14ac:dyDescent="0.25">
      <c r="A81" s="7" t="str">
        <f>_xlfn.XLOOKUP(LessonLookup[[#This Row],[TopicID]],TopicLookup[TopicID],TopicLookup[SyllabusSubject])</f>
        <v>Science</v>
      </c>
      <c r="B81" s="5">
        <f>_xlfn.XLOOKUP(LessonLookup[[#This Row],[TopicID]],TopicLookup[TopicID],TopicLookup[SyllabusKeyStage])</f>
        <v>3</v>
      </c>
      <c r="C81" s="1" t="str">
        <f>_xlfn.XLOOKUP(LessonLookup[[#This Row],[TopicID]],topics!I:I,topics!D:D)</f>
        <v>KS3.Science</v>
      </c>
      <c r="D81" s="1" t="str">
        <f>_xlfn.XLOOKUP(LessonLookup[[#This Row],[TopicID]],topics!I:I,topics!E:E)</f>
        <v>Y7.Science</v>
      </c>
      <c r="E81" s="35">
        <v>7</v>
      </c>
      <c r="F81" s="36" t="s">
        <v>13</v>
      </c>
      <c r="G81" s="36">
        <v>2</v>
      </c>
      <c r="H81" s="37">
        <v>6</v>
      </c>
      <c r="I81"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7C2</v>
      </c>
      <c r="J81"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7C2.6</v>
      </c>
      <c r="K81" s="5" t="str">
        <f>IF(LessonLookup[[#This Row],[LessonTitleAuto]]="",LessonLookup[[#This Row],[LessonTitleEnter]],LessonLookup[[#This Row],[LessonTitleAuto]])</f>
        <v>Investigate Solubility</v>
      </c>
      <c r="L81" s="3" t="s">
        <v>299</v>
      </c>
      <c r="M81" s="3" t="s">
        <v>51</v>
      </c>
      <c r="N81" s="8">
        <f>COUNTIF(StatementLookup[LessonID],LessonLookup[[#This Row],[LessonID]])</f>
        <v>3</v>
      </c>
      <c r="O81" s="7">
        <v>2</v>
      </c>
      <c r="P81" s="2" t="s">
        <v>300</v>
      </c>
      <c r="Q81" s="2" t="s">
        <v>301</v>
      </c>
      <c r="R81" s="2"/>
      <c r="S81" s="2"/>
      <c r="T81" s="4" t="str">
        <f>IF(ISERROR(_xlfn.XLOOKUP(LessonLookup[[#This Row],[TopicID]],TopicLookup[TopicID],TopicLookup[TopicTitle])),"",_xlfn.XLOOKUP(LessonLookup[[#This Row],[TopicID]],TopicLookup[TopicID],TopicLookup[TopicTitle]))</f>
        <v>States Of Matter And Dissolving</v>
      </c>
      <c r="U8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81" s="2"/>
      <c r="X81" s="2"/>
      <c r="Y81" s="2"/>
      <c r="Z81" s="2"/>
      <c r="AA81" s="2"/>
      <c r="AB81" s="2"/>
    </row>
    <row r="82" spans="1:28" ht="14.65" hidden="1" customHeight="1" x14ac:dyDescent="0.25">
      <c r="A82" s="7" t="str">
        <f>_xlfn.XLOOKUP(LessonLookup[[#This Row],[TopicID]],TopicLookup[TopicID],TopicLookup[SyllabusSubject])</f>
        <v>Science</v>
      </c>
      <c r="B82" s="5">
        <f>_xlfn.XLOOKUP(LessonLookup[[#This Row],[TopicID]],TopicLookup[TopicID],TopicLookup[SyllabusKeyStage])</f>
        <v>3</v>
      </c>
      <c r="C82" s="1" t="str">
        <f>_xlfn.XLOOKUP(LessonLookup[[#This Row],[TopicID]],topics!I:I,topics!D:D)</f>
        <v>KS3.Science</v>
      </c>
      <c r="D82" s="1" t="str">
        <f>_xlfn.XLOOKUP(LessonLookup[[#This Row],[TopicID]],topics!I:I,topics!E:E)</f>
        <v>Y7.Science</v>
      </c>
      <c r="E82" s="35">
        <v>7</v>
      </c>
      <c r="F82" s="36" t="s">
        <v>13</v>
      </c>
      <c r="G82" s="36">
        <v>2</v>
      </c>
      <c r="H82" s="37" t="s">
        <v>8</v>
      </c>
      <c r="I82"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7C2</v>
      </c>
      <c r="J82"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7C2.F</v>
      </c>
      <c r="K82" s="5" t="str">
        <f>IF(LessonLookup[[#This Row],[LessonTitleAuto]]="",LessonLookup[[#This Row],[LessonTitleEnter]],LessonLookup[[#This Row],[LessonTitleAuto]])</f>
        <v>Test feedback: 7C2 States Of Matter And Dissolving</v>
      </c>
      <c r="L82" s="3" t="s">
        <v>921</v>
      </c>
      <c r="M82" s="3" t="s">
        <v>2951</v>
      </c>
      <c r="N82" s="2">
        <f>COUNTIF(StatementLookup[LessonID],LessonLookup[[#This Row],[LessonID]])</f>
        <v>1</v>
      </c>
      <c r="O82" s="2">
        <v>1</v>
      </c>
      <c r="P82" s="7"/>
      <c r="Q82" s="8"/>
      <c r="R82" s="2"/>
      <c r="S82" s="2"/>
      <c r="T82" s="4" t="str">
        <f>IF(ISERROR(_xlfn.XLOOKUP(LessonLookup[[#This Row],[TopicID]],TopicLookup[TopicID],TopicLookup[TopicTitle])),"",_xlfn.XLOOKUP(LessonLookup[[#This Row],[TopicID]],TopicLookup[TopicID],TopicLookup[TopicTitle]))</f>
        <v>States Of Matter And Dissolving</v>
      </c>
      <c r="U8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7C2 States Of Matter And Dissolving</v>
      </c>
      <c r="V82" s="2"/>
      <c r="X82" s="2"/>
      <c r="Y82" s="2"/>
      <c r="Z82" s="2"/>
      <c r="AA82" s="2"/>
      <c r="AB82" s="2"/>
    </row>
    <row r="83" spans="1:28" ht="14.65" hidden="1" customHeight="1" x14ac:dyDescent="0.25">
      <c r="A83" s="7" t="str">
        <f>_xlfn.XLOOKUP(LessonLookup[[#This Row],[TopicID]],TopicLookup[TopicID],TopicLookup[SyllabusSubject])</f>
        <v>Science</v>
      </c>
      <c r="B83" s="5">
        <f>_xlfn.XLOOKUP(LessonLookup[[#This Row],[TopicID]],TopicLookup[TopicID],TopicLookup[SyllabusKeyStage])</f>
        <v>3</v>
      </c>
      <c r="C83" s="1" t="str">
        <f>_xlfn.XLOOKUP(LessonLookup[[#This Row],[TopicID]],topics!I:I,topics!D:D)</f>
        <v>KS3.Science</v>
      </c>
      <c r="D83" s="1" t="str">
        <f>_xlfn.XLOOKUP(LessonLookup[[#This Row],[TopicID]],topics!I:I,topics!E:E)</f>
        <v>Y7.Science</v>
      </c>
      <c r="E83" s="35">
        <v>7</v>
      </c>
      <c r="F83" s="36" t="s">
        <v>13</v>
      </c>
      <c r="G83" s="36">
        <v>2</v>
      </c>
      <c r="H83" s="37" t="s">
        <v>6</v>
      </c>
      <c r="I83"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7C2</v>
      </c>
      <c r="J83"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7C2.R</v>
      </c>
      <c r="K83" s="5" t="str">
        <f>IF(LessonLookup[[#This Row],[LessonTitleAuto]]="",LessonLookup[[#This Row],[LessonTitleEnter]],LessonLookup[[#This Row],[LessonTitleAuto]])</f>
        <v>Revision of topic 7C2 States Of Matter And Dissolving</v>
      </c>
      <c r="L83" s="3" t="s">
        <v>921</v>
      </c>
      <c r="M83" s="3" t="s">
        <v>2873</v>
      </c>
      <c r="N83" s="2">
        <f>COUNTIF(StatementLookup[LessonID],LessonLookup[[#This Row],[LessonID]])</f>
        <v>1</v>
      </c>
      <c r="O83" s="2">
        <v>1</v>
      </c>
      <c r="P83" s="7"/>
      <c r="Q83" s="8"/>
      <c r="R83" s="2"/>
      <c r="S83" s="2"/>
      <c r="T83" s="4" t="str">
        <f>IF(ISERROR(_xlfn.XLOOKUP(LessonLookup[[#This Row],[TopicID]],TopicLookup[TopicID],TopicLookup[TopicTitle])),"",_xlfn.XLOOKUP(LessonLookup[[#This Row],[TopicID]],TopicLookup[TopicID],TopicLookup[TopicTitle]))</f>
        <v>States Of Matter And Dissolving</v>
      </c>
      <c r="U8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7C2 States Of Matter And Dissolving</v>
      </c>
      <c r="V83" s="2"/>
      <c r="X83" s="2"/>
      <c r="Y83" s="2"/>
      <c r="Z83" s="2"/>
      <c r="AA83" s="2"/>
      <c r="AB83" s="2"/>
    </row>
    <row r="84" spans="1:28" ht="14.65" hidden="1" customHeight="1" x14ac:dyDescent="0.25">
      <c r="A84" s="7" t="str">
        <f>_xlfn.XLOOKUP(LessonLookup[[#This Row],[TopicID]],TopicLookup[TopicID],TopicLookup[SyllabusSubject])</f>
        <v>Science</v>
      </c>
      <c r="B84" s="5">
        <f>_xlfn.XLOOKUP(LessonLookup[[#This Row],[TopicID]],TopicLookup[TopicID],TopicLookup[SyllabusKeyStage])</f>
        <v>3</v>
      </c>
      <c r="C84" s="1" t="str">
        <f>_xlfn.XLOOKUP(LessonLookup[[#This Row],[TopicID]],topics!I:I,topics!D:D)</f>
        <v>KS3.Science</v>
      </c>
      <c r="D84" s="1" t="str">
        <f>_xlfn.XLOOKUP(LessonLookup[[#This Row],[TopicID]],topics!I:I,topics!E:E)</f>
        <v>Y7.Science</v>
      </c>
      <c r="E84" s="35">
        <v>7</v>
      </c>
      <c r="F84" s="36" t="s">
        <v>13</v>
      </c>
      <c r="G84" s="36">
        <v>2</v>
      </c>
      <c r="H84" s="37" t="s">
        <v>7</v>
      </c>
      <c r="I84"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7C2</v>
      </c>
      <c r="J84"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7C2.T</v>
      </c>
      <c r="K84" s="5" t="str">
        <f>IF(LessonLookup[[#This Row],[LessonTitleAuto]]="",LessonLookup[[#This Row],[LessonTitleEnter]],LessonLookup[[#This Row],[LessonTitleAuto]])</f>
        <v>Topic test: 7C2 States Of Matter And Dissolving</v>
      </c>
      <c r="L84" s="3" t="s">
        <v>921</v>
      </c>
      <c r="M84" s="3" t="s">
        <v>2950</v>
      </c>
      <c r="N84" s="2">
        <f>COUNTIF(StatementLookup[LessonID],LessonLookup[[#This Row],[LessonID]])</f>
        <v>1</v>
      </c>
      <c r="O84" s="2">
        <v>1</v>
      </c>
      <c r="P84" s="7"/>
      <c r="Q84" s="8"/>
      <c r="R84" s="2"/>
      <c r="S84" s="2"/>
      <c r="T84" s="4" t="str">
        <f>IF(ISERROR(_xlfn.XLOOKUP(LessonLookup[[#This Row],[TopicID]],TopicLookup[TopicID],TopicLookup[TopicTitle])),"",_xlfn.XLOOKUP(LessonLookup[[#This Row],[TopicID]],TopicLookup[TopicID],TopicLookup[TopicTitle]))</f>
        <v>States Of Matter And Dissolving</v>
      </c>
      <c r="U8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7C2 States Of Matter And Dissolving</v>
      </c>
      <c r="V84" s="2"/>
      <c r="X84" s="2"/>
      <c r="Y84" s="2"/>
      <c r="Z84" s="2"/>
      <c r="AA84" s="2"/>
      <c r="AB84" s="2"/>
    </row>
    <row r="85" spans="1:28" ht="14.65" hidden="1" customHeight="1" x14ac:dyDescent="0.25">
      <c r="A85" s="7" t="str">
        <f>_xlfn.XLOOKUP(LessonLookup[[#This Row],[TopicID]],TopicLookup[TopicID],TopicLookup[SyllabusSubject])</f>
        <v>Science</v>
      </c>
      <c r="B85" s="5">
        <f>_xlfn.XLOOKUP(LessonLookup[[#This Row],[TopicID]],TopicLookup[TopicID],TopicLookup[SyllabusKeyStage])</f>
        <v>3</v>
      </c>
      <c r="C85" s="1" t="str">
        <f>_xlfn.XLOOKUP(LessonLookup[[#This Row],[TopicID]],topics!I:I,topics!D:D)</f>
        <v>KS3.Science</v>
      </c>
      <c r="D85" s="1" t="str">
        <f>_xlfn.XLOOKUP(LessonLookup[[#This Row],[TopicID]],topics!I:I,topics!E:E)</f>
        <v>Y7.Science</v>
      </c>
      <c r="E85" s="35">
        <v>7</v>
      </c>
      <c r="F85" s="36" t="s">
        <v>13</v>
      </c>
      <c r="G85" s="36">
        <v>3</v>
      </c>
      <c r="H85" s="37">
        <v>1</v>
      </c>
      <c r="I85"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7C3</v>
      </c>
      <c r="J8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7C3.1</v>
      </c>
      <c r="K85" s="5" t="str">
        <f>IF(LessonLookup[[#This Row],[LessonTitleAuto]]="",LessonLookup[[#This Row],[LessonTitleEnter]],LessonLookup[[#This Row],[LessonTitleAuto]])</f>
        <v>Elements and Compounds</v>
      </c>
      <c r="L85" s="3" t="s">
        <v>302</v>
      </c>
      <c r="M85" s="3" t="s">
        <v>51</v>
      </c>
      <c r="N85" s="8">
        <f>COUNTIF(StatementLookup[LessonID],LessonLookup[[#This Row],[LessonID]])</f>
        <v>3</v>
      </c>
      <c r="O85" s="7">
        <v>1</v>
      </c>
      <c r="P85" s="2" t="s">
        <v>303</v>
      </c>
      <c r="Q85" s="12" t="s">
        <v>304</v>
      </c>
      <c r="R85" s="12"/>
      <c r="S85" s="12"/>
      <c r="T85" s="4" t="str">
        <f>IF(ISERROR(_xlfn.XLOOKUP(LessonLookup[[#This Row],[TopicID]],TopicLookup[TopicID],TopicLookup[TopicTitle])),"",_xlfn.XLOOKUP(LessonLookup[[#This Row],[TopicID]],TopicLookup[TopicID],TopicLookup[TopicTitle]))</f>
        <v>Elements And Compounds</v>
      </c>
      <c r="U8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85" s="2"/>
      <c r="X85" s="2"/>
      <c r="Y85" s="2"/>
      <c r="Z85" s="2"/>
      <c r="AA85" s="2"/>
      <c r="AB85" s="2"/>
    </row>
    <row r="86" spans="1:28" ht="14.65" hidden="1" customHeight="1" x14ac:dyDescent="0.25">
      <c r="A86" s="7" t="str">
        <f>_xlfn.XLOOKUP(LessonLookup[[#This Row],[TopicID]],TopicLookup[TopicID],TopicLookup[SyllabusSubject])</f>
        <v>Science</v>
      </c>
      <c r="B86" s="5">
        <f>_xlfn.XLOOKUP(LessonLookup[[#This Row],[TopicID]],TopicLookup[TopicID],TopicLookup[SyllabusKeyStage])</f>
        <v>3</v>
      </c>
      <c r="C86" s="1" t="str">
        <f>_xlfn.XLOOKUP(LessonLookup[[#This Row],[TopicID]],topics!I:I,topics!D:D)</f>
        <v>KS3.Science</v>
      </c>
      <c r="D86" s="1" t="str">
        <f>_xlfn.XLOOKUP(LessonLookup[[#This Row],[TopicID]],topics!I:I,topics!E:E)</f>
        <v>Y7.Science</v>
      </c>
      <c r="E86" s="35">
        <v>7</v>
      </c>
      <c r="F86" s="36" t="s">
        <v>13</v>
      </c>
      <c r="G86" s="36">
        <v>3</v>
      </c>
      <c r="H86" s="37">
        <v>2</v>
      </c>
      <c r="I86"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7C3</v>
      </c>
      <c r="J8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7C3.2</v>
      </c>
      <c r="K86" s="5" t="str">
        <f>IF(LessonLookup[[#This Row],[LessonTitleAuto]]="",LessonLookup[[#This Row],[LessonTitleEnter]],LessonLookup[[#This Row],[LessonTitleAuto]])</f>
        <v>The Periodic Table</v>
      </c>
      <c r="L86" s="3" t="s">
        <v>305</v>
      </c>
      <c r="M86" s="3" t="s">
        <v>51</v>
      </c>
      <c r="N86" s="8">
        <f>COUNTIF(StatementLookup[LessonID],LessonLookup[[#This Row],[LessonID]])</f>
        <v>3</v>
      </c>
      <c r="O86" s="7">
        <v>1</v>
      </c>
      <c r="P86" s="2" t="s">
        <v>306</v>
      </c>
      <c r="Q86" s="2" t="s">
        <v>307</v>
      </c>
      <c r="R86" s="2"/>
      <c r="S86" s="2"/>
      <c r="T86" s="4" t="str">
        <f>IF(ISERROR(_xlfn.XLOOKUP(LessonLookup[[#This Row],[TopicID]],TopicLookup[TopicID],TopicLookup[TopicTitle])),"",_xlfn.XLOOKUP(LessonLookup[[#This Row],[TopicID]],TopicLookup[TopicID],TopicLookup[TopicTitle]))</f>
        <v>Elements And Compounds</v>
      </c>
      <c r="U8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86" s="2"/>
      <c r="X86" s="2"/>
      <c r="Y86" s="2"/>
      <c r="Z86" s="2"/>
      <c r="AA86" s="2"/>
      <c r="AB86" s="2"/>
    </row>
    <row r="87" spans="1:28" ht="14.65" hidden="1" customHeight="1" x14ac:dyDescent="0.25">
      <c r="A87" s="7" t="str">
        <f>_xlfn.XLOOKUP(LessonLookup[[#This Row],[TopicID]],TopicLookup[TopicID],TopicLookup[SyllabusSubject])</f>
        <v>Science</v>
      </c>
      <c r="B87" s="5">
        <f>_xlfn.XLOOKUP(LessonLookup[[#This Row],[TopicID]],TopicLookup[TopicID],TopicLookup[SyllabusKeyStage])</f>
        <v>3</v>
      </c>
      <c r="C87" s="1" t="str">
        <f>_xlfn.XLOOKUP(LessonLookup[[#This Row],[TopicID]],topics!I:I,topics!D:D)</f>
        <v>KS3.Science</v>
      </c>
      <c r="D87" s="1" t="str">
        <f>_xlfn.XLOOKUP(LessonLookup[[#This Row],[TopicID]],topics!I:I,topics!E:E)</f>
        <v>Y7.Science</v>
      </c>
      <c r="E87" s="35">
        <v>7</v>
      </c>
      <c r="F87" s="36" t="s">
        <v>13</v>
      </c>
      <c r="G87" s="36">
        <v>3</v>
      </c>
      <c r="H87" s="37">
        <v>3</v>
      </c>
      <c r="I87"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7C3</v>
      </c>
      <c r="J87"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7C3.3</v>
      </c>
      <c r="K87" s="5" t="str">
        <f>IF(LessonLookup[[#This Row],[LessonTitleAuto]]="",LessonLookup[[#This Row],[LessonTitleEnter]],LessonLookup[[#This Row],[LessonTitleAuto]])</f>
        <v>The parts of an atom</v>
      </c>
      <c r="L87" s="3" t="s">
        <v>308</v>
      </c>
      <c r="M87" s="3" t="s">
        <v>51</v>
      </c>
      <c r="N87" s="8">
        <f>COUNTIF(StatementLookup[LessonID],LessonLookup[[#This Row],[LessonID]])</f>
        <v>3</v>
      </c>
      <c r="O87" s="7">
        <v>1</v>
      </c>
      <c r="P87" s="2" t="s">
        <v>309</v>
      </c>
      <c r="Q87" s="2" t="s">
        <v>310</v>
      </c>
      <c r="R87" s="2"/>
      <c r="S87" s="2"/>
      <c r="T87" s="4" t="str">
        <f>IF(ISERROR(_xlfn.XLOOKUP(LessonLookup[[#This Row],[TopicID]],TopicLookup[TopicID],TopicLookup[TopicTitle])),"",_xlfn.XLOOKUP(LessonLookup[[#This Row],[TopicID]],TopicLookup[TopicID],TopicLookup[TopicTitle]))</f>
        <v>Elements And Compounds</v>
      </c>
      <c r="U8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87" s="2"/>
      <c r="X87" s="2"/>
      <c r="Y87" s="2"/>
      <c r="Z87" s="2"/>
      <c r="AA87" s="2"/>
      <c r="AB87" s="2"/>
    </row>
    <row r="88" spans="1:28" ht="14.65" hidden="1" customHeight="1" x14ac:dyDescent="0.25">
      <c r="A88" s="7" t="str">
        <f>_xlfn.XLOOKUP(LessonLookup[[#This Row],[TopicID]],TopicLookup[TopicID],TopicLookup[SyllabusSubject])</f>
        <v>Science</v>
      </c>
      <c r="B88" s="5">
        <f>_xlfn.XLOOKUP(LessonLookup[[#This Row],[TopicID]],TopicLookup[TopicID],TopicLookup[SyllabusKeyStage])</f>
        <v>3</v>
      </c>
      <c r="C88" s="1" t="str">
        <f>_xlfn.XLOOKUP(LessonLookup[[#This Row],[TopicID]],topics!I:I,topics!D:D)</f>
        <v>KS3.Science</v>
      </c>
      <c r="D88" s="1" t="str">
        <f>_xlfn.XLOOKUP(LessonLookup[[#This Row],[TopicID]],topics!I:I,topics!E:E)</f>
        <v>Y7.Science</v>
      </c>
      <c r="E88" s="35">
        <v>7</v>
      </c>
      <c r="F88" s="36" t="s">
        <v>13</v>
      </c>
      <c r="G88" s="36">
        <v>3</v>
      </c>
      <c r="H88" s="37">
        <v>4</v>
      </c>
      <c r="I88"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7C3</v>
      </c>
      <c r="J88"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7C3.4</v>
      </c>
      <c r="K88" s="5" t="str">
        <f>IF(LessonLookup[[#This Row],[LessonTitleAuto]]="",LessonLookup[[#This Row],[LessonTitleEnter]],LessonLookup[[#This Row],[LessonTitleAuto]])</f>
        <v>Metals and non-metals</v>
      </c>
      <c r="L88" s="3" t="s">
        <v>311</v>
      </c>
      <c r="M88" s="3" t="s">
        <v>51</v>
      </c>
      <c r="N88" s="8">
        <f>COUNTIF(StatementLookup[LessonID],LessonLookup[[#This Row],[LessonID]])</f>
        <v>3</v>
      </c>
      <c r="O88" s="7">
        <v>1</v>
      </c>
      <c r="P88" s="2" t="s">
        <v>312</v>
      </c>
      <c r="Q88" s="2" t="s">
        <v>313</v>
      </c>
      <c r="R88" s="2"/>
      <c r="S88" s="2"/>
      <c r="T88" s="4" t="str">
        <f>IF(ISERROR(_xlfn.XLOOKUP(LessonLookup[[#This Row],[TopicID]],TopicLookup[TopicID],TopicLookup[TopicTitle])),"",_xlfn.XLOOKUP(LessonLookup[[#This Row],[TopicID]],TopicLookup[TopicID],TopicLookup[TopicTitle]))</f>
        <v>Elements And Compounds</v>
      </c>
      <c r="U8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88" s="2"/>
      <c r="X88" s="2"/>
      <c r="Y88" s="2"/>
      <c r="Z88" s="2"/>
      <c r="AA88" s="2"/>
      <c r="AB88" s="2"/>
    </row>
    <row r="89" spans="1:28" ht="14.65" hidden="1" customHeight="1" x14ac:dyDescent="0.25">
      <c r="A89" s="7" t="str">
        <f>_xlfn.XLOOKUP(LessonLookup[[#This Row],[TopicID]],TopicLookup[TopicID],TopicLookup[SyllabusSubject])</f>
        <v>Science</v>
      </c>
      <c r="B89" s="5">
        <f>_xlfn.XLOOKUP(LessonLookup[[#This Row],[TopicID]],TopicLookup[TopicID],TopicLookup[SyllabusKeyStage])</f>
        <v>3</v>
      </c>
      <c r="C89" s="1" t="str">
        <f>_xlfn.XLOOKUP(LessonLookup[[#This Row],[TopicID]],topics!I:I,topics!D:D)</f>
        <v>KS3.Science</v>
      </c>
      <c r="D89" s="1" t="str">
        <f>_xlfn.XLOOKUP(LessonLookup[[#This Row],[TopicID]],topics!I:I,topics!E:E)</f>
        <v>Y7.Science</v>
      </c>
      <c r="E89" s="35">
        <v>7</v>
      </c>
      <c r="F89" s="36" t="s">
        <v>13</v>
      </c>
      <c r="G89" s="36">
        <v>3</v>
      </c>
      <c r="H89" s="37">
        <v>5</v>
      </c>
      <c r="I89"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7C3</v>
      </c>
      <c r="J89"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7C3.5</v>
      </c>
      <c r="K89" s="5" t="str">
        <f>IF(LessonLookup[[#This Row],[LessonTitleAuto]]="",LessonLookup[[#This Row],[LessonTitleEnter]],LessonLookup[[#This Row],[LessonTitleAuto]])</f>
        <v>Properties and uses of metals</v>
      </c>
      <c r="L89" s="3" t="s">
        <v>314</v>
      </c>
      <c r="M89" s="3" t="s">
        <v>51</v>
      </c>
      <c r="N89" s="8">
        <f>COUNTIF(StatementLookup[LessonID],LessonLookup[[#This Row],[LessonID]])</f>
        <v>3</v>
      </c>
      <c r="O89" s="7">
        <v>1</v>
      </c>
      <c r="P89" s="2" t="s">
        <v>315</v>
      </c>
      <c r="Q89" s="2" t="s">
        <v>316</v>
      </c>
      <c r="R89" s="2"/>
      <c r="S89" s="2"/>
      <c r="T89" s="4" t="str">
        <f>IF(ISERROR(_xlfn.XLOOKUP(LessonLookup[[#This Row],[TopicID]],TopicLookup[TopicID],TopicLookup[TopicTitle])),"",_xlfn.XLOOKUP(LessonLookup[[#This Row],[TopicID]],TopicLookup[TopicID],TopicLookup[TopicTitle]))</f>
        <v>Elements And Compounds</v>
      </c>
      <c r="U8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89" s="2"/>
      <c r="X89" s="2"/>
      <c r="Y89" s="2"/>
      <c r="Z89" s="2"/>
      <c r="AA89" s="2"/>
      <c r="AB89" s="2"/>
    </row>
    <row r="90" spans="1:28" ht="14.65" hidden="1" customHeight="1" x14ac:dyDescent="0.25">
      <c r="A90" s="7" t="str">
        <f>_xlfn.XLOOKUP(LessonLookup[[#This Row],[TopicID]],TopicLookup[TopicID],TopicLookup[SyllabusSubject])</f>
        <v>Science</v>
      </c>
      <c r="B90" s="5">
        <f>_xlfn.XLOOKUP(LessonLookup[[#This Row],[TopicID]],TopicLookup[TopicID],TopicLookup[SyllabusKeyStage])</f>
        <v>3</v>
      </c>
      <c r="C90" s="1" t="str">
        <f>_xlfn.XLOOKUP(LessonLookup[[#This Row],[TopicID]],topics!I:I,topics!D:D)</f>
        <v>KS3.Science</v>
      </c>
      <c r="D90" s="1" t="str">
        <f>_xlfn.XLOOKUP(LessonLookup[[#This Row],[TopicID]],topics!I:I,topics!E:E)</f>
        <v>Y7.Science</v>
      </c>
      <c r="E90" s="35">
        <v>7</v>
      </c>
      <c r="F90" s="36" t="s">
        <v>13</v>
      </c>
      <c r="G90" s="36">
        <v>3</v>
      </c>
      <c r="H90" s="37">
        <v>6</v>
      </c>
      <c r="I90"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7C3</v>
      </c>
      <c r="J90"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7C3.6</v>
      </c>
      <c r="K90" s="5" t="str">
        <f>IF(LessonLookup[[#This Row],[LessonTitleAuto]]="",LessonLookup[[#This Row],[LessonTitleEnter]],LessonLookup[[#This Row],[LessonTitleAuto]])</f>
        <v>Chemical reactions</v>
      </c>
      <c r="L90" s="3" t="s">
        <v>317</v>
      </c>
      <c r="M90" s="3" t="s">
        <v>51</v>
      </c>
      <c r="N90" s="8">
        <f>COUNTIF(StatementLookup[LessonID],LessonLookup[[#This Row],[LessonID]])</f>
        <v>3</v>
      </c>
      <c r="O90" s="7">
        <v>1</v>
      </c>
      <c r="P90" s="2" t="s">
        <v>318</v>
      </c>
      <c r="Q90" s="2" t="s">
        <v>319</v>
      </c>
      <c r="R90" s="2"/>
      <c r="S90" s="2"/>
      <c r="T90" s="4" t="str">
        <f>IF(ISERROR(_xlfn.XLOOKUP(LessonLookup[[#This Row],[TopicID]],TopicLookup[TopicID],TopicLookup[TopicTitle])),"",_xlfn.XLOOKUP(LessonLookup[[#This Row],[TopicID]],TopicLookup[TopicID],TopicLookup[TopicTitle]))</f>
        <v>Elements And Compounds</v>
      </c>
      <c r="U9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90" s="2"/>
      <c r="X90" s="2"/>
      <c r="Y90" s="2"/>
      <c r="Z90" s="2"/>
      <c r="AA90" s="2"/>
      <c r="AB90" s="2"/>
    </row>
    <row r="91" spans="1:28" ht="14.65" hidden="1" customHeight="1" x14ac:dyDescent="0.25">
      <c r="A91" s="7" t="str">
        <f>_xlfn.XLOOKUP(LessonLookup[[#This Row],[TopicID]],TopicLookup[TopicID],TopicLookup[SyllabusSubject])</f>
        <v>Science</v>
      </c>
      <c r="B91" s="5">
        <f>_xlfn.XLOOKUP(LessonLookup[[#This Row],[TopicID]],TopicLookup[TopicID],TopicLookup[SyllabusKeyStage])</f>
        <v>3</v>
      </c>
      <c r="C91" s="1" t="str">
        <f>_xlfn.XLOOKUP(LessonLookup[[#This Row],[TopicID]],topics!I:I,topics!D:D)</f>
        <v>KS3.Science</v>
      </c>
      <c r="D91" s="1" t="str">
        <f>_xlfn.XLOOKUP(LessonLookup[[#This Row],[TopicID]],topics!I:I,topics!E:E)</f>
        <v>Y7.Science</v>
      </c>
      <c r="E91" s="35">
        <v>7</v>
      </c>
      <c r="F91" s="36" t="s">
        <v>13</v>
      </c>
      <c r="G91" s="36">
        <v>3</v>
      </c>
      <c r="H91" s="37">
        <v>7</v>
      </c>
      <c r="I91"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7C3</v>
      </c>
      <c r="J91"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7C3.7</v>
      </c>
      <c r="K91" s="5" t="str">
        <f>IF(LessonLookup[[#This Row],[LessonTitleAuto]]="",LessonLookup[[#This Row],[LessonTitleEnter]],LessonLookup[[#This Row],[LessonTitleAuto]])</f>
        <v>Writing chemical equations</v>
      </c>
      <c r="L91" s="3" t="s">
        <v>320</v>
      </c>
      <c r="M91" s="3" t="s">
        <v>51</v>
      </c>
      <c r="N91" s="8">
        <f>COUNTIF(StatementLookup[LessonID],LessonLookup[[#This Row],[LessonID]])</f>
        <v>3</v>
      </c>
      <c r="O91" s="7">
        <v>1</v>
      </c>
      <c r="P91" s="2" t="s">
        <v>321</v>
      </c>
      <c r="Q91" s="2" t="s">
        <v>322</v>
      </c>
      <c r="R91" s="2"/>
      <c r="S91" s="2"/>
      <c r="T91" s="4" t="str">
        <f>IF(ISERROR(_xlfn.XLOOKUP(LessonLookup[[#This Row],[TopicID]],TopicLookup[TopicID],TopicLookup[TopicTitle])),"",_xlfn.XLOOKUP(LessonLookup[[#This Row],[TopicID]],TopicLookup[TopicID],TopicLookup[TopicTitle]))</f>
        <v>Elements And Compounds</v>
      </c>
      <c r="U9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91" s="2"/>
      <c r="X91" s="2"/>
      <c r="Y91" s="2"/>
      <c r="Z91" s="2"/>
      <c r="AA91" s="2"/>
      <c r="AB91" s="2"/>
    </row>
    <row r="92" spans="1:28" ht="14.65" hidden="1" customHeight="1" x14ac:dyDescent="0.25">
      <c r="A92" s="7" t="str">
        <f>_xlfn.XLOOKUP(LessonLookup[[#This Row],[TopicID]],TopicLookup[TopicID],TopicLookup[SyllabusSubject])</f>
        <v>Science</v>
      </c>
      <c r="B92" s="5">
        <f>_xlfn.XLOOKUP(LessonLookup[[#This Row],[TopicID]],TopicLookup[TopicID],TopicLookup[SyllabusKeyStage])</f>
        <v>3</v>
      </c>
      <c r="C92" s="1" t="str">
        <f>_xlfn.XLOOKUP(LessonLookup[[#This Row],[TopicID]],topics!I:I,topics!D:D)</f>
        <v>KS3.Science</v>
      </c>
      <c r="D92" s="1" t="str">
        <f>_xlfn.XLOOKUP(LessonLookup[[#This Row],[TopicID]],topics!I:I,topics!E:E)</f>
        <v>Y7.Science</v>
      </c>
      <c r="E92" s="35">
        <v>7</v>
      </c>
      <c r="F92" s="36" t="s">
        <v>13</v>
      </c>
      <c r="G92" s="36">
        <v>3</v>
      </c>
      <c r="H92" s="37" t="s">
        <v>8</v>
      </c>
      <c r="I92"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7C3</v>
      </c>
      <c r="J92"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7C3.F</v>
      </c>
      <c r="K92" s="5" t="str">
        <f>IF(LessonLookup[[#This Row],[LessonTitleAuto]]="",LessonLookup[[#This Row],[LessonTitleEnter]],LessonLookup[[#This Row],[LessonTitleAuto]])</f>
        <v>Test feedback: 7C3 Elements And Compounds</v>
      </c>
      <c r="L92" s="3" t="s">
        <v>921</v>
      </c>
      <c r="M92" s="3" t="s">
        <v>2951</v>
      </c>
      <c r="N92" s="2">
        <f>COUNTIF(StatementLookup[LessonID],LessonLookup[[#This Row],[LessonID]])</f>
        <v>1</v>
      </c>
      <c r="O92" s="2">
        <v>1</v>
      </c>
      <c r="P92" s="7"/>
      <c r="Q92" s="8"/>
      <c r="R92" s="2"/>
      <c r="S92" s="2"/>
      <c r="T92" s="4" t="str">
        <f>IF(ISERROR(_xlfn.XLOOKUP(LessonLookup[[#This Row],[TopicID]],TopicLookup[TopicID],TopicLookup[TopicTitle])),"",_xlfn.XLOOKUP(LessonLookup[[#This Row],[TopicID]],TopicLookup[TopicID],TopicLookup[TopicTitle]))</f>
        <v>Elements And Compounds</v>
      </c>
      <c r="U9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7C3 Elements And Compounds</v>
      </c>
      <c r="V92" s="2"/>
      <c r="X92" s="2"/>
      <c r="Y92" s="2"/>
      <c r="Z92" s="2"/>
      <c r="AA92" s="2"/>
      <c r="AB92" s="2"/>
    </row>
    <row r="93" spans="1:28" ht="14.65" hidden="1" customHeight="1" x14ac:dyDescent="0.25">
      <c r="A93" s="7" t="str">
        <f>_xlfn.XLOOKUP(LessonLookup[[#This Row],[TopicID]],TopicLookup[TopicID],TopicLookup[SyllabusSubject])</f>
        <v>Science</v>
      </c>
      <c r="B93" s="5">
        <f>_xlfn.XLOOKUP(LessonLookup[[#This Row],[TopicID]],TopicLookup[TopicID],TopicLookup[SyllabusKeyStage])</f>
        <v>3</v>
      </c>
      <c r="C93" s="1" t="str">
        <f>_xlfn.XLOOKUP(LessonLookup[[#This Row],[TopicID]],topics!I:I,topics!D:D)</f>
        <v>KS3.Science</v>
      </c>
      <c r="D93" s="1" t="str">
        <f>_xlfn.XLOOKUP(LessonLookup[[#This Row],[TopicID]],topics!I:I,topics!E:E)</f>
        <v>Y7.Science</v>
      </c>
      <c r="E93" s="35">
        <v>7</v>
      </c>
      <c r="F93" s="36" t="s">
        <v>13</v>
      </c>
      <c r="G93" s="36">
        <v>3</v>
      </c>
      <c r="H93" s="37" t="s">
        <v>6</v>
      </c>
      <c r="I93"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7C3</v>
      </c>
      <c r="J93"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7C3.R</v>
      </c>
      <c r="K93" s="5" t="str">
        <f>IF(LessonLookup[[#This Row],[LessonTitleAuto]]="",LessonLookup[[#This Row],[LessonTitleEnter]],LessonLookup[[#This Row],[LessonTitleAuto]])</f>
        <v>Revision of topic 7C3 Elements And Compounds</v>
      </c>
      <c r="L93" s="3" t="s">
        <v>921</v>
      </c>
      <c r="M93" s="3" t="s">
        <v>2873</v>
      </c>
      <c r="N93" s="2">
        <f>COUNTIF(StatementLookup[LessonID],LessonLookup[[#This Row],[LessonID]])</f>
        <v>1</v>
      </c>
      <c r="O93" s="2">
        <v>1</v>
      </c>
      <c r="P93" s="7"/>
      <c r="Q93" s="8"/>
      <c r="R93" s="2"/>
      <c r="S93" s="2"/>
      <c r="T93" s="4" t="str">
        <f>IF(ISERROR(_xlfn.XLOOKUP(LessonLookup[[#This Row],[TopicID]],TopicLookup[TopicID],TopicLookup[TopicTitle])),"",_xlfn.XLOOKUP(LessonLookup[[#This Row],[TopicID]],TopicLookup[TopicID],TopicLookup[TopicTitle]))</f>
        <v>Elements And Compounds</v>
      </c>
      <c r="U9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7C3 Elements And Compounds</v>
      </c>
      <c r="V93" s="2"/>
      <c r="X93" s="2"/>
      <c r="Y93" s="2"/>
      <c r="Z93" s="2"/>
      <c r="AA93" s="2"/>
      <c r="AB93" s="2"/>
    </row>
    <row r="94" spans="1:28" ht="14.65" hidden="1" customHeight="1" x14ac:dyDescent="0.25">
      <c r="A94" s="7" t="str">
        <f>_xlfn.XLOOKUP(LessonLookup[[#This Row],[TopicID]],TopicLookup[TopicID],TopicLookup[SyllabusSubject])</f>
        <v>Science</v>
      </c>
      <c r="B94" s="5">
        <f>_xlfn.XLOOKUP(LessonLookup[[#This Row],[TopicID]],TopicLookup[TopicID],TopicLookup[SyllabusKeyStage])</f>
        <v>3</v>
      </c>
      <c r="C94" s="1" t="str">
        <f>_xlfn.XLOOKUP(LessonLookup[[#This Row],[TopicID]],topics!I:I,topics!D:D)</f>
        <v>KS3.Science</v>
      </c>
      <c r="D94" s="1" t="str">
        <f>_xlfn.XLOOKUP(LessonLookup[[#This Row],[TopicID]],topics!I:I,topics!E:E)</f>
        <v>Y7.Science</v>
      </c>
      <c r="E94" s="35">
        <v>7</v>
      </c>
      <c r="F94" s="36" t="s">
        <v>13</v>
      </c>
      <c r="G94" s="36">
        <v>3</v>
      </c>
      <c r="H94" s="37" t="s">
        <v>7</v>
      </c>
      <c r="I94"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7C3</v>
      </c>
      <c r="J94"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7C3.T</v>
      </c>
      <c r="K94" s="5" t="str">
        <f>IF(LessonLookup[[#This Row],[LessonTitleAuto]]="",LessonLookup[[#This Row],[LessonTitleEnter]],LessonLookup[[#This Row],[LessonTitleAuto]])</f>
        <v>Topic test: 7C3 Elements And Compounds</v>
      </c>
      <c r="L94" s="3" t="s">
        <v>921</v>
      </c>
      <c r="M94" s="3" t="s">
        <v>2950</v>
      </c>
      <c r="N94" s="2">
        <f>COUNTIF(StatementLookup[LessonID],LessonLookup[[#This Row],[LessonID]])</f>
        <v>1</v>
      </c>
      <c r="O94" s="2">
        <v>1</v>
      </c>
      <c r="P94" s="7"/>
      <c r="Q94" s="8"/>
      <c r="R94" s="2"/>
      <c r="S94" s="2"/>
      <c r="T94" s="4" t="str">
        <f>IF(ISERROR(_xlfn.XLOOKUP(LessonLookup[[#This Row],[TopicID]],TopicLookup[TopicID],TopicLookup[TopicTitle])),"",_xlfn.XLOOKUP(LessonLookup[[#This Row],[TopicID]],TopicLookup[TopicID],TopicLookup[TopicTitle]))</f>
        <v>Elements And Compounds</v>
      </c>
      <c r="U9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7C3 Elements And Compounds</v>
      </c>
      <c r="V94" s="2"/>
      <c r="X94" s="2"/>
      <c r="Y94" s="2"/>
      <c r="Z94" s="2"/>
      <c r="AA94" s="2"/>
      <c r="AB94" s="2"/>
    </row>
    <row r="95" spans="1:28" ht="14.65" hidden="1" customHeight="1" x14ac:dyDescent="0.25">
      <c r="A95" s="7" t="str">
        <f>_xlfn.XLOOKUP(LessonLookup[[#This Row],[TopicID]],TopicLookup[TopicID],TopicLookup[SyllabusSubject])</f>
        <v>Science</v>
      </c>
      <c r="B95" s="5">
        <f>_xlfn.XLOOKUP(LessonLookup[[#This Row],[TopicID]],TopicLookup[TopicID],TopicLookup[SyllabusKeyStage])</f>
        <v>3</v>
      </c>
      <c r="C95" s="1" t="str">
        <f>_xlfn.XLOOKUP(LessonLookup[[#This Row],[TopicID]],topics!I:I,topics!D:D)</f>
        <v>KS3.Science</v>
      </c>
      <c r="D95" s="1" t="str">
        <f>_xlfn.XLOOKUP(LessonLookup[[#This Row],[TopicID]],topics!I:I,topics!E:E)</f>
        <v>Y7.Science</v>
      </c>
      <c r="E95" s="35">
        <v>7</v>
      </c>
      <c r="F95" s="36" t="s">
        <v>13</v>
      </c>
      <c r="G95" s="36">
        <v>4</v>
      </c>
      <c r="H95" s="37">
        <v>1</v>
      </c>
      <c r="I95"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7C4</v>
      </c>
      <c r="J9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7C4.1</v>
      </c>
      <c r="K95" s="5" t="str">
        <f>IF(LessonLookup[[#This Row],[LessonTitleAuto]]="",LessonLookup[[#This Row],[LessonTitleEnter]],LessonLookup[[#This Row],[LessonTitleAuto]])</f>
        <v>Mixtures</v>
      </c>
      <c r="L95" s="3" t="s">
        <v>323</v>
      </c>
      <c r="M95" s="3" t="s">
        <v>51</v>
      </c>
      <c r="N95" s="8">
        <f>COUNTIF(StatementLookup[LessonID],LessonLookup[[#This Row],[LessonID]])</f>
        <v>3</v>
      </c>
      <c r="O95" s="7">
        <v>1</v>
      </c>
      <c r="P95" s="2" t="s">
        <v>324</v>
      </c>
      <c r="Q95" s="2" t="s">
        <v>325</v>
      </c>
      <c r="R95" s="2"/>
      <c r="S95" s="2"/>
      <c r="T95" s="4" t="str">
        <f>IF(ISERROR(_xlfn.XLOOKUP(LessonLookup[[#This Row],[TopicID]],TopicLookup[TopicID],TopicLookup[TopicTitle])),"",_xlfn.XLOOKUP(LessonLookup[[#This Row],[TopicID]],TopicLookup[TopicID],TopicLookup[TopicTitle]))</f>
        <v>Mixtures And Separation Techniques</v>
      </c>
      <c r="U9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95" s="2"/>
      <c r="X95" s="2"/>
      <c r="Y95" s="2"/>
      <c r="Z95" s="2"/>
      <c r="AA95" s="2"/>
      <c r="AB95" s="2"/>
    </row>
    <row r="96" spans="1:28" ht="14.65" hidden="1" customHeight="1" x14ac:dyDescent="0.25">
      <c r="A96" s="7" t="str">
        <f>_xlfn.XLOOKUP(LessonLookup[[#This Row],[TopicID]],TopicLookup[TopicID],TopicLookup[SyllabusSubject])</f>
        <v>Science</v>
      </c>
      <c r="B96" s="5">
        <f>_xlfn.XLOOKUP(LessonLookup[[#This Row],[TopicID]],TopicLookup[TopicID],TopicLookup[SyllabusKeyStage])</f>
        <v>3</v>
      </c>
      <c r="C96" s="1" t="str">
        <f>_xlfn.XLOOKUP(LessonLookup[[#This Row],[TopicID]],topics!I:I,topics!D:D)</f>
        <v>KS3.Science</v>
      </c>
      <c r="D96" s="1" t="str">
        <f>_xlfn.XLOOKUP(LessonLookup[[#This Row],[TopicID]],topics!I:I,topics!E:E)</f>
        <v>Y7.Science</v>
      </c>
      <c r="E96" s="35">
        <v>7</v>
      </c>
      <c r="F96" s="36" t="s">
        <v>13</v>
      </c>
      <c r="G96" s="36">
        <v>4</v>
      </c>
      <c r="H96" s="37">
        <v>2</v>
      </c>
      <c r="I96"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7C4</v>
      </c>
      <c r="J9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7C4.2</v>
      </c>
      <c r="K96" s="5" t="str">
        <f>IF(LessonLookup[[#This Row],[LessonTitleAuto]]="",LessonLookup[[#This Row],[LessonTitleEnter]],LessonLookup[[#This Row],[LessonTitleAuto]])</f>
        <v>Filtration</v>
      </c>
      <c r="L96" s="3" t="s">
        <v>326</v>
      </c>
      <c r="M96" s="3" t="s">
        <v>51</v>
      </c>
      <c r="N96" s="8">
        <f>COUNTIF(StatementLookup[LessonID],LessonLookup[[#This Row],[LessonID]])</f>
        <v>3</v>
      </c>
      <c r="O96" s="7">
        <v>1</v>
      </c>
      <c r="P96" s="2" t="s">
        <v>327</v>
      </c>
      <c r="Q96" s="2" t="s">
        <v>328</v>
      </c>
      <c r="R96" s="2"/>
      <c r="S96" s="2"/>
      <c r="T96" s="4" t="str">
        <f>IF(ISERROR(_xlfn.XLOOKUP(LessonLookup[[#This Row],[TopicID]],TopicLookup[TopicID],TopicLookup[TopicTitle])),"",_xlfn.XLOOKUP(LessonLookup[[#This Row],[TopicID]],TopicLookup[TopicID],TopicLookup[TopicTitle]))</f>
        <v>Mixtures And Separation Techniques</v>
      </c>
      <c r="U9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96" s="2"/>
      <c r="X96" s="2"/>
      <c r="Y96" s="2"/>
      <c r="Z96" s="2"/>
      <c r="AA96" s="2"/>
      <c r="AB96" s="2"/>
    </row>
    <row r="97" spans="1:28" ht="14.65" hidden="1" customHeight="1" x14ac:dyDescent="0.25">
      <c r="A97" s="7" t="str">
        <f>_xlfn.XLOOKUP(LessonLookup[[#This Row],[TopicID]],TopicLookup[TopicID],TopicLookup[SyllabusSubject])</f>
        <v>Science</v>
      </c>
      <c r="B97" s="5">
        <f>_xlfn.XLOOKUP(LessonLookup[[#This Row],[TopicID]],TopicLookup[TopicID],TopicLookup[SyllabusKeyStage])</f>
        <v>3</v>
      </c>
      <c r="C97" s="1" t="str">
        <f>_xlfn.XLOOKUP(LessonLookup[[#This Row],[TopicID]],topics!I:I,topics!D:D)</f>
        <v>KS3.Science</v>
      </c>
      <c r="D97" s="1" t="str">
        <f>_xlfn.XLOOKUP(LessonLookup[[#This Row],[TopicID]],topics!I:I,topics!E:E)</f>
        <v>Y7.Science</v>
      </c>
      <c r="E97" s="35">
        <v>7</v>
      </c>
      <c r="F97" s="36" t="s">
        <v>13</v>
      </c>
      <c r="G97" s="36">
        <v>4</v>
      </c>
      <c r="H97" s="37">
        <v>3</v>
      </c>
      <c r="I97"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7C4</v>
      </c>
      <c r="J97"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7C4.3</v>
      </c>
      <c r="K97" s="5" t="str">
        <f>IF(LessonLookup[[#This Row],[LessonTitleAuto]]="",LessonLookup[[#This Row],[LessonTitleEnter]],LessonLookup[[#This Row],[LessonTitleAuto]])</f>
        <v>Evaporation</v>
      </c>
      <c r="L97" s="3" t="s">
        <v>329</v>
      </c>
      <c r="M97" s="3" t="s">
        <v>51</v>
      </c>
      <c r="N97" s="8">
        <f>COUNTIF(StatementLookup[LessonID],LessonLookup[[#This Row],[LessonID]])</f>
        <v>3</v>
      </c>
      <c r="O97" s="7">
        <v>1</v>
      </c>
      <c r="P97" s="2" t="s">
        <v>330</v>
      </c>
      <c r="Q97" s="2" t="s">
        <v>331</v>
      </c>
      <c r="R97" s="2"/>
      <c r="S97" s="2"/>
      <c r="T97" s="4" t="str">
        <f>IF(ISERROR(_xlfn.XLOOKUP(LessonLookup[[#This Row],[TopicID]],TopicLookup[TopicID],TopicLookup[TopicTitle])),"",_xlfn.XLOOKUP(LessonLookup[[#This Row],[TopicID]],TopicLookup[TopicID],TopicLookup[TopicTitle]))</f>
        <v>Mixtures And Separation Techniques</v>
      </c>
      <c r="U9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97" s="2"/>
      <c r="X97" s="2"/>
      <c r="Y97" s="2"/>
      <c r="Z97" s="2"/>
      <c r="AA97" s="2"/>
      <c r="AB97" s="2"/>
    </row>
    <row r="98" spans="1:28" ht="14.65" hidden="1" customHeight="1" x14ac:dyDescent="0.25">
      <c r="A98" s="7" t="str">
        <f>_xlfn.XLOOKUP(LessonLookup[[#This Row],[TopicID]],TopicLookup[TopicID],TopicLookup[SyllabusSubject])</f>
        <v>Science</v>
      </c>
      <c r="B98" s="5">
        <f>_xlfn.XLOOKUP(LessonLookup[[#This Row],[TopicID]],TopicLookup[TopicID],TopicLookup[SyllabusKeyStage])</f>
        <v>3</v>
      </c>
      <c r="C98" s="1" t="str">
        <f>_xlfn.XLOOKUP(LessonLookup[[#This Row],[TopicID]],topics!I:I,topics!D:D)</f>
        <v>KS3.Science</v>
      </c>
      <c r="D98" s="1" t="str">
        <f>_xlfn.XLOOKUP(LessonLookup[[#This Row],[TopicID]],topics!I:I,topics!E:E)</f>
        <v>Y7.Science</v>
      </c>
      <c r="E98" s="35">
        <v>7</v>
      </c>
      <c r="F98" s="36" t="s">
        <v>13</v>
      </c>
      <c r="G98" s="36">
        <v>4</v>
      </c>
      <c r="H98" s="37">
        <v>4</v>
      </c>
      <c r="I98"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7C4</v>
      </c>
      <c r="J98"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7C4.4</v>
      </c>
      <c r="K98" s="5" t="str">
        <f>IF(LessonLookup[[#This Row],[LessonTitleAuto]]="",LessonLookup[[#This Row],[LessonTitleEnter]],LessonLookup[[#This Row],[LessonTitleAuto]])</f>
        <v>Distillation</v>
      </c>
      <c r="L98" s="3" t="s">
        <v>332</v>
      </c>
      <c r="M98" s="3" t="s">
        <v>51</v>
      </c>
      <c r="N98" s="8">
        <f>COUNTIF(StatementLookup[LessonID],LessonLookup[[#This Row],[LessonID]])</f>
        <v>3</v>
      </c>
      <c r="O98" s="7">
        <v>1</v>
      </c>
      <c r="P98" s="2" t="s">
        <v>333</v>
      </c>
      <c r="Q98" s="2" t="s">
        <v>334</v>
      </c>
      <c r="R98" s="2"/>
      <c r="S98" s="2"/>
      <c r="T98" s="4" t="str">
        <f>IF(ISERROR(_xlfn.XLOOKUP(LessonLookup[[#This Row],[TopicID]],TopicLookup[TopicID],TopicLookup[TopicTitle])),"",_xlfn.XLOOKUP(LessonLookup[[#This Row],[TopicID]],TopicLookup[TopicID],TopicLookup[TopicTitle]))</f>
        <v>Mixtures And Separation Techniques</v>
      </c>
      <c r="U9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98" s="2"/>
      <c r="X98" s="2"/>
      <c r="Y98" s="2"/>
      <c r="Z98" s="2"/>
      <c r="AA98" s="2"/>
      <c r="AB98" s="2"/>
    </row>
    <row r="99" spans="1:28" ht="14.65" hidden="1" customHeight="1" x14ac:dyDescent="0.25">
      <c r="A99" s="7" t="str">
        <f>_xlfn.XLOOKUP(LessonLookup[[#This Row],[TopicID]],TopicLookup[TopicID],TopicLookup[SyllabusSubject])</f>
        <v>Science</v>
      </c>
      <c r="B99" s="5">
        <f>_xlfn.XLOOKUP(LessonLookup[[#This Row],[TopicID]],TopicLookup[TopicID],TopicLookup[SyllabusKeyStage])</f>
        <v>3</v>
      </c>
      <c r="C99" s="1" t="str">
        <f>_xlfn.XLOOKUP(LessonLookup[[#This Row],[TopicID]],topics!I:I,topics!D:D)</f>
        <v>KS3.Science</v>
      </c>
      <c r="D99" s="1" t="str">
        <f>_xlfn.XLOOKUP(LessonLookup[[#This Row],[TopicID]],topics!I:I,topics!E:E)</f>
        <v>Y7.Science</v>
      </c>
      <c r="E99" s="35">
        <v>7</v>
      </c>
      <c r="F99" s="36" t="s">
        <v>13</v>
      </c>
      <c r="G99" s="36">
        <v>4</v>
      </c>
      <c r="H99" s="37">
        <v>5</v>
      </c>
      <c r="I99"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7C4</v>
      </c>
      <c r="J99"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7C4.5</v>
      </c>
      <c r="K99" s="5" t="str">
        <f>IF(LessonLookup[[#This Row],[LessonTitleAuto]]="",LessonLookup[[#This Row],[LessonTitleEnter]],LessonLookup[[#This Row],[LessonTitleAuto]])</f>
        <v>Chromatography</v>
      </c>
      <c r="L99" s="3" t="s">
        <v>335</v>
      </c>
      <c r="M99" s="3" t="s">
        <v>51</v>
      </c>
      <c r="N99" s="8">
        <f>COUNTIF(StatementLookup[LessonID],LessonLookup[[#This Row],[LessonID]])</f>
        <v>3</v>
      </c>
      <c r="O99" s="7">
        <v>1</v>
      </c>
      <c r="P99" s="2" t="s">
        <v>336</v>
      </c>
      <c r="Q99" s="2" t="s">
        <v>337</v>
      </c>
      <c r="R99" s="2"/>
      <c r="S99" s="2"/>
      <c r="T99" s="4" t="str">
        <f>IF(ISERROR(_xlfn.XLOOKUP(LessonLookup[[#This Row],[TopicID]],TopicLookup[TopicID],TopicLookup[TopicTitle])),"",_xlfn.XLOOKUP(LessonLookup[[#This Row],[TopicID]],TopicLookup[TopicID],TopicLookup[TopicTitle]))</f>
        <v>Mixtures And Separation Techniques</v>
      </c>
      <c r="U9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99" s="2"/>
      <c r="X99" s="2"/>
      <c r="Y99" s="2"/>
      <c r="Z99" s="2"/>
      <c r="AA99" s="2"/>
      <c r="AB99" s="2"/>
    </row>
    <row r="100" spans="1:28" ht="14.65" hidden="1" customHeight="1" x14ac:dyDescent="0.25">
      <c r="A100" s="7" t="str">
        <f>_xlfn.XLOOKUP(LessonLookup[[#This Row],[TopicID]],TopicLookup[TopicID],TopicLookup[SyllabusSubject])</f>
        <v>Science</v>
      </c>
      <c r="B100" s="5">
        <f>_xlfn.XLOOKUP(LessonLookup[[#This Row],[TopicID]],TopicLookup[TopicID],TopicLookup[SyllabusKeyStage])</f>
        <v>3</v>
      </c>
      <c r="C100" s="1" t="str">
        <f>_xlfn.XLOOKUP(LessonLookup[[#This Row],[TopicID]],topics!I:I,topics!D:D)</f>
        <v>KS3.Science</v>
      </c>
      <c r="D100" s="1" t="str">
        <f>_xlfn.XLOOKUP(LessonLookup[[#This Row],[TopicID]],topics!I:I,topics!E:E)</f>
        <v>Y7.Science</v>
      </c>
      <c r="E100" s="35">
        <v>7</v>
      </c>
      <c r="F100" s="36" t="s">
        <v>13</v>
      </c>
      <c r="G100" s="36">
        <v>4</v>
      </c>
      <c r="H100" s="37">
        <v>6</v>
      </c>
      <c r="I100"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7C4</v>
      </c>
      <c r="J100"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7C4.6</v>
      </c>
      <c r="K100" s="5" t="str">
        <f>IF(LessonLookup[[#This Row],[LessonTitleAuto]]="",LessonLookup[[#This Row],[LessonTitleEnter]],LessonLookup[[#This Row],[LessonTitleAuto]])</f>
        <v>Using separation techniques</v>
      </c>
      <c r="L100" s="3" t="s">
        <v>338</v>
      </c>
      <c r="M100" s="3" t="s">
        <v>51</v>
      </c>
      <c r="N100" s="8">
        <f>COUNTIF(StatementLookup[LessonID],LessonLookup[[#This Row],[LessonID]])</f>
        <v>3</v>
      </c>
      <c r="O100" s="7">
        <v>2</v>
      </c>
      <c r="P100" s="2" t="s">
        <v>339</v>
      </c>
      <c r="Q100" s="2" t="s">
        <v>340</v>
      </c>
      <c r="R100" s="2"/>
      <c r="S100" s="2"/>
      <c r="T100" s="4" t="str">
        <f>IF(ISERROR(_xlfn.XLOOKUP(LessonLookup[[#This Row],[TopicID]],TopicLookup[TopicID],TopicLookup[TopicTitle])),"",_xlfn.XLOOKUP(LessonLookup[[#This Row],[TopicID]],TopicLookup[TopicID],TopicLookup[TopicTitle]))</f>
        <v>Mixtures And Separation Techniques</v>
      </c>
      <c r="U10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00" s="2"/>
      <c r="X100" s="2"/>
      <c r="Y100" s="2"/>
      <c r="Z100" s="2"/>
      <c r="AA100" s="2"/>
      <c r="AB100" s="2"/>
    </row>
    <row r="101" spans="1:28" ht="14.65" hidden="1" customHeight="1" x14ac:dyDescent="0.25">
      <c r="A101" s="7" t="str">
        <f>_xlfn.XLOOKUP(LessonLookup[[#This Row],[TopicID]],TopicLookup[TopicID],TopicLookup[SyllabusSubject])</f>
        <v>Science</v>
      </c>
      <c r="B101" s="5">
        <f>_xlfn.XLOOKUP(LessonLookup[[#This Row],[TopicID]],TopicLookup[TopicID],TopicLookup[SyllabusKeyStage])</f>
        <v>3</v>
      </c>
      <c r="C101" s="1" t="str">
        <f>_xlfn.XLOOKUP(LessonLookup[[#This Row],[TopicID]],topics!I:I,topics!D:D)</f>
        <v>KS3.Science</v>
      </c>
      <c r="D101" s="1" t="str">
        <f>_xlfn.XLOOKUP(LessonLookup[[#This Row],[TopicID]],topics!I:I,topics!E:E)</f>
        <v>Y7.Science</v>
      </c>
      <c r="E101" s="35">
        <v>7</v>
      </c>
      <c r="F101" s="36" t="s">
        <v>13</v>
      </c>
      <c r="G101" s="36">
        <v>4</v>
      </c>
      <c r="H101" s="37" t="s">
        <v>8</v>
      </c>
      <c r="I101"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7C4</v>
      </c>
      <c r="J101"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7C4.F</v>
      </c>
      <c r="K101" s="5" t="str">
        <f>IF(LessonLookup[[#This Row],[LessonTitleAuto]]="",LessonLookup[[#This Row],[LessonTitleEnter]],LessonLookup[[#This Row],[LessonTitleAuto]])</f>
        <v>Test feedback: 7C4 Mixtures And Separation Techniques</v>
      </c>
      <c r="L101" s="3" t="s">
        <v>921</v>
      </c>
      <c r="M101" s="3" t="s">
        <v>2951</v>
      </c>
      <c r="N101" s="2">
        <f>COUNTIF(StatementLookup[LessonID],LessonLookup[[#This Row],[LessonID]])</f>
        <v>1</v>
      </c>
      <c r="O101" s="2">
        <v>1</v>
      </c>
      <c r="P101" s="7"/>
      <c r="Q101" s="8"/>
      <c r="R101" s="2"/>
      <c r="S101" s="2"/>
      <c r="T101" s="4" t="str">
        <f>IF(ISERROR(_xlfn.XLOOKUP(LessonLookup[[#This Row],[TopicID]],TopicLookup[TopicID],TopicLookup[TopicTitle])),"",_xlfn.XLOOKUP(LessonLookup[[#This Row],[TopicID]],TopicLookup[TopicID],TopicLookup[TopicTitle]))</f>
        <v>Mixtures And Separation Techniques</v>
      </c>
      <c r="U10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7C4 Mixtures And Separation Techniques</v>
      </c>
      <c r="V101" s="2"/>
      <c r="X101" s="2"/>
      <c r="Y101" s="2"/>
      <c r="Z101" s="2"/>
      <c r="AA101" s="2"/>
      <c r="AB101" s="2"/>
    </row>
    <row r="102" spans="1:28" ht="14.65" hidden="1" customHeight="1" x14ac:dyDescent="0.25">
      <c r="A102" s="7" t="str">
        <f>_xlfn.XLOOKUP(LessonLookup[[#This Row],[TopicID]],TopicLookup[TopicID],TopicLookup[SyllabusSubject])</f>
        <v>Science</v>
      </c>
      <c r="B102" s="5">
        <f>_xlfn.XLOOKUP(LessonLookup[[#This Row],[TopicID]],TopicLookup[TopicID],TopicLookup[SyllabusKeyStage])</f>
        <v>3</v>
      </c>
      <c r="C102" s="1" t="str">
        <f>_xlfn.XLOOKUP(LessonLookup[[#This Row],[TopicID]],topics!I:I,topics!D:D)</f>
        <v>KS3.Science</v>
      </c>
      <c r="D102" s="1" t="str">
        <f>_xlfn.XLOOKUP(LessonLookup[[#This Row],[TopicID]],topics!I:I,topics!E:E)</f>
        <v>Y7.Science</v>
      </c>
      <c r="E102" s="35">
        <v>7</v>
      </c>
      <c r="F102" s="36" t="s">
        <v>13</v>
      </c>
      <c r="G102" s="36">
        <v>4</v>
      </c>
      <c r="H102" s="37" t="s">
        <v>6</v>
      </c>
      <c r="I102"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7C4</v>
      </c>
      <c r="J102"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7C4.R</v>
      </c>
      <c r="K102" s="5" t="str">
        <f>IF(LessonLookup[[#This Row],[LessonTitleAuto]]="",LessonLookup[[#This Row],[LessonTitleEnter]],LessonLookup[[#This Row],[LessonTitleAuto]])</f>
        <v>Revision of topic 7C4 Mixtures And Separation Techniques</v>
      </c>
      <c r="L102" s="3" t="s">
        <v>921</v>
      </c>
      <c r="M102" s="3" t="s">
        <v>2873</v>
      </c>
      <c r="N102" s="2">
        <f>COUNTIF(StatementLookup[LessonID],LessonLookup[[#This Row],[LessonID]])</f>
        <v>1</v>
      </c>
      <c r="O102" s="2">
        <v>1</v>
      </c>
      <c r="P102" s="7"/>
      <c r="Q102" s="8"/>
      <c r="R102" s="2"/>
      <c r="S102" s="2"/>
      <c r="T102" s="4" t="str">
        <f>IF(ISERROR(_xlfn.XLOOKUP(LessonLookup[[#This Row],[TopicID]],TopicLookup[TopicID],TopicLookup[TopicTitle])),"",_xlfn.XLOOKUP(LessonLookup[[#This Row],[TopicID]],TopicLookup[TopicID],TopicLookup[TopicTitle]))</f>
        <v>Mixtures And Separation Techniques</v>
      </c>
      <c r="U10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7C4 Mixtures And Separation Techniques</v>
      </c>
      <c r="V102" s="2"/>
      <c r="X102" s="2"/>
      <c r="Y102" s="2"/>
      <c r="Z102" s="2"/>
      <c r="AA102" s="2"/>
      <c r="AB102" s="2"/>
    </row>
    <row r="103" spans="1:28" ht="14.65" hidden="1" customHeight="1" x14ac:dyDescent="0.25">
      <c r="A103" s="7" t="str">
        <f>_xlfn.XLOOKUP(LessonLookup[[#This Row],[TopicID]],TopicLookup[TopicID],TopicLookup[SyllabusSubject])</f>
        <v>Science</v>
      </c>
      <c r="B103" s="5">
        <f>_xlfn.XLOOKUP(LessonLookup[[#This Row],[TopicID]],TopicLookup[TopicID],TopicLookup[SyllabusKeyStage])</f>
        <v>3</v>
      </c>
      <c r="C103" s="1" t="str">
        <f>_xlfn.XLOOKUP(LessonLookup[[#This Row],[TopicID]],topics!I:I,topics!D:D)</f>
        <v>KS3.Science</v>
      </c>
      <c r="D103" s="1" t="str">
        <f>_xlfn.XLOOKUP(LessonLookup[[#This Row],[TopicID]],topics!I:I,topics!E:E)</f>
        <v>Y7.Science</v>
      </c>
      <c r="E103" s="35">
        <v>7</v>
      </c>
      <c r="F103" s="36" t="s">
        <v>13</v>
      </c>
      <c r="G103" s="36">
        <v>4</v>
      </c>
      <c r="H103" s="37" t="s">
        <v>7</v>
      </c>
      <c r="I103"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7C4</v>
      </c>
      <c r="J103"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7C4.T</v>
      </c>
      <c r="K103" s="5" t="str">
        <f>IF(LessonLookup[[#This Row],[LessonTitleAuto]]="",LessonLookup[[#This Row],[LessonTitleEnter]],LessonLookup[[#This Row],[LessonTitleAuto]])</f>
        <v>Topic test: 7C4 Mixtures And Separation Techniques</v>
      </c>
      <c r="L103" s="3" t="s">
        <v>921</v>
      </c>
      <c r="M103" s="3" t="s">
        <v>2950</v>
      </c>
      <c r="N103" s="2">
        <f>COUNTIF(StatementLookup[LessonID],LessonLookup[[#This Row],[LessonID]])</f>
        <v>1</v>
      </c>
      <c r="O103" s="2">
        <v>1</v>
      </c>
      <c r="P103" s="7"/>
      <c r="Q103" s="8"/>
      <c r="R103" s="2"/>
      <c r="S103" s="2"/>
      <c r="T103" s="4" t="str">
        <f>IF(ISERROR(_xlfn.XLOOKUP(LessonLookup[[#This Row],[TopicID]],TopicLookup[TopicID],TopicLookup[TopicTitle])),"",_xlfn.XLOOKUP(LessonLookup[[#This Row],[TopicID]],TopicLookup[TopicID],TopicLookup[TopicTitle]))</f>
        <v>Mixtures And Separation Techniques</v>
      </c>
      <c r="U10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7C4 Mixtures And Separation Techniques</v>
      </c>
      <c r="V103" s="2"/>
      <c r="X103" s="2"/>
      <c r="Y103" s="2"/>
      <c r="Z103" s="2"/>
      <c r="AA103" s="2"/>
      <c r="AB103" s="2"/>
    </row>
    <row r="104" spans="1:28" ht="14.65" hidden="1" customHeight="1" x14ac:dyDescent="0.25">
      <c r="A104" s="7" t="str">
        <f>_xlfn.XLOOKUP(LessonLookup[[#This Row],[TopicID]],TopicLookup[TopicID],TopicLookup[SyllabusSubject])</f>
        <v>Science</v>
      </c>
      <c r="B104" s="5">
        <f>_xlfn.XLOOKUP(LessonLookup[[#This Row],[TopicID]],TopicLookup[TopicID],TopicLookup[SyllabusKeyStage])</f>
        <v>3</v>
      </c>
      <c r="C104" s="1" t="str">
        <f>_xlfn.XLOOKUP(LessonLookup[[#This Row],[TopicID]],topics!I:I,topics!D:D)</f>
        <v>KS3.Science</v>
      </c>
      <c r="D104" s="1" t="str">
        <f>_xlfn.XLOOKUP(LessonLookup[[#This Row],[TopicID]],topics!I:I,topics!E:E)</f>
        <v>Y7.Science</v>
      </c>
      <c r="E104" s="35">
        <v>7</v>
      </c>
      <c r="F104" s="36" t="s">
        <v>13</v>
      </c>
      <c r="G104" s="36">
        <v>5</v>
      </c>
      <c r="H104" s="37">
        <v>1</v>
      </c>
      <c r="I104"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7C5</v>
      </c>
      <c r="J10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7C5.1</v>
      </c>
      <c r="K104" s="5" t="str">
        <f>IF(LessonLookup[[#This Row],[LessonTitleAuto]]="",LessonLookup[[#This Row],[LessonTitleEnter]],LessonLookup[[#This Row],[LessonTitleAuto]])</f>
        <v>The Earth’s Structure</v>
      </c>
      <c r="L104" s="3" t="s">
        <v>341</v>
      </c>
      <c r="M104" s="3" t="s">
        <v>51</v>
      </c>
      <c r="N104" s="8">
        <f>COUNTIF(StatementLookup[LessonID],LessonLookup[[#This Row],[LessonID]])</f>
        <v>3</v>
      </c>
      <c r="O104" s="7">
        <v>1</v>
      </c>
      <c r="P104" s="2" t="s">
        <v>342</v>
      </c>
      <c r="Q104" s="2" t="s">
        <v>343</v>
      </c>
      <c r="R104" s="2"/>
      <c r="S104" s="2"/>
      <c r="T104" s="4" t="str">
        <f>IF(ISERROR(_xlfn.XLOOKUP(LessonLookup[[#This Row],[TopicID]],TopicLookup[TopicID],TopicLookup[TopicTitle])),"",_xlfn.XLOOKUP(LessonLookup[[#This Row],[TopicID]],TopicLookup[TopicID],TopicLookup[TopicTitle]))</f>
        <v>The Earth's Structure</v>
      </c>
      <c r="U10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04" s="2"/>
      <c r="X104" s="2"/>
      <c r="Y104" s="2"/>
      <c r="Z104" s="2"/>
      <c r="AA104" s="2"/>
      <c r="AB104" s="2"/>
    </row>
    <row r="105" spans="1:28" ht="14.65" hidden="1" customHeight="1" x14ac:dyDescent="0.25">
      <c r="A105" s="7" t="str">
        <f>_xlfn.XLOOKUP(LessonLookup[[#This Row],[TopicID]],TopicLookup[TopicID],TopicLookup[SyllabusSubject])</f>
        <v>Science</v>
      </c>
      <c r="B105" s="5">
        <f>_xlfn.XLOOKUP(LessonLookup[[#This Row],[TopicID]],TopicLookup[TopicID],TopicLookup[SyllabusKeyStage])</f>
        <v>3</v>
      </c>
      <c r="C105" s="1" t="str">
        <f>_xlfn.XLOOKUP(LessonLookup[[#This Row],[TopicID]],topics!I:I,topics!D:D)</f>
        <v>KS3.Science</v>
      </c>
      <c r="D105" s="1" t="str">
        <f>_xlfn.XLOOKUP(LessonLookup[[#This Row],[TopicID]],topics!I:I,topics!E:E)</f>
        <v>Y7.Science</v>
      </c>
      <c r="E105" s="35">
        <v>7</v>
      </c>
      <c r="F105" s="36" t="s">
        <v>13</v>
      </c>
      <c r="G105" s="36">
        <v>5</v>
      </c>
      <c r="H105" s="37">
        <v>2</v>
      </c>
      <c r="I105"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7C5</v>
      </c>
      <c r="J10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7C5.2</v>
      </c>
      <c r="K105" s="5" t="str">
        <f>IF(LessonLookup[[#This Row],[LessonTitleAuto]]="",LessonLookup[[#This Row],[LessonTitleEnter]],LessonLookup[[#This Row],[LessonTitleAuto]])</f>
        <v>Earthquakes</v>
      </c>
      <c r="L105" s="3" t="s">
        <v>344</v>
      </c>
      <c r="M105" s="3" t="s">
        <v>51</v>
      </c>
      <c r="N105" s="8">
        <f>COUNTIF(StatementLookup[LessonID],LessonLookup[[#This Row],[LessonID]])</f>
        <v>3</v>
      </c>
      <c r="O105" s="7">
        <v>1</v>
      </c>
      <c r="P105" s="2" t="s">
        <v>345</v>
      </c>
      <c r="Q105" s="2" t="s">
        <v>346</v>
      </c>
      <c r="R105" s="2"/>
      <c r="S105" s="2"/>
      <c r="T105" s="4" t="str">
        <f>IF(ISERROR(_xlfn.XLOOKUP(LessonLookup[[#This Row],[TopicID]],TopicLookup[TopicID],TopicLookup[TopicTitle])),"",_xlfn.XLOOKUP(LessonLookup[[#This Row],[TopicID]],TopicLookup[TopicID],TopicLookup[TopicTitle]))</f>
        <v>The Earth's Structure</v>
      </c>
      <c r="U10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05" s="2"/>
      <c r="X105" s="2"/>
      <c r="Y105" s="2"/>
      <c r="Z105" s="2"/>
      <c r="AA105" s="2"/>
      <c r="AB105" s="2"/>
    </row>
    <row r="106" spans="1:28" ht="14.65" hidden="1" customHeight="1" x14ac:dyDescent="0.25">
      <c r="A106" s="7" t="str">
        <f>_xlfn.XLOOKUP(LessonLookup[[#This Row],[TopicID]],TopicLookup[TopicID],TopicLookup[SyllabusSubject])</f>
        <v>Science</v>
      </c>
      <c r="B106" s="5">
        <f>_xlfn.XLOOKUP(LessonLookup[[#This Row],[TopicID]],TopicLookup[TopicID],TopicLookup[SyllabusKeyStage])</f>
        <v>3</v>
      </c>
      <c r="C106" s="1" t="str">
        <f>_xlfn.XLOOKUP(LessonLookup[[#This Row],[TopicID]],topics!I:I,topics!D:D)</f>
        <v>KS3.Science</v>
      </c>
      <c r="D106" s="1" t="str">
        <f>_xlfn.XLOOKUP(LessonLookup[[#This Row],[TopicID]],topics!I:I,topics!E:E)</f>
        <v>Y7.Science</v>
      </c>
      <c r="E106" s="35">
        <v>7</v>
      </c>
      <c r="F106" s="36" t="s">
        <v>13</v>
      </c>
      <c r="G106" s="36">
        <v>5</v>
      </c>
      <c r="H106" s="37">
        <v>3</v>
      </c>
      <c r="I106"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7C5</v>
      </c>
      <c r="J10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7C5.3</v>
      </c>
      <c r="K106" s="5" t="str">
        <f>IF(LessonLookup[[#This Row],[LessonTitleAuto]]="",LessonLookup[[#This Row],[LessonTitleEnter]],LessonLookup[[#This Row],[LessonTitleAuto]])</f>
        <v>Volcanoes</v>
      </c>
      <c r="L106" s="3" t="s">
        <v>347</v>
      </c>
      <c r="M106" s="3" t="s">
        <v>51</v>
      </c>
      <c r="N106" s="8">
        <f>COUNTIF(StatementLookup[LessonID],LessonLookup[[#This Row],[LessonID]])</f>
        <v>3</v>
      </c>
      <c r="O106" s="7">
        <v>1</v>
      </c>
      <c r="P106" s="2" t="s">
        <v>348</v>
      </c>
      <c r="Q106" s="2" t="s">
        <v>349</v>
      </c>
      <c r="R106" s="2"/>
      <c r="S106" s="2"/>
      <c r="T106" s="4" t="str">
        <f>IF(ISERROR(_xlfn.XLOOKUP(LessonLookup[[#This Row],[TopicID]],TopicLookup[TopicID],TopicLookup[TopicTitle])),"",_xlfn.XLOOKUP(LessonLookup[[#This Row],[TopicID]],TopicLookup[TopicID],TopicLookup[TopicTitle]))</f>
        <v>The Earth's Structure</v>
      </c>
      <c r="U10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06" s="2"/>
      <c r="X106" s="2"/>
      <c r="Y106" s="2"/>
      <c r="Z106" s="2"/>
      <c r="AA106" s="2"/>
      <c r="AB106" s="2"/>
    </row>
    <row r="107" spans="1:28" ht="14.65" hidden="1" customHeight="1" x14ac:dyDescent="0.25">
      <c r="A107" s="7" t="str">
        <f>_xlfn.XLOOKUP(LessonLookup[[#This Row],[TopicID]],TopicLookup[TopicID],TopicLookup[SyllabusSubject])</f>
        <v>Science</v>
      </c>
      <c r="B107" s="5">
        <f>_xlfn.XLOOKUP(LessonLookup[[#This Row],[TopicID]],TopicLookup[TopicID],TopicLookup[SyllabusKeyStage])</f>
        <v>3</v>
      </c>
      <c r="C107" s="1" t="str">
        <f>_xlfn.XLOOKUP(LessonLookup[[#This Row],[TopicID]],topics!I:I,topics!D:D)</f>
        <v>KS3.Science</v>
      </c>
      <c r="D107" s="1" t="str">
        <f>_xlfn.XLOOKUP(LessonLookup[[#This Row],[TopicID]],topics!I:I,topics!E:E)</f>
        <v>Y7.Science</v>
      </c>
      <c r="E107" s="35">
        <v>7</v>
      </c>
      <c r="F107" s="36" t="s">
        <v>13</v>
      </c>
      <c r="G107" s="36">
        <v>5</v>
      </c>
      <c r="H107" s="37">
        <v>4</v>
      </c>
      <c r="I107"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7C5</v>
      </c>
      <c r="J107"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7C5.4</v>
      </c>
      <c r="K107" s="5" t="str">
        <f>IF(LessonLookup[[#This Row],[LessonTitleAuto]]="",LessonLookup[[#This Row],[LessonTitleEnter]],LessonLookup[[#This Row],[LessonTitleAuto]])</f>
        <v>Sedimentary Rocks</v>
      </c>
      <c r="L107" s="3" t="s">
        <v>350</v>
      </c>
      <c r="M107" s="3" t="s">
        <v>51</v>
      </c>
      <c r="N107" s="8">
        <f>COUNTIF(StatementLookup[LessonID],LessonLookup[[#This Row],[LessonID]])</f>
        <v>3</v>
      </c>
      <c r="O107" s="7">
        <v>1</v>
      </c>
      <c r="P107" s="2" t="s">
        <v>351</v>
      </c>
      <c r="Q107" s="2" t="s">
        <v>352</v>
      </c>
      <c r="R107" s="2"/>
      <c r="S107" s="2"/>
      <c r="T107" s="4" t="str">
        <f>IF(ISERROR(_xlfn.XLOOKUP(LessonLookup[[#This Row],[TopicID]],TopicLookup[TopicID],TopicLookup[TopicTitle])),"",_xlfn.XLOOKUP(LessonLookup[[#This Row],[TopicID]],TopicLookup[TopicID],TopicLookup[TopicTitle]))</f>
        <v>The Earth's Structure</v>
      </c>
      <c r="U10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07" s="2"/>
      <c r="X107" s="2"/>
      <c r="Y107" s="2"/>
      <c r="Z107" s="2"/>
      <c r="AA107" s="2"/>
      <c r="AB107" s="2"/>
    </row>
    <row r="108" spans="1:28" ht="14.65" hidden="1" customHeight="1" x14ac:dyDescent="0.25">
      <c r="A108" s="7" t="str">
        <f>_xlfn.XLOOKUP(LessonLookup[[#This Row],[TopicID]],TopicLookup[TopicID],TopicLookup[SyllabusSubject])</f>
        <v>Science</v>
      </c>
      <c r="B108" s="5">
        <f>_xlfn.XLOOKUP(LessonLookup[[#This Row],[TopicID]],TopicLookup[TopicID],TopicLookup[SyllabusKeyStage])</f>
        <v>3</v>
      </c>
      <c r="C108" s="1" t="str">
        <f>_xlfn.XLOOKUP(LessonLookup[[#This Row],[TopicID]],topics!I:I,topics!D:D)</f>
        <v>KS3.Science</v>
      </c>
      <c r="D108" s="1" t="str">
        <f>_xlfn.XLOOKUP(LessonLookup[[#This Row],[TopicID]],topics!I:I,topics!E:E)</f>
        <v>Y7.Science</v>
      </c>
      <c r="E108" s="35">
        <v>7</v>
      </c>
      <c r="F108" s="36" t="s">
        <v>13</v>
      </c>
      <c r="G108" s="36">
        <v>5</v>
      </c>
      <c r="H108" s="37">
        <v>5</v>
      </c>
      <c r="I108"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7C5</v>
      </c>
      <c r="J108"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7C5.5</v>
      </c>
      <c r="K108" s="5" t="str">
        <f>IF(LessonLookup[[#This Row],[LessonTitleAuto]]="",LessonLookup[[#This Row],[LessonTitleEnter]],LessonLookup[[#This Row],[LessonTitleAuto]])</f>
        <v>Igneous &amp; Metamorphic  rocks</v>
      </c>
      <c r="L108" s="3" t="s">
        <v>353</v>
      </c>
      <c r="M108" s="3" t="s">
        <v>51</v>
      </c>
      <c r="N108" s="8">
        <f>COUNTIF(StatementLookup[LessonID],LessonLookup[[#This Row],[LessonID]])</f>
        <v>3</v>
      </c>
      <c r="O108" s="7">
        <v>1</v>
      </c>
      <c r="P108" s="2" t="s">
        <v>354</v>
      </c>
      <c r="Q108" s="2" t="s">
        <v>355</v>
      </c>
      <c r="R108" s="2"/>
      <c r="S108" s="2"/>
      <c r="T108" s="4" t="str">
        <f>IF(ISERROR(_xlfn.XLOOKUP(LessonLookup[[#This Row],[TopicID]],TopicLookup[TopicID],TopicLookup[TopicTitle])),"",_xlfn.XLOOKUP(LessonLookup[[#This Row],[TopicID]],TopicLookup[TopicID],TopicLookup[TopicTitle]))</f>
        <v>The Earth's Structure</v>
      </c>
      <c r="U10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08" s="2"/>
      <c r="X108" s="2"/>
      <c r="Y108" s="2"/>
      <c r="Z108" s="2"/>
      <c r="AA108" s="2"/>
      <c r="AB108" s="2"/>
    </row>
    <row r="109" spans="1:28" ht="14.65" hidden="1" customHeight="1" x14ac:dyDescent="0.25">
      <c r="A109" s="7" t="str">
        <f>_xlfn.XLOOKUP(LessonLookup[[#This Row],[TopicID]],TopicLookup[TopicID],TopicLookup[SyllabusSubject])</f>
        <v>Science</v>
      </c>
      <c r="B109" s="5">
        <f>_xlfn.XLOOKUP(LessonLookup[[#This Row],[TopicID]],TopicLookup[TopicID],TopicLookup[SyllabusKeyStage])</f>
        <v>3</v>
      </c>
      <c r="C109" s="1" t="str">
        <f>_xlfn.XLOOKUP(LessonLookup[[#This Row],[TopicID]],topics!I:I,topics!D:D)</f>
        <v>KS3.Science</v>
      </c>
      <c r="D109" s="1" t="str">
        <f>_xlfn.XLOOKUP(LessonLookup[[#This Row],[TopicID]],topics!I:I,topics!E:E)</f>
        <v>Y7.Science</v>
      </c>
      <c r="E109" s="35">
        <v>7</v>
      </c>
      <c r="F109" s="36" t="s">
        <v>13</v>
      </c>
      <c r="G109" s="36">
        <v>5</v>
      </c>
      <c r="H109" s="37">
        <v>6</v>
      </c>
      <c r="I109"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7C5</v>
      </c>
      <c r="J109"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7C5.6</v>
      </c>
      <c r="K109" s="5" t="str">
        <f>IF(LessonLookup[[#This Row],[LessonTitleAuto]]="",LessonLookup[[#This Row],[LessonTitleEnter]],LessonLookup[[#This Row],[LessonTitleAuto]])</f>
        <v>Weathering and erosion</v>
      </c>
      <c r="L109" s="3" t="s">
        <v>356</v>
      </c>
      <c r="M109" s="3" t="s">
        <v>51</v>
      </c>
      <c r="N109" s="8">
        <f>COUNTIF(StatementLookup[LessonID],LessonLookup[[#This Row],[LessonID]])</f>
        <v>3</v>
      </c>
      <c r="O109" s="7">
        <v>1</v>
      </c>
      <c r="P109" s="2" t="s">
        <v>357</v>
      </c>
      <c r="Q109" s="2" t="s">
        <v>358</v>
      </c>
      <c r="R109" s="2"/>
      <c r="S109" s="2"/>
      <c r="T109" s="4" t="str">
        <f>IF(ISERROR(_xlfn.XLOOKUP(LessonLookup[[#This Row],[TopicID]],TopicLookup[TopicID],TopicLookup[TopicTitle])),"",_xlfn.XLOOKUP(LessonLookup[[#This Row],[TopicID]],TopicLookup[TopicID],TopicLookup[TopicTitle]))</f>
        <v>The Earth's Structure</v>
      </c>
      <c r="U10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09" s="2"/>
      <c r="X109" s="2"/>
      <c r="Y109" s="2"/>
      <c r="Z109" s="2"/>
      <c r="AA109" s="2"/>
      <c r="AB109" s="2"/>
    </row>
    <row r="110" spans="1:28" ht="14.65" hidden="1" customHeight="1" x14ac:dyDescent="0.25">
      <c r="A110" s="7" t="str">
        <f>_xlfn.XLOOKUP(LessonLookup[[#This Row],[TopicID]],TopicLookup[TopicID],TopicLookup[SyllabusSubject])</f>
        <v>Science</v>
      </c>
      <c r="B110" s="5">
        <f>_xlfn.XLOOKUP(LessonLookup[[#This Row],[TopicID]],TopicLookup[TopicID],TopicLookup[SyllabusKeyStage])</f>
        <v>3</v>
      </c>
      <c r="C110" s="1" t="str">
        <f>_xlfn.XLOOKUP(LessonLookup[[#This Row],[TopicID]],topics!I:I,topics!D:D)</f>
        <v>KS3.Science</v>
      </c>
      <c r="D110" s="1" t="str">
        <f>_xlfn.XLOOKUP(LessonLookup[[#This Row],[TopicID]],topics!I:I,topics!E:E)</f>
        <v>Y7.Science</v>
      </c>
      <c r="E110" s="35">
        <v>7</v>
      </c>
      <c r="F110" s="36" t="s">
        <v>13</v>
      </c>
      <c r="G110" s="36">
        <v>5</v>
      </c>
      <c r="H110" s="37">
        <v>7</v>
      </c>
      <c r="I110"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7C5</v>
      </c>
      <c r="J110"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7C5.7</v>
      </c>
      <c r="K110" s="5" t="str">
        <f>IF(LessonLookup[[#This Row],[LessonTitleAuto]]="",LessonLookup[[#This Row],[LessonTitleEnter]],LessonLookup[[#This Row],[LessonTitleAuto]])</f>
        <v>The rock cycle</v>
      </c>
      <c r="L110" s="3" t="s">
        <v>359</v>
      </c>
      <c r="M110" s="3" t="s">
        <v>51</v>
      </c>
      <c r="N110" s="8">
        <f>COUNTIF(StatementLookup[LessonID],LessonLookup[[#This Row],[LessonID]])</f>
        <v>3</v>
      </c>
      <c r="O110" s="7">
        <v>1</v>
      </c>
      <c r="P110" s="2" t="s">
        <v>360</v>
      </c>
      <c r="Q110" s="2" t="s">
        <v>361</v>
      </c>
      <c r="R110" s="2"/>
      <c r="S110" s="2"/>
      <c r="T110" s="4" t="str">
        <f>IF(ISERROR(_xlfn.XLOOKUP(LessonLookup[[#This Row],[TopicID]],TopicLookup[TopicID],TopicLookup[TopicTitle])),"",_xlfn.XLOOKUP(LessonLookup[[#This Row],[TopicID]],TopicLookup[TopicID],TopicLookup[TopicTitle]))</f>
        <v>The Earth's Structure</v>
      </c>
      <c r="U11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10" s="2"/>
      <c r="X110" s="2"/>
      <c r="Y110" s="2"/>
      <c r="Z110" s="2"/>
      <c r="AA110" s="2"/>
      <c r="AB110" s="2"/>
    </row>
    <row r="111" spans="1:28" ht="14.65" hidden="1" customHeight="1" x14ac:dyDescent="0.25">
      <c r="A111" s="7" t="str">
        <f>_xlfn.XLOOKUP(LessonLookup[[#This Row],[TopicID]],TopicLookup[TopicID],TopicLookup[SyllabusSubject])</f>
        <v>Science</v>
      </c>
      <c r="B111" s="5">
        <f>_xlfn.XLOOKUP(LessonLookup[[#This Row],[TopicID]],TopicLookup[TopicID],TopicLookup[SyllabusKeyStage])</f>
        <v>3</v>
      </c>
      <c r="C111" s="1" t="str">
        <f>_xlfn.XLOOKUP(LessonLookup[[#This Row],[TopicID]],topics!I:I,topics!D:D)</f>
        <v>KS3.Science</v>
      </c>
      <c r="D111" s="1" t="str">
        <f>_xlfn.XLOOKUP(LessonLookup[[#This Row],[TopicID]],topics!I:I,topics!E:E)</f>
        <v>Y7.Science</v>
      </c>
      <c r="E111" s="35">
        <v>7</v>
      </c>
      <c r="F111" s="36" t="s">
        <v>13</v>
      </c>
      <c r="G111" s="36">
        <v>5</v>
      </c>
      <c r="H111" s="37" t="s">
        <v>8</v>
      </c>
      <c r="I111"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7C5</v>
      </c>
      <c r="J111"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7C5.F</v>
      </c>
      <c r="K111" s="5" t="str">
        <f>IF(LessonLookup[[#This Row],[LessonTitleAuto]]="",LessonLookup[[#This Row],[LessonTitleEnter]],LessonLookup[[#This Row],[LessonTitleAuto]])</f>
        <v>Test feedback: 7C5 The Earth's Structure</v>
      </c>
      <c r="L111" s="3" t="s">
        <v>921</v>
      </c>
      <c r="M111" s="3" t="s">
        <v>2951</v>
      </c>
      <c r="N111" s="2">
        <f>COUNTIF(StatementLookup[LessonID],LessonLookup[[#This Row],[LessonID]])</f>
        <v>1</v>
      </c>
      <c r="O111" s="2">
        <v>1</v>
      </c>
      <c r="P111" s="7"/>
      <c r="Q111" s="8"/>
      <c r="R111" s="2"/>
      <c r="S111" s="2"/>
      <c r="T111" s="4" t="str">
        <f>IF(ISERROR(_xlfn.XLOOKUP(LessonLookup[[#This Row],[TopicID]],TopicLookup[TopicID],TopicLookup[TopicTitle])),"",_xlfn.XLOOKUP(LessonLookup[[#This Row],[TopicID]],TopicLookup[TopicID],TopicLookup[TopicTitle]))</f>
        <v>The Earth's Structure</v>
      </c>
      <c r="U11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7C5 The Earth's Structure</v>
      </c>
      <c r="V111" s="2"/>
      <c r="X111" s="2"/>
      <c r="Y111" s="2"/>
      <c r="Z111" s="2"/>
      <c r="AA111" s="2"/>
      <c r="AB111" s="2"/>
    </row>
    <row r="112" spans="1:28" ht="14.65" hidden="1" customHeight="1" x14ac:dyDescent="0.25">
      <c r="A112" s="7" t="str">
        <f>_xlfn.XLOOKUP(LessonLookup[[#This Row],[TopicID]],TopicLookup[TopicID],TopicLookup[SyllabusSubject])</f>
        <v>Science</v>
      </c>
      <c r="B112" s="5">
        <f>_xlfn.XLOOKUP(LessonLookup[[#This Row],[TopicID]],TopicLookup[TopicID],TopicLookup[SyllabusKeyStage])</f>
        <v>3</v>
      </c>
      <c r="C112" s="1" t="str">
        <f>_xlfn.XLOOKUP(LessonLookup[[#This Row],[TopicID]],topics!I:I,topics!D:D)</f>
        <v>KS3.Science</v>
      </c>
      <c r="D112" s="1" t="str">
        <f>_xlfn.XLOOKUP(LessonLookup[[#This Row],[TopicID]],topics!I:I,topics!E:E)</f>
        <v>Y7.Science</v>
      </c>
      <c r="E112" s="35">
        <v>7</v>
      </c>
      <c r="F112" s="36" t="s">
        <v>13</v>
      </c>
      <c r="G112" s="36">
        <v>5</v>
      </c>
      <c r="H112" s="37" t="s">
        <v>6</v>
      </c>
      <c r="I112"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7C5</v>
      </c>
      <c r="J112"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7C5.R</v>
      </c>
      <c r="K112" s="5" t="str">
        <f>IF(LessonLookup[[#This Row],[LessonTitleAuto]]="",LessonLookup[[#This Row],[LessonTitleEnter]],LessonLookup[[#This Row],[LessonTitleAuto]])</f>
        <v>Revision of topic 7C5 The Earth's Structure</v>
      </c>
      <c r="L112" s="3" t="s">
        <v>921</v>
      </c>
      <c r="M112" s="3" t="s">
        <v>2873</v>
      </c>
      <c r="N112" s="2">
        <f>COUNTIF(StatementLookup[LessonID],LessonLookup[[#This Row],[LessonID]])</f>
        <v>1</v>
      </c>
      <c r="O112" s="2">
        <v>1</v>
      </c>
      <c r="P112" s="7"/>
      <c r="Q112" s="8"/>
      <c r="R112" s="2"/>
      <c r="S112" s="2"/>
      <c r="T112" s="4" t="str">
        <f>IF(ISERROR(_xlfn.XLOOKUP(LessonLookup[[#This Row],[TopicID]],TopicLookup[TopicID],TopicLookup[TopicTitle])),"",_xlfn.XLOOKUP(LessonLookup[[#This Row],[TopicID]],TopicLookup[TopicID],TopicLookup[TopicTitle]))</f>
        <v>The Earth's Structure</v>
      </c>
      <c r="U11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7C5 The Earth's Structure</v>
      </c>
      <c r="V112" s="2"/>
      <c r="X112" s="2"/>
      <c r="Y112" s="2"/>
      <c r="Z112" s="2"/>
      <c r="AA112" s="2"/>
      <c r="AB112" s="2"/>
    </row>
    <row r="113" spans="1:28" ht="14.65" hidden="1" customHeight="1" x14ac:dyDescent="0.25">
      <c r="A113" s="7" t="str">
        <f>_xlfn.XLOOKUP(LessonLookup[[#This Row],[TopicID]],TopicLookup[TopicID],TopicLookup[SyllabusSubject])</f>
        <v>Science</v>
      </c>
      <c r="B113" s="5">
        <f>_xlfn.XLOOKUP(LessonLookup[[#This Row],[TopicID]],TopicLookup[TopicID],TopicLookup[SyllabusKeyStage])</f>
        <v>3</v>
      </c>
      <c r="C113" s="1" t="str">
        <f>_xlfn.XLOOKUP(LessonLookup[[#This Row],[TopicID]],topics!I:I,topics!D:D)</f>
        <v>KS3.Science</v>
      </c>
      <c r="D113" s="1" t="str">
        <f>_xlfn.XLOOKUP(LessonLookup[[#This Row],[TopicID]],topics!I:I,topics!E:E)</f>
        <v>Y7.Science</v>
      </c>
      <c r="E113" s="35">
        <v>7</v>
      </c>
      <c r="F113" s="36" t="s">
        <v>13</v>
      </c>
      <c r="G113" s="36">
        <v>5</v>
      </c>
      <c r="H113" s="37" t="s">
        <v>7</v>
      </c>
      <c r="I113"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7C5</v>
      </c>
      <c r="J113"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7C5.T</v>
      </c>
      <c r="K113" s="5" t="str">
        <f>IF(LessonLookup[[#This Row],[LessonTitleAuto]]="",LessonLookup[[#This Row],[LessonTitleEnter]],LessonLookup[[#This Row],[LessonTitleAuto]])</f>
        <v>Topic test: 7C5 The Earth's Structure</v>
      </c>
      <c r="L113" s="3" t="s">
        <v>921</v>
      </c>
      <c r="M113" s="3" t="s">
        <v>2950</v>
      </c>
      <c r="N113" s="2">
        <f>COUNTIF(StatementLookup[LessonID],LessonLookup[[#This Row],[LessonID]])</f>
        <v>1</v>
      </c>
      <c r="O113" s="2">
        <v>1</v>
      </c>
      <c r="P113" s="7"/>
      <c r="Q113" s="8"/>
      <c r="R113" s="2"/>
      <c r="S113" s="2"/>
      <c r="T113" s="4" t="str">
        <f>IF(ISERROR(_xlfn.XLOOKUP(LessonLookup[[#This Row],[TopicID]],TopicLookup[TopicID],TopicLookup[TopicTitle])),"",_xlfn.XLOOKUP(LessonLookup[[#This Row],[TopicID]],TopicLookup[TopicID],TopicLookup[TopicTitle]))</f>
        <v>The Earth's Structure</v>
      </c>
      <c r="U11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7C5 The Earth's Structure</v>
      </c>
      <c r="V113" s="2"/>
      <c r="X113" s="2"/>
      <c r="Y113" s="2"/>
      <c r="Z113" s="2"/>
      <c r="AA113" s="2"/>
      <c r="AB113" s="2"/>
    </row>
    <row r="114" spans="1:28" ht="14.65" hidden="1" customHeight="1" x14ac:dyDescent="0.25">
      <c r="A114" s="7" t="str">
        <f>_xlfn.XLOOKUP(LessonLookup[[#This Row],[TopicID]],TopicLookup[TopicID],TopicLookup[SyllabusSubject])</f>
        <v>Science</v>
      </c>
      <c r="B114" s="5">
        <f>_xlfn.XLOOKUP(LessonLookup[[#This Row],[TopicID]],TopicLookup[TopicID],TopicLookup[SyllabusKeyStage])</f>
        <v>3</v>
      </c>
      <c r="C114" s="1" t="str">
        <f>_xlfn.XLOOKUP(LessonLookup[[#This Row],[TopicID]],topics!I:I,topics!D:D)</f>
        <v>KS3.Science</v>
      </c>
      <c r="D114" s="1" t="str">
        <f>_xlfn.XLOOKUP(LessonLookup[[#This Row],[TopicID]],topics!I:I,topics!E:E)</f>
        <v>Y7.Science</v>
      </c>
      <c r="E114" s="35">
        <v>7</v>
      </c>
      <c r="F114" s="36" t="s">
        <v>13</v>
      </c>
      <c r="G114" s="36">
        <v>6</v>
      </c>
      <c r="H114" s="37">
        <v>1</v>
      </c>
      <c r="I114"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7C6</v>
      </c>
      <c r="J11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7C6.1</v>
      </c>
      <c r="K114" s="5" t="str">
        <f>IF(LessonLookup[[#This Row],[LessonTitleAuto]]="",LessonLookup[[#This Row],[LessonTitleEnter]],LessonLookup[[#This Row],[LessonTitleAuto]])</f>
        <v>Fuels</v>
      </c>
      <c r="L114" s="3" t="s">
        <v>62</v>
      </c>
      <c r="M114" s="3" t="s">
        <v>51</v>
      </c>
      <c r="N114" s="8">
        <f>COUNTIF(StatementLookup[LessonID],LessonLookup[[#This Row],[LessonID]])</f>
        <v>3</v>
      </c>
      <c r="O114" s="7">
        <v>1</v>
      </c>
      <c r="P114" s="2" t="s">
        <v>362</v>
      </c>
      <c r="Q114" s="12" t="s">
        <v>363</v>
      </c>
      <c r="R114" s="12"/>
      <c r="S114" s="12"/>
      <c r="T114" s="4" t="str">
        <f>IF(ISERROR(_xlfn.XLOOKUP(LessonLookup[[#This Row],[TopicID]],TopicLookup[TopicID],TopicLookup[TopicTitle])),"",_xlfn.XLOOKUP(LessonLookup[[#This Row],[TopicID]],TopicLookup[TopicID],TopicLookup[TopicTitle]))</f>
        <v>Fuels</v>
      </c>
      <c r="U11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14" s="2"/>
      <c r="X114" s="2"/>
      <c r="Y114" s="2"/>
      <c r="Z114" s="2"/>
      <c r="AA114" s="2"/>
      <c r="AB114" s="2"/>
    </row>
    <row r="115" spans="1:28" ht="14.65" hidden="1" customHeight="1" x14ac:dyDescent="0.25">
      <c r="A115" s="7" t="str">
        <f>_xlfn.XLOOKUP(LessonLookup[[#This Row],[TopicID]],TopicLookup[TopicID],TopicLookup[SyllabusSubject])</f>
        <v>Science</v>
      </c>
      <c r="B115" s="5">
        <f>_xlfn.XLOOKUP(LessonLookup[[#This Row],[TopicID]],TopicLookup[TopicID],TopicLookup[SyllabusKeyStage])</f>
        <v>3</v>
      </c>
      <c r="C115" s="1" t="str">
        <f>_xlfn.XLOOKUP(LessonLookup[[#This Row],[TopicID]],topics!I:I,topics!D:D)</f>
        <v>KS3.Science</v>
      </c>
      <c r="D115" s="1" t="str">
        <f>_xlfn.XLOOKUP(LessonLookup[[#This Row],[TopicID]],topics!I:I,topics!E:E)</f>
        <v>Y7.Science</v>
      </c>
      <c r="E115" s="35">
        <v>7</v>
      </c>
      <c r="F115" s="36" t="s">
        <v>13</v>
      </c>
      <c r="G115" s="36">
        <v>6</v>
      </c>
      <c r="H115" s="37">
        <v>2</v>
      </c>
      <c r="I115"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7C6</v>
      </c>
      <c r="J11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7C6.2</v>
      </c>
      <c r="K115" s="5" t="str">
        <f>IF(LessonLookup[[#This Row],[LessonTitleAuto]]="",LessonLookup[[#This Row],[LessonTitleEnter]],LessonLookup[[#This Row],[LessonTitleAuto]])</f>
        <v>Combustion</v>
      </c>
      <c r="L115" s="3" t="s">
        <v>364</v>
      </c>
      <c r="M115" s="3" t="s">
        <v>51</v>
      </c>
      <c r="N115" s="8">
        <f>COUNTIF(StatementLookup[LessonID],LessonLookup[[#This Row],[LessonID]])</f>
        <v>3</v>
      </c>
      <c r="O115" s="7">
        <v>1</v>
      </c>
      <c r="P115" s="2" t="s">
        <v>365</v>
      </c>
      <c r="Q115" s="12" t="s">
        <v>366</v>
      </c>
      <c r="R115" s="12"/>
      <c r="S115" s="12"/>
      <c r="T115" s="4" t="str">
        <f>IF(ISERROR(_xlfn.XLOOKUP(LessonLookup[[#This Row],[TopicID]],TopicLookup[TopicID],TopicLookup[TopicTitle])),"",_xlfn.XLOOKUP(LessonLookup[[#This Row],[TopicID]],TopicLookup[TopicID],TopicLookup[TopicTitle]))</f>
        <v>Fuels</v>
      </c>
      <c r="U11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15" s="2"/>
      <c r="X115" s="2"/>
      <c r="Y115" s="2"/>
      <c r="Z115" s="2"/>
      <c r="AA115" s="2"/>
      <c r="AB115" s="2"/>
    </row>
    <row r="116" spans="1:28" ht="14.65" hidden="1" customHeight="1" x14ac:dyDescent="0.25">
      <c r="A116" s="7" t="str">
        <f>_xlfn.XLOOKUP(LessonLookup[[#This Row],[TopicID]],TopicLookup[TopicID],TopicLookup[SyllabusSubject])</f>
        <v>Science</v>
      </c>
      <c r="B116" s="5">
        <f>_xlfn.XLOOKUP(LessonLookup[[#This Row],[TopicID]],TopicLookup[TopicID],TopicLookup[SyllabusKeyStage])</f>
        <v>3</v>
      </c>
      <c r="C116" s="1" t="str">
        <f>_xlfn.XLOOKUP(LessonLookup[[#This Row],[TopicID]],topics!I:I,topics!D:D)</f>
        <v>KS3.Science</v>
      </c>
      <c r="D116" s="1" t="str">
        <f>_xlfn.XLOOKUP(LessonLookup[[#This Row],[TopicID]],topics!I:I,topics!E:E)</f>
        <v>Y7.Science</v>
      </c>
      <c r="E116" s="35">
        <v>7</v>
      </c>
      <c r="F116" s="36" t="s">
        <v>13</v>
      </c>
      <c r="G116" s="36">
        <v>6</v>
      </c>
      <c r="H116" s="37">
        <v>3</v>
      </c>
      <c r="I116"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7C6</v>
      </c>
      <c r="J11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7C6.3</v>
      </c>
      <c r="K116" s="5" t="str">
        <f>IF(LessonLookup[[#This Row],[LessonTitleAuto]]="",LessonLookup[[#This Row],[LessonTitleEnter]],LessonLookup[[#This Row],[LessonTitleAuto]])</f>
        <v>Fossil Fuels</v>
      </c>
      <c r="L116" s="3" t="s">
        <v>367</v>
      </c>
      <c r="M116" s="3" t="s">
        <v>51</v>
      </c>
      <c r="N116" s="8">
        <f>COUNTIF(StatementLookup[LessonID],LessonLookup[[#This Row],[LessonID]])</f>
        <v>3</v>
      </c>
      <c r="O116" s="7">
        <v>1</v>
      </c>
      <c r="P116" s="2" t="s">
        <v>368</v>
      </c>
      <c r="Q116" s="12" t="s">
        <v>369</v>
      </c>
      <c r="R116" s="12"/>
      <c r="S116" s="12"/>
      <c r="T116" s="4" t="str">
        <f>IF(ISERROR(_xlfn.XLOOKUP(LessonLookup[[#This Row],[TopicID]],TopicLookup[TopicID],TopicLookup[TopicTitle])),"",_xlfn.XLOOKUP(LessonLookup[[#This Row],[TopicID]],TopicLookup[TopicID],TopicLookup[TopicTitle]))</f>
        <v>Fuels</v>
      </c>
      <c r="U11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16" s="2"/>
      <c r="X116" s="2"/>
      <c r="Y116" s="2"/>
      <c r="Z116" s="2"/>
      <c r="AA116" s="2"/>
      <c r="AB116" s="2"/>
    </row>
    <row r="117" spans="1:28" ht="14.65" hidden="1" customHeight="1" x14ac:dyDescent="0.25">
      <c r="A117" s="7" t="str">
        <f>_xlfn.XLOOKUP(LessonLookup[[#This Row],[TopicID]],TopicLookup[TopicID],TopicLookup[SyllabusSubject])</f>
        <v>Science</v>
      </c>
      <c r="B117" s="5">
        <f>_xlfn.XLOOKUP(LessonLookup[[#This Row],[TopicID]],TopicLookup[TopicID],TopicLookup[SyllabusKeyStage])</f>
        <v>3</v>
      </c>
      <c r="C117" s="1" t="str">
        <f>_xlfn.XLOOKUP(LessonLookup[[#This Row],[TopicID]],topics!I:I,topics!D:D)</f>
        <v>KS3.Science</v>
      </c>
      <c r="D117" s="1" t="str">
        <f>_xlfn.XLOOKUP(LessonLookup[[#This Row],[TopicID]],topics!I:I,topics!E:E)</f>
        <v>Y7.Science</v>
      </c>
      <c r="E117" s="35">
        <v>7</v>
      </c>
      <c r="F117" s="36" t="s">
        <v>13</v>
      </c>
      <c r="G117" s="36">
        <v>6</v>
      </c>
      <c r="H117" s="37">
        <v>4</v>
      </c>
      <c r="I117"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7C6</v>
      </c>
      <c r="J117"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7C6.4</v>
      </c>
      <c r="K117" s="5" t="str">
        <f>IF(LessonLookup[[#This Row],[LessonTitleAuto]]="",LessonLookup[[#This Row],[LessonTitleEnter]],LessonLookup[[#This Row],[LessonTitleAuto]])</f>
        <v>Pollution from Fuels</v>
      </c>
      <c r="L117" s="3" t="s">
        <v>370</v>
      </c>
      <c r="M117" s="3" t="s">
        <v>51</v>
      </c>
      <c r="N117" s="8">
        <f>COUNTIF(StatementLookup[LessonID],LessonLookup[[#This Row],[LessonID]])</f>
        <v>3</v>
      </c>
      <c r="O117" s="7">
        <v>1</v>
      </c>
      <c r="P117" s="2" t="s">
        <v>371</v>
      </c>
      <c r="Q117" s="12" t="s">
        <v>372</v>
      </c>
      <c r="R117" s="12"/>
      <c r="S117" s="12"/>
      <c r="T117" s="4" t="str">
        <f>IF(ISERROR(_xlfn.XLOOKUP(LessonLookup[[#This Row],[TopicID]],TopicLookup[TopicID],TopicLookup[TopicTitle])),"",_xlfn.XLOOKUP(LessonLookup[[#This Row],[TopicID]],TopicLookup[TopicID],TopicLookup[TopicTitle]))</f>
        <v>Fuels</v>
      </c>
      <c r="U11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17" s="2"/>
      <c r="X117" s="2"/>
      <c r="Y117" s="2"/>
      <c r="Z117" s="2"/>
      <c r="AA117" s="2"/>
      <c r="AB117" s="2"/>
    </row>
    <row r="118" spans="1:28" ht="14.65" hidden="1" customHeight="1" x14ac:dyDescent="0.25">
      <c r="A118" s="7" t="str">
        <f>_xlfn.XLOOKUP(LessonLookup[[#This Row],[TopicID]],TopicLookup[TopicID],TopicLookup[SyllabusSubject])</f>
        <v>Science</v>
      </c>
      <c r="B118" s="5">
        <f>_xlfn.XLOOKUP(LessonLookup[[#This Row],[TopicID]],TopicLookup[TopicID],TopicLookup[SyllabusKeyStage])</f>
        <v>3</v>
      </c>
      <c r="C118" s="1" t="str">
        <f>_xlfn.XLOOKUP(LessonLookup[[#This Row],[TopicID]],topics!I:I,topics!D:D)</f>
        <v>KS3.Science</v>
      </c>
      <c r="D118" s="1" t="str">
        <f>_xlfn.XLOOKUP(LessonLookup[[#This Row],[TopicID]],topics!I:I,topics!E:E)</f>
        <v>Y7.Science</v>
      </c>
      <c r="E118" s="35">
        <v>7</v>
      </c>
      <c r="F118" s="36" t="s">
        <v>13</v>
      </c>
      <c r="G118" s="36">
        <v>6</v>
      </c>
      <c r="H118" s="37">
        <v>5</v>
      </c>
      <c r="I118"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7C6</v>
      </c>
      <c r="J118"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7C6.5</v>
      </c>
      <c r="K118" s="5" t="str">
        <f>IF(LessonLookup[[#This Row],[LessonTitleAuto]]="",LessonLookup[[#This Row],[LessonTitleEnter]],LessonLookup[[#This Row],[LessonTitleAuto]])</f>
        <v>Fuel Burners</v>
      </c>
      <c r="L118" s="3" t="s">
        <v>373</v>
      </c>
      <c r="M118" s="3" t="s">
        <v>51</v>
      </c>
      <c r="N118" s="8">
        <f>COUNTIF(StatementLookup[LessonID],LessonLookup[[#This Row],[LessonID]])</f>
        <v>3</v>
      </c>
      <c r="O118" s="7">
        <v>2</v>
      </c>
      <c r="P118" s="2" t="s">
        <v>374</v>
      </c>
      <c r="Q118" s="12" t="s">
        <v>375</v>
      </c>
      <c r="R118" s="12"/>
      <c r="S118" s="12"/>
      <c r="T118" s="4" t="str">
        <f>IF(ISERROR(_xlfn.XLOOKUP(LessonLookup[[#This Row],[TopicID]],TopicLookup[TopicID],TopicLookup[TopicTitle])),"",_xlfn.XLOOKUP(LessonLookup[[#This Row],[TopicID]],TopicLookup[TopicID],TopicLookup[TopicTitle]))</f>
        <v>Fuels</v>
      </c>
      <c r="U11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18" s="2"/>
      <c r="X118" s="2"/>
      <c r="Y118" s="2"/>
      <c r="Z118" s="2"/>
      <c r="AA118" s="2"/>
      <c r="AB118" s="2"/>
    </row>
    <row r="119" spans="1:28" ht="14.65" hidden="1" customHeight="1" x14ac:dyDescent="0.25">
      <c r="A119" s="7" t="str">
        <f>_xlfn.XLOOKUP(LessonLookup[[#This Row],[TopicID]],TopicLookup[TopicID],TopicLookup[SyllabusSubject])</f>
        <v>Science</v>
      </c>
      <c r="B119" s="5">
        <f>_xlfn.XLOOKUP(LessonLookup[[#This Row],[TopicID]],TopicLookup[TopicID],TopicLookup[SyllabusKeyStage])</f>
        <v>3</v>
      </c>
      <c r="C119" s="1" t="str">
        <f>_xlfn.XLOOKUP(LessonLookup[[#This Row],[TopicID]],topics!I:I,topics!D:D)</f>
        <v>KS3.Science</v>
      </c>
      <c r="D119" s="1" t="str">
        <f>_xlfn.XLOOKUP(LessonLookup[[#This Row],[TopicID]],topics!I:I,topics!E:E)</f>
        <v>Y7.Science</v>
      </c>
      <c r="E119" s="35">
        <v>7</v>
      </c>
      <c r="F119" s="36" t="s">
        <v>13</v>
      </c>
      <c r="G119" s="36">
        <v>6</v>
      </c>
      <c r="H119" s="37">
        <v>7</v>
      </c>
      <c r="I119"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7C6</v>
      </c>
      <c r="J119"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7C6.7</v>
      </c>
      <c r="K119" s="5" t="str">
        <f>IF(LessonLookup[[#This Row],[LessonTitleAuto]]="",LessonLookup[[#This Row],[LessonTitleEnter]],LessonLookup[[#This Row],[LessonTitleAuto]])</f>
        <v>Alternative Fuels</v>
      </c>
      <c r="L119" s="3" t="s">
        <v>376</v>
      </c>
      <c r="M119" s="3" t="s">
        <v>51</v>
      </c>
      <c r="N119" s="8">
        <f>COUNTIF(StatementLookup[LessonID],LessonLookup[[#This Row],[LessonID]])</f>
        <v>3</v>
      </c>
      <c r="O119" s="7">
        <v>1</v>
      </c>
      <c r="P119" s="2" t="s">
        <v>377</v>
      </c>
      <c r="Q119" s="12" t="s">
        <v>378</v>
      </c>
      <c r="R119" s="12"/>
      <c r="S119" s="12"/>
      <c r="T119" s="4" t="str">
        <f>IF(ISERROR(_xlfn.XLOOKUP(LessonLookup[[#This Row],[TopicID]],TopicLookup[TopicID],TopicLookup[TopicTitle])),"",_xlfn.XLOOKUP(LessonLookup[[#This Row],[TopicID]],TopicLookup[TopicID],TopicLookup[TopicTitle]))</f>
        <v>Fuels</v>
      </c>
      <c r="U11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19" s="2"/>
      <c r="X119" s="2"/>
      <c r="Y119" s="2"/>
      <c r="Z119" s="2"/>
      <c r="AA119" s="2"/>
      <c r="AB119" s="2"/>
    </row>
    <row r="120" spans="1:28" ht="14.65" hidden="1" customHeight="1" x14ac:dyDescent="0.25">
      <c r="A120" s="7" t="str">
        <f>_xlfn.XLOOKUP(LessonLookup[[#This Row],[TopicID]],TopicLookup[TopicID],TopicLookup[SyllabusSubject])</f>
        <v>Science</v>
      </c>
      <c r="B120" s="5">
        <f>_xlfn.XLOOKUP(LessonLookup[[#This Row],[TopicID]],TopicLookup[TopicID],TopicLookup[SyllabusKeyStage])</f>
        <v>3</v>
      </c>
      <c r="C120" s="1" t="str">
        <f>_xlfn.XLOOKUP(LessonLookup[[#This Row],[TopicID]],topics!I:I,topics!D:D)</f>
        <v>KS3.Science</v>
      </c>
      <c r="D120" s="1" t="str">
        <f>_xlfn.XLOOKUP(LessonLookup[[#This Row],[TopicID]],topics!I:I,topics!E:E)</f>
        <v>Y7.Science</v>
      </c>
      <c r="E120" s="35">
        <v>7</v>
      </c>
      <c r="F120" s="36" t="s">
        <v>13</v>
      </c>
      <c r="G120" s="36">
        <v>6</v>
      </c>
      <c r="H120" s="37" t="s">
        <v>8</v>
      </c>
      <c r="I120"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7C6</v>
      </c>
      <c r="J120"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7C6.F</v>
      </c>
      <c r="K120" s="5" t="str">
        <f>IF(LessonLookup[[#This Row],[LessonTitleAuto]]="",LessonLookup[[#This Row],[LessonTitleEnter]],LessonLookup[[#This Row],[LessonTitleAuto]])</f>
        <v>Test feedback: 7C6 Fuels</v>
      </c>
      <c r="L120" s="3" t="s">
        <v>921</v>
      </c>
      <c r="M120" s="3" t="s">
        <v>2951</v>
      </c>
      <c r="N120" s="2">
        <f>COUNTIF(StatementLookup[LessonID],LessonLookup[[#This Row],[LessonID]])</f>
        <v>1</v>
      </c>
      <c r="O120" s="2">
        <v>1</v>
      </c>
      <c r="P120" s="7"/>
      <c r="Q120" s="8"/>
      <c r="R120" s="2"/>
      <c r="S120" s="2"/>
      <c r="T120" s="4" t="str">
        <f>IF(ISERROR(_xlfn.XLOOKUP(LessonLookup[[#This Row],[TopicID]],TopicLookup[TopicID],TopicLookup[TopicTitle])),"",_xlfn.XLOOKUP(LessonLookup[[#This Row],[TopicID]],TopicLookup[TopicID],TopicLookup[TopicTitle]))</f>
        <v>Fuels</v>
      </c>
      <c r="U12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7C6 Fuels</v>
      </c>
      <c r="V120" s="2"/>
      <c r="X120" s="2"/>
      <c r="Y120" s="2"/>
      <c r="Z120" s="2"/>
      <c r="AA120" s="2"/>
      <c r="AB120" s="2"/>
    </row>
    <row r="121" spans="1:28" ht="14.65" hidden="1" customHeight="1" x14ac:dyDescent="0.25">
      <c r="A121" s="7" t="str">
        <f>_xlfn.XLOOKUP(LessonLookup[[#This Row],[TopicID]],TopicLookup[TopicID],TopicLookup[SyllabusSubject])</f>
        <v>Science</v>
      </c>
      <c r="B121" s="5">
        <f>_xlfn.XLOOKUP(LessonLookup[[#This Row],[TopicID]],TopicLookup[TopicID],TopicLookup[SyllabusKeyStage])</f>
        <v>3</v>
      </c>
      <c r="C121" s="1" t="str">
        <f>_xlfn.XLOOKUP(LessonLookup[[#This Row],[TopicID]],topics!I:I,topics!D:D)</f>
        <v>KS3.Science</v>
      </c>
      <c r="D121" s="1" t="str">
        <f>_xlfn.XLOOKUP(LessonLookup[[#This Row],[TopicID]],topics!I:I,topics!E:E)</f>
        <v>Y7.Science</v>
      </c>
      <c r="E121" s="35">
        <v>7</v>
      </c>
      <c r="F121" s="36" t="s">
        <v>13</v>
      </c>
      <c r="G121" s="36">
        <v>6</v>
      </c>
      <c r="H121" s="37" t="s">
        <v>6</v>
      </c>
      <c r="I121"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7C6</v>
      </c>
      <c r="J121"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7C6.R</v>
      </c>
      <c r="K121" s="5" t="str">
        <f>IF(LessonLookup[[#This Row],[LessonTitleAuto]]="",LessonLookup[[#This Row],[LessonTitleEnter]],LessonLookup[[#This Row],[LessonTitleAuto]])</f>
        <v>Revision of topic 7C6 Fuels</v>
      </c>
      <c r="L121" s="3" t="s">
        <v>921</v>
      </c>
      <c r="M121" s="3" t="s">
        <v>2873</v>
      </c>
      <c r="N121" s="2">
        <f>COUNTIF(StatementLookup[LessonID],LessonLookup[[#This Row],[LessonID]])</f>
        <v>1</v>
      </c>
      <c r="O121" s="2">
        <v>1</v>
      </c>
      <c r="P121" s="7"/>
      <c r="Q121" s="8"/>
      <c r="R121" s="2"/>
      <c r="S121" s="2"/>
      <c r="T121" s="4" t="str">
        <f>IF(ISERROR(_xlfn.XLOOKUP(LessonLookup[[#This Row],[TopicID]],TopicLookup[TopicID],TopicLookup[TopicTitle])),"",_xlfn.XLOOKUP(LessonLookup[[#This Row],[TopicID]],TopicLookup[TopicID],TopicLookup[TopicTitle]))</f>
        <v>Fuels</v>
      </c>
      <c r="U12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7C6 Fuels</v>
      </c>
      <c r="V121" s="2"/>
      <c r="X121" s="2"/>
      <c r="Y121" s="2"/>
      <c r="Z121" s="2"/>
      <c r="AA121" s="2"/>
      <c r="AB121" s="2"/>
    </row>
    <row r="122" spans="1:28" ht="14.65" hidden="1" customHeight="1" x14ac:dyDescent="0.25">
      <c r="A122" s="7" t="str">
        <f>_xlfn.XLOOKUP(LessonLookup[[#This Row],[TopicID]],TopicLookup[TopicID],TopicLookup[SyllabusSubject])</f>
        <v>Science</v>
      </c>
      <c r="B122" s="5">
        <f>_xlfn.XLOOKUP(LessonLookup[[#This Row],[TopicID]],TopicLookup[TopicID],TopicLookup[SyllabusKeyStage])</f>
        <v>3</v>
      </c>
      <c r="C122" s="1" t="str">
        <f>_xlfn.XLOOKUP(LessonLookup[[#This Row],[TopicID]],topics!I:I,topics!D:D)</f>
        <v>KS3.Science</v>
      </c>
      <c r="D122" s="1" t="str">
        <f>_xlfn.XLOOKUP(LessonLookup[[#This Row],[TopicID]],topics!I:I,topics!E:E)</f>
        <v>Y7.Science</v>
      </c>
      <c r="E122" s="35">
        <v>7</v>
      </c>
      <c r="F122" s="36" t="s">
        <v>13</v>
      </c>
      <c r="G122" s="36">
        <v>6</v>
      </c>
      <c r="H122" s="37" t="s">
        <v>7</v>
      </c>
      <c r="I122"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7C6</v>
      </c>
      <c r="J122"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7C6.T</v>
      </c>
      <c r="K122" s="5" t="str">
        <f>IF(LessonLookup[[#This Row],[LessonTitleAuto]]="",LessonLookup[[#This Row],[LessonTitleEnter]],LessonLookup[[#This Row],[LessonTitleAuto]])</f>
        <v>Topic test: 7C6 Fuels</v>
      </c>
      <c r="L122" s="3" t="s">
        <v>921</v>
      </c>
      <c r="M122" s="3" t="s">
        <v>2950</v>
      </c>
      <c r="N122" s="2">
        <f>COUNTIF(StatementLookup[LessonID],LessonLookup[[#This Row],[LessonID]])</f>
        <v>1</v>
      </c>
      <c r="O122" s="2">
        <v>1</v>
      </c>
      <c r="P122" s="7"/>
      <c r="Q122" s="8"/>
      <c r="R122" s="2"/>
      <c r="S122" s="2"/>
      <c r="T122" s="4" t="str">
        <f>IF(ISERROR(_xlfn.XLOOKUP(LessonLookup[[#This Row],[TopicID]],TopicLookup[TopicID],TopicLookup[TopicTitle])),"",_xlfn.XLOOKUP(LessonLookup[[#This Row],[TopicID]],TopicLookup[TopicID],TopicLookup[TopicTitle]))</f>
        <v>Fuels</v>
      </c>
      <c r="U12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7C6 Fuels</v>
      </c>
      <c r="V122" s="2"/>
      <c r="X122" s="2"/>
      <c r="Y122" s="2"/>
      <c r="Z122" s="2"/>
      <c r="AA122" s="2"/>
      <c r="AB122" s="2"/>
    </row>
    <row r="123" spans="1:28" ht="14.65" hidden="1" customHeight="1" x14ac:dyDescent="0.25">
      <c r="A123" s="7" t="str">
        <f>_xlfn.XLOOKUP(LessonLookup[[#This Row],[TopicID]],TopicLookup[TopicID],TopicLookup[SyllabusSubject])</f>
        <v>Science</v>
      </c>
      <c r="B123" s="5">
        <f>_xlfn.XLOOKUP(LessonLookup[[#This Row],[TopicID]],TopicLookup[TopicID],TopicLookup[SyllabusKeyStage])</f>
        <v>3</v>
      </c>
      <c r="C123" s="1" t="str">
        <f>_xlfn.XLOOKUP(LessonLookup[[#This Row],[TopicID]],topics!I:I,topics!D:D)</f>
        <v>KS3.Science</v>
      </c>
      <c r="D123" s="1" t="str">
        <f>_xlfn.XLOOKUP(LessonLookup[[#This Row],[TopicID]],topics!I:I,topics!E:E)</f>
        <v>Y7.Science</v>
      </c>
      <c r="E123" s="35">
        <v>7</v>
      </c>
      <c r="F123" s="36" t="s">
        <v>10</v>
      </c>
      <c r="G123" s="36">
        <v>1</v>
      </c>
      <c r="H123" s="37">
        <v>1</v>
      </c>
      <c r="I123"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7P1</v>
      </c>
      <c r="J123"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7P1.1</v>
      </c>
      <c r="K123" s="5" t="str">
        <f>IF(LessonLookup[[#This Row],[LessonTitleAuto]]="",LessonLookup[[#This Row],[LessonTitleEnter]],LessonLookup[[#This Row],[LessonTitleAuto]])</f>
        <v>Contact and Non-contact Forces</v>
      </c>
      <c r="L123" s="3" t="s">
        <v>379</v>
      </c>
      <c r="M123" s="3" t="s">
        <v>51</v>
      </c>
      <c r="N123" s="8">
        <f>COUNTIF(StatementLookup[LessonID],LessonLookup[[#This Row],[LessonID]])</f>
        <v>3</v>
      </c>
      <c r="O123" s="7">
        <v>3</v>
      </c>
      <c r="P123" s="2" t="s">
        <v>380</v>
      </c>
      <c r="Q123" s="2" t="s">
        <v>381</v>
      </c>
      <c r="R123" s="2"/>
      <c r="S123" s="2"/>
      <c r="T123" s="4" t="str">
        <f>IF(ISERROR(_xlfn.XLOOKUP(LessonLookup[[#This Row],[TopicID]],TopicLookup[TopicID],TopicLookup[TopicTitle])),"",_xlfn.XLOOKUP(LessonLookup[[#This Row],[TopicID]],TopicLookup[TopicID],TopicLookup[TopicTitle]))</f>
        <v>Introduction To Forces</v>
      </c>
      <c r="U12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23" s="2"/>
      <c r="X123" s="2"/>
      <c r="Y123" s="2"/>
      <c r="Z123" s="2"/>
      <c r="AA123" s="2"/>
      <c r="AB123" s="2"/>
    </row>
    <row r="124" spans="1:28" ht="14.65" hidden="1" customHeight="1" x14ac:dyDescent="0.25">
      <c r="A124" s="7" t="str">
        <f>_xlfn.XLOOKUP(LessonLookup[[#This Row],[TopicID]],TopicLookup[TopicID],TopicLookup[SyllabusSubject])</f>
        <v>Science</v>
      </c>
      <c r="B124" s="5">
        <f>_xlfn.XLOOKUP(LessonLookup[[#This Row],[TopicID]],TopicLookup[TopicID],TopicLookup[SyllabusKeyStage])</f>
        <v>3</v>
      </c>
      <c r="C124" s="1" t="str">
        <f>_xlfn.XLOOKUP(LessonLookup[[#This Row],[TopicID]],topics!I:I,topics!D:D)</f>
        <v>KS3.Science</v>
      </c>
      <c r="D124" s="1" t="str">
        <f>_xlfn.XLOOKUP(LessonLookup[[#This Row],[TopicID]],topics!I:I,topics!E:E)</f>
        <v>Y7.Science</v>
      </c>
      <c r="E124" s="35">
        <v>7</v>
      </c>
      <c r="F124" s="36" t="s">
        <v>10</v>
      </c>
      <c r="G124" s="36">
        <v>1</v>
      </c>
      <c r="H124" s="37">
        <v>2</v>
      </c>
      <c r="I124"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7P1</v>
      </c>
      <c r="J12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7P1.2</v>
      </c>
      <c r="K124" s="5" t="str">
        <f>IF(LessonLookup[[#This Row],[LessonTitleAuto]]="",LessonLookup[[#This Row],[LessonTitleEnter]],LessonLookup[[#This Row],[LessonTitleAuto]])</f>
        <v>Resultant Forces</v>
      </c>
      <c r="L124" s="3" t="s">
        <v>382</v>
      </c>
      <c r="M124" s="3" t="s">
        <v>51</v>
      </c>
      <c r="N124" s="8">
        <f>COUNTIF(StatementLookup[LessonID],LessonLookup[[#This Row],[LessonID]])</f>
        <v>3</v>
      </c>
      <c r="O124" s="7">
        <v>2</v>
      </c>
      <c r="P124" s="2" t="s">
        <v>383</v>
      </c>
      <c r="Q124" s="2" t="s">
        <v>384</v>
      </c>
      <c r="R124" s="2"/>
      <c r="S124" s="2"/>
      <c r="T124" s="4" t="str">
        <f>IF(ISERROR(_xlfn.XLOOKUP(LessonLookup[[#This Row],[TopicID]],TopicLookup[TopicID],TopicLookup[TopicTitle])),"",_xlfn.XLOOKUP(LessonLookup[[#This Row],[TopicID]],TopicLookup[TopicID],TopicLookup[TopicTitle]))</f>
        <v>Introduction To Forces</v>
      </c>
      <c r="U12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24" s="2"/>
      <c r="X124" s="2"/>
      <c r="Y124" s="2"/>
      <c r="Z124" s="2"/>
      <c r="AA124" s="2"/>
      <c r="AB124" s="2"/>
    </row>
    <row r="125" spans="1:28" ht="14.65" hidden="1" customHeight="1" x14ac:dyDescent="0.25">
      <c r="A125" s="7" t="str">
        <f>_xlfn.XLOOKUP(LessonLookup[[#This Row],[TopicID]],TopicLookup[TopicID],TopicLookup[SyllabusSubject])</f>
        <v>Science</v>
      </c>
      <c r="B125" s="5">
        <f>_xlfn.XLOOKUP(LessonLookup[[#This Row],[TopicID]],TopicLookup[TopicID],TopicLookup[SyllabusKeyStage])</f>
        <v>3</v>
      </c>
      <c r="C125" s="1" t="str">
        <f>_xlfn.XLOOKUP(LessonLookup[[#This Row],[TopicID]],topics!I:I,topics!D:D)</f>
        <v>KS3.Science</v>
      </c>
      <c r="D125" s="1" t="str">
        <f>_xlfn.XLOOKUP(LessonLookup[[#This Row],[TopicID]],topics!I:I,topics!E:E)</f>
        <v>Y7.Science</v>
      </c>
      <c r="E125" s="35">
        <v>7</v>
      </c>
      <c r="F125" s="36" t="s">
        <v>10</v>
      </c>
      <c r="G125" s="36">
        <v>1</v>
      </c>
      <c r="H125" s="37">
        <v>3</v>
      </c>
      <c r="I125"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7P1</v>
      </c>
      <c r="J12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7P1.3</v>
      </c>
      <c r="K125" s="5" t="str">
        <f>IF(LessonLookup[[#This Row],[LessonTitleAuto]]="",LessonLookup[[#This Row],[LessonTitleEnter]],LessonLookup[[#This Row],[LessonTitleAuto]])</f>
        <v>Friction (Practical)</v>
      </c>
      <c r="L125" s="3" t="s">
        <v>385</v>
      </c>
      <c r="M125" s="3" t="s">
        <v>51</v>
      </c>
      <c r="N125" s="8">
        <f>COUNTIF(StatementLookup[LessonID],LessonLookup[[#This Row],[LessonID]])</f>
        <v>3</v>
      </c>
      <c r="O125" s="7">
        <v>1</v>
      </c>
      <c r="P125" s="2" t="s">
        <v>386</v>
      </c>
      <c r="Q125" s="2" t="s">
        <v>387</v>
      </c>
      <c r="R125" s="2"/>
      <c r="S125" s="2"/>
      <c r="T125" s="4" t="str">
        <f>IF(ISERROR(_xlfn.XLOOKUP(LessonLookup[[#This Row],[TopicID]],TopicLookup[TopicID],TopicLookup[TopicTitle])),"",_xlfn.XLOOKUP(LessonLookup[[#This Row],[TopicID]],TopicLookup[TopicID],TopicLookup[TopicTitle]))</f>
        <v>Introduction To Forces</v>
      </c>
      <c r="U12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25" s="2"/>
      <c r="X125" s="2"/>
      <c r="Y125" s="2"/>
      <c r="Z125" s="2"/>
      <c r="AA125" s="2"/>
      <c r="AB125" s="2"/>
    </row>
    <row r="126" spans="1:28" ht="14.65" hidden="1" customHeight="1" x14ac:dyDescent="0.25">
      <c r="A126" s="7" t="str">
        <f>_xlfn.XLOOKUP(LessonLookup[[#This Row],[TopicID]],TopicLookup[TopicID],TopicLookup[SyllabusSubject])</f>
        <v>Science</v>
      </c>
      <c r="B126" s="5">
        <f>_xlfn.XLOOKUP(LessonLookup[[#This Row],[TopicID]],TopicLookup[TopicID],TopicLookup[SyllabusKeyStage])</f>
        <v>3</v>
      </c>
      <c r="C126" s="1" t="str">
        <f>_xlfn.XLOOKUP(LessonLookup[[#This Row],[TopicID]],topics!I:I,topics!D:D)</f>
        <v>KS3.Science</v>
      </c>
      <c r="D126" s="1" t="str">
        <f>_xlfn.XLOOKUP(LessonLookup[[#This Row],[TopicID]],topics!I:I,topics!E:E)</f>
        <v>Y7.Science</v>
      </c>
      <c r="E126" s="35">
        <v>7</v>
      </c>
      <c r="F126" s="36" t="s">
        <v>10</v>
      </c>
      <c r="G126" s="36">
        <v>1</v>
      </c>
      <c r="H126" s="37">
        <v>4</v>
      </c>
      <c r="I126"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7P1</v>
      </c>
      <c r="J12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7P1.4</v>
      </c>
      <c r="K126" s="5" t="str">
        <f>IF(LessonLookup[[#This Row],[LessonTitleAuto]]="",LessonLookup[[#This Row],[LessonTitleEnter]],LessonLookup[[#This Row],[LessonTitleAuto]])</f>
        <v>Gravity (Practical)</v>
      </c>
      <c r="L126" s="3" t="s">
        <v>388</v>
      </c>
      <c r="M126" s="3" t="s">
        <v>51</v>
      </c>
      <c r="N126" s="8">
        <f>COUNTIF(StatementLookup[LessonID],LessonLookup[[#This Row],[LessonID]])</f>
        <v>3</v>
      </c>
      <c r="O126" s="7">
        <v>1</v>
      </c>
      <c r="P126" s="2" t="s">
        <v>389</v>
      </c>
      <c r="Q126" s="2" t="s">
        <v>390</v>
      </c>
      <c r="R126" s="2"/>
      <c r="S126" s="2"/>
      <c r="T126" s="4" t="str">
        <f>IF(ISERROR(_xlfn.XLOOKUP(LessonLookup[[#This Row],[TopicID]],TopicLookup[TopicID],TopicLookup[TopicTitle])),"",_xlfn.XLOOKUP(LessonLookup[[#This Row],[TopicID]],TopicLookup[TopicID],TopicLookup[TopicTitle]))</f>
        <v>Introduction To Forces</v>
      </c>
      <c r="U12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26" s="2"/>
      <c r="X126" s="2"/>
      <c r="Y126" s="2"/>
      <c r="Z126" s="2"/>
      <c r="AA126" s="2"/>
      <c r="AB126" s="2"/>
    </row>
    <row r="127" spans="1:28" ht="14.65" hidden="1" customHeight="1" x14ac:dyDescent="0.25">
      <c r="A127" s="7" t="str">
        <f>_xlfn.XLOOKUP(LessonLookup[[#This Row],[TopicID]],TopicLookup[TopicID],TopicLookup[SyllabusSubject])</f>
        <v>Science</v>
      </c>
      <c r="B127" s="5">
        <f>_xlfn.XLOOKUP(LessonLookup[[#This Row],[TopicID]],TopicLookup[TopicID],TopicLookup[SyllabusKeyStage])</f>
        <v>3</v>
      </c>
      <c r="C127" s="1" t="str">
        <f>_xlfn.XLOOKUP(LessonLookup[[#This Row],[TopicID]],topics!I:I,topics!D:D)</f>
        <v>KS3.Science</v>
      </c>
      <c r="D127" s="1" t="str">
        <f>_xlfn.XLOOKUP(LessonLookup[[#This Row],[TopicID]],topics!I:I,topics!E:E)</f>
        <v>Y7.Science</v>
      </c>
      <c r="E127" s="35">
        <v>7</v>
      </c>
      <c r="F127" s="36" t="s">
        <v>10</v>
      </c>
      <c r="G127" s="36">
        <v>1</v>
      </c>
      <c r="H127" s="37">
        <v>5</v>
      </c>
      <c r="I127"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7P1</v>
      </c>
      <c r="J127"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7P1.5</v>
      </c>
      <c r="K127" s="5" t="str">
        <f>IF(LessonLookup[[#This Row],[LessonTitleAuto]]="",LessonLookup[[#This Row],[LessonTitleEnter]],LessonLookup[[#This Row],[LessonTitleAuto]])</f>
        <v>Hooke’s Law</v>
      </c>
      <c r="L127" s="3" t="s">
        <v>391</v>
      </c>
      <c r="M127" s="3" t="s">
        <v>51</v>
      </c>
      <c r="N127" s="8">
        <f>COUNTIF(StatementLookup[LessonID],LessonLookup[[#This Row],[LessonID]])</f>
        <v>3</v>
      </c>
      <c r="O127" s="7">
        <v>1</v>
      </c>
      <c r="P127" s="2" t="s">
        <v>392</v>
      </c>
      <c r="Q127" s="2" t="s">
        <v>393</v>
      </c>
      <c r="R127" s="2"/>
      <c r="S127" s="2"/>
      <c r="T127" s="4" t="str">
        <f>IF(ISERROR(_xlfn.XLOOKUP(LessonLookup[[#This Row],[TopicID]],TopicLookup[TopicID],TopicLookup[TopicTitle])),"",_xlfn.XLOOKUP(LessonLookup[[#This Row],[TopicID]],TopicLookup[TopicID],TopicLookup[TopicTitle]))</f>
        <v>Introduction To Forces</v>
      </c>
      <c r="U12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27" s="2"/>
      <c r="X127" s="2"/>
      <c r="Y127" s="2"/>
      <c r="Z127" s="2"/>
      <c r="AA127" s="2"/>
      <c r="AB127" s="2"/>
    </row>
    <row r="128" spans="1:28" ht="14.65" hidden="1" customHeight="1" x14ac:dyDescent="0.25">
      <c r="A128" s="7" t="str">
        <f>_xlfn.XLOOKUP(LessonLookup[[#This Row],[TopicID]],TopicLookup[TopicID],TopicLookup[SyllabusSubject])</f>
        <v>Science</v>
      </c>
      <c r="B128" s="5">
        <f>_xlfn.XLOOKUP(LessonLookup[[#This Row],[TopicID]],TopicLookup[TopicID],TopicLookup[SyllabusKeyStage])</f>
        <v>3</v>
      </c>
      <c r="C128" s="1" t="str">
        <f>_xlfn.XLOOKUP(LessonLookup[[#This Row],[TopicID]],topics!I:I,topics!D:D)</f>
        <v>KS3.Science</v>
      </c>
      <c r="D128" s="1" t="str">
        <f>_xlfn.XLOOKUP(LessonLookup[[#This Row],[TopicID]],topics!I:I,topics!E:E)</f>
        <v>Y7.Science</v>
      </c>
      <c r="E128" s="35">
        <v>7</v>
      </c>
      <c r="F128" s="36" t="s">
        <v>10</v>
      </c>
      <c r="G128" s="36">
        <v>1</v>
      </c>
      <c r="H128" s="37">
        <v>6</v>
      </c>
      <c r="I128"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7P1</v>
      </c>
      <c r="J128"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7P1.6</v>
      </c>
      <c r="K128" s="5" t="str">
        <f>IF(LessonLookup[[#This Row],[LessonTitleAuto]]="",LessonLookup[[#This Row],[LessonTitleEnter]],LessonLookup[[#This Row],[LessonTitleAuto]])</f>
        <v>Hooke’s Law (Practical)</v>
      </c>
      <c r="L128" s="3" t="s">
        <v>394</v>
      </c>
      <c r="M128" s="3" t="s">
        <v>51</v>
      </c>
      <c r="N128" s="8">
        <f>COUNTIF(StatementLookup[LessonID],LessonLookup[[#This Row],[LessonID]])</f>
        <v>3</v>
      </c>
      <c r="O128" s="7">
        <v>2</v>
      </c>
      <c r="P128" s="2" t="s">
        <v>395</v>
      </c>
      <c r="Q128" s="2" t="s">
        <v>396</v>
      </c>
      <c r="R128" s="2"/>
      <c r="S128" s="2"/>
      <c r="T128" s="4" t="str">
        <f>IF(ISERROR(_xlfn.XLOOKUP(LessonLookup[[#This Row],[TopicID]],TopicLookup[TopicID],TopicLookup[TopicTitle])),"",_xlfn.XLOOKUP(LessonLookup[[#This Row],[TopicID]],TopicLookup[TopicID],TopicLookup[TopicTitle]))</f>
        <v>Introduction To Forces</v>
      </c>
      <c r="U12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28" s="2"/>
      <c r="X128" s="2"/>
      <c r="Y128" s="2"/>
      <c r="Z128" s="2"/>
      <c r="AA128" s="2"/>
      <c r="AB128" s="2"/>
    </row>
    <row r="129" spans="1:28" ht="14.65" hidden="1" customHeight="1" x14ac:dyDescent="0.25">
      <c r="A129" s="7" t="str">
        <f>_xlfn.XLOOKUP(LessonLookup[[#This Row],[TopicID]],TopicLookup[TopicID],TopicLookup[SyllabusSubject])</f>
        <v>Science</v>
      </c>
      <c r="B129" s="5">
        <f>_xlfn.XLOOKUP(LessonLookup[[#This Row],[TopicID]],TopicLookup[TopicID],TopicLookup[SyllabusKeyStage])</f>
        <v>3</v>
      </c>
      <c r="C129" s="1" t="str">
        <f>_xlfn.XLOOKUP(LessonLookup[[#This Row],[TopicID]],topics!I:I,topics!D:D)</f>
        <v>KS3.Science</v>
      </c>
      <c r="D129" s="1" t="str">
        <f>_xlfn.XLOOKUP(LessonLookup[[#This Row],[TopicID]],topics!I:I,topics!E:E)</f>
        <v>Y7.Science</v>
      </c>
      <c r="E129" s="35">
        <v>7</v>
      </c>
      <c r="F129" s="36" t="s">
        <v>10</v>
      </c>
      <c r="G129" s="36">
        <v>1</v>
      </c>
      <c r="H129" s="37">
        <v>7</v>
      </c>
      <c r="I129"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7P1</v>
      </c>
      <c r="J129"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7P1.7</v>
      </c>
      <c r="K129" s="5" t="str">
        <f>IF(LessonLookup[[#This Row],[LessonTitleAuto]]="",LessonLookup[[#This Row],[LessonTitleEnter]],LessonLookup[[#This Row],[LessonTitleAuto]])</f>
        <v>Moments</v>
      </c>
      <c r="L129" s="3" t="s">
        <v>397</v>
      </c>
      <c r="M129" s="3" t="s">
        <v>51</v>
      </c>
      <c r="N129" s="8">
        <f>COUNTIF(StatementLookup[LessonID],LessonLookup[[#This Row],[LessonID]])</f>
        <v>3</v>
      </c>
      <c r="O129" s="7">
        <v>1</v>
      </c>
      <c r="P129" s="2" t="s">
        <v>398</v>
      </c>
      <c r="Q129" s="2" t="s">
        <v>399</v>
      </c>
      <c r="R129" s="2"/>
      <c r="S129" s="2"/>
      <c r="T129" s="4" t="str">
        <f>IF(ISERROR(_xlfn.XLOOKUP(LessonLookup[[#This Row],[TopicID]],TopicLookup[TopicID],TopicLookup[TopicTitle])),"",_xlfn.XLOOKUP(LessonLookup[[#This Row],[TopicID]],TopicLookup[TopicID],TopicLookup[TopicTitle]))</f>
        <v>Introduction To Forces</v>
      </c>
      <c r="U12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29" s="2"/>
      <c r="X129" s="2"/>
      <c r="Y129" s="2"/>
      <c r="Z129" s="2"/>
      <c r="AA129" s="2"/>
      <c r="AB129" s="2"/>
    </row>
    <row r="130" spans="1:28" ht="14.65" hidden="1" customHeight="1" x14ac:dyDescent="0.25">
      <c r="A130" s="7" t="str">
        <f>_xlfn.XLOOKUP(LessonLookup[[#This Row],[TopicID]],TopicLookup[TopicID],TopicLookup[SyllabusSubject])</f>
        <v>Science</v>
      </c>
      <c r="B130" s="5">
        <f>_xlfn.XLOOKUP(LessonLookup[[#This Row],[TopicID]],TopicLookup[TopicID],TopicLookup[SyllabusKeyStage])</f>
        <v>3</v>
      </c>
      <c r="C130" s="1" t="str">
        <f>_xlfn.XLOOKUP(LessonLookup[[#This Row],[TopicID]],topics!I:I,topics!D:D)</f>
        <v>KS3.Science</v>
      </c>
      <c r="D130" s="1" t="str">
        <f>_xlfn.XLOOKUP(LessonLookup[[#This Row],[TopicID]],topics!I:I,topics!E:E)</f>
        <v>Y7.Science</v>
      </c>
      <c r="E130" s="35">
        <v>7</v>
      </c>
      <c r="F130" s="36" t="s">
        <v>10</v>
      </c>
      <c r="G130" s="36">
        <v>1</v>
      </c>
      <c r="H130" s="37">
        <v>8</v>
      </c>
      <c r="I130"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7P1</v>
      </c>
      <c r="J130"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7P1.8</v>
      </c>
      <c r="K130" s="5" t="str">
        <f>IF(LessonLookup[[#This Row],[LessonTitleAuto]]="",LessonLookup[[#This Row],[LessonTitleEnter]],LessonLookup[[#This Row],[LessonTitleAuto]])</f>
        <v>Moments (Practical)</v>
      </c>
      <c r="L130" s="3" t="s">
        <v>400</v>
      </c>
      <c r="M130" s="3" t="s">
        <v>51</v>
      </c>
      <c r="N130" s="8">
        <f>COUNTIF(StatementLookup[LessonID],LessonLookup[[#This Row],[LessonID]])</f>
        <v>3</v>
      </c>
      <c r="O130" s="7">
        <v>2</v>
      </c>
      <c r="P130" s="2" t="s">
        <v>389</v>
      </c>
      <c r="Q130" s="2" t="s">
        <v>401</v>
      </c>
      <c r="R130" s="2"/>
      <c r="S130" s="2"/>
      <c r="T130" s="4" t="str">
        <f>IF(ISERROR(_xlfn.XLOOKUP(LessonLookup[[#This Row],[TopicID]],TopicLookup[TopicID],TopicLookup[TopicTitle])),"",_xlfn.XLOOKUP(LessonLookup[[#This Row],[TopicID]],TopicLookup[TopicID],TopicLookup[TopicTitle]))</f>
        <v>Introduction To Forces</v>
      </c>
      <c r="U13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30" s="2"/>
      <c r="X130" s="2"/>
      <c r="Y130" s="2"/>
      <c r="Z130" s="2"/>
      <c r="AA130" s="2"/>
      <c r="AB130" s="2"/>
    </row>
    <row r="131" spans="1:28" ht="14.65" hidden="1" customHeight="1" x14ac:dyDescent="0.25">
      <c r="A131" s="7" t="str">
        <f>_xlfn.XLOOKUP(LessonLookup[[#This Row],[TopicID]],TopicLookup[TopicID],TopicLookup[SyllabusSubject])</f>
        <v>Science</v>
      </c>
      <c r="B131" s="5">
        <f>_xlfn.XLOOKUP(LessonLookup[[#This Row],[TopicID]],TopicLookup[TopicID],TopicLookup[SyllabusKeyStage])</f>
        <v>3</v>
      </c>
      <c r="C131" s="1" t="str">
        <f>_xlfn.XLOOKUP(LessonLookup[[#This Row],[TopicID]],topics!I:I,topics!D:D)</f>
        <v>KS3.Science</v>
      </c>
      <c r="D131" s="1" t="str">
        <f>_xlfn.XLOOKUP(LessonLookup[[#This Row],[TopicID]],topics!I:I,topics!E:E)</f>
        <v>Y7.Science</v>
      </c>
      <c r="E131" s="35">
        <v>7</v>
      </c>
      <c r="F131" s="36" t="s">
        <v>10</v>
      </c>
      <c r="G131" s="36">
        <v>1</v>
      </c>
      <c r="H131" s="37" t="s">
        <v>8</v>
      </c>
      <c r="I131"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7P1</v>
      </c>
      <c r="J131"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7P1.F</v>
      </c>
      <c r="K131" s="5" t="str">
        <f>IF(LessonLookup[[#This Row],[LessonTitleAuto]]="",LessonLookup[[#This Row],[LessonTitleEnter]],LessonLookup[[#This Row],[LessonTitleAuto]])</f>
        <v>Test feedback: 7P1 Introduction To Forces</v>
      </c>
      <c r="L131" s="3" t="s">
        <v>921</v>
      </c>
      <c r="M131" s="3" t="s">
        <v>2951</v>
      </c>
      <c r="N131" s="2">
        <f>COUNTIF(StatementLookup[LessonID],LessonLookup[[#This Row],[LessonID]])</f>
        <v>1</v>
      </c>
      <c r="O131" s="2">
        <v>1</v>
      </c>
      <c r="P131" s="7"/>
      <c r="Q131" s="8"/>
      <c r="R131" s="2"/>
      <c r="S131" s="2"/>
      <c r="T131" s="4" t="str">
        <f>IF(ISERROR(_xlfn.XLOOKUP(LessonLookup[[#This Row],[TopicID]],TopicLookup[TopicID],TopicLookup[TopicTitle])),"",_xlfn.XLOOKUP(LessonLookup[[#This Row],[TopicID]],TopicLookup[TopicID],TopicLookup[TopicTitle]))</f>
        <v>Introduction To Forces</v>
      </c>
      <c r="U13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7P1 Introduction To Forces</v>
      </c>
      <c r="V131" s="2"/>
      <c r="X131" s="2"/>
      <c r="Y131" s="2"/>
      <c r="Z131" s="2"/>
      <c r="AA131" s="2"/>
      <c r="AB131" s="2"/>
    </row>
    <row r="132" spans="1:28" ht="14.65" hidden="1" customHeight="1" x14ac:dyDescent="0.25">
      <c r="A132" s="7" t="str">
        <f>_xlfn.XLOOKUP(LessonLookup[[#This Row],[TopicID]],TopicLookup[TopicID],TopicLookup[SyllabusSubject])</f>
        <v>Science</v>
      </c>
      <c r="B132" s="5">
        <f>_xlfn.XLOOKUP(LessonLookup[[#This Row],[TopicID]],TopicLookup[TopicID],TopicLookup[SyllabusKeyStage])</f>
        <v>3</v>
      </c>
      <c r="C132" s="1" t="str">
        <f>_xlfn.XLOOKUP(LessonLookup[[#This Row],[TopicID]],topics!I:I,topics!D:D)</f>
        <v>KS3.Science</v>
      </c>
      <c r="D132" s="1" t="str">
        <f>_xlfn.XLOOKUP(LessonLookup[[#This Row],[TopicID]],topics!I:I,topics!E:E)</f>
        <v>Y7.Science</v>
      </c>
      <c r="E132" s="35">
        <v>7</v>
      </c>
      <c r="F132" s="36" t="s">
        <v>10</v>
      </c>
      <c r="G132" s="36">
        <v>1</v>
      </c>
      <c r="H132" s="37" t="s">
        <v>6</v>
      </c>
      <c r="I132"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7P1</v>
      </c>
      <c r="J132"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7P1.R</v>
      </c>
      <c r="K132" s="5" t="str">
        <f>IF(LessonLookup[[#This Row],[LessonTitleAuto]]="",LessonLookup[[#This Row],[LessonTitleEnter]],LessonLookup[[#This Row],[LessonTitleAuto]])</f>
        <v>Revision of topic 7P1 Introduction To Forces</v>
      </c>
      <c r="L132" s="3" t="s">
        <v>921</v>
      </c>
      <c r="M132" s="3" t="s">
        <v>2873</v>
      </c>
      <c r="N132" s="2">
        <f>COUNTIF(StatementLookup[LessonID],LessonLookup[[#This Row],[LessonID]])</f>
        <v>1</v>
      </c>
      <c r="O132" s="2">
        <v>1</v>
      </c>
      <c r="P132" s="7"/>
      <c r="Q132" s="8"/>
      <c r="R132" s="2"/>
      <c r="S132" s="2"/>
      <c r="T132" s="4" t="str">
        <f>IF(ISERROR(_xlfn.XLOOKUP(LessonLookup[[#This Row],[TopicID]],TopicLookup[TopicID],TopicLookup[TopicTitle])),"",_xlfn.XLOOKUP(LessonLookup[[#This Row],[TopicID]],TopicLookup[TopicID],TopicLookup[TopicTitle]))</f>
        <v>Introduction To Forces</v>
      </c>
      <c r="U13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7P1 Introduction To Forces</v>
      </c>
      <c r="V132" s="2"/>
      <c r="X132" s="2"/>
      <c r="Y132" s="2"/>
      <c r="Z132" s="2"/>
      <c r="AA132" s="2"/>
      <c r="AB132" s="2"/>
    </row>
    <row r="133" spans="1:28" ht="14.65" hidden="1" customHeight="1" x14ac:dyDescent="0.25">
      <c r="A133" s="7" t="str">
        <f>_xlfn.XLOOKUP(LessonLookup[[#This Row],[TopicID]],TopicLookup[TopicID],TopicLookup[SyllabusSubject])</f>
        <v>Science</v>
      </c>
      <c r="B133" s="5">
        <f>_xlfn.XLOOKUP(LessonLookup[[#This Row],[TopicID]],TopicLookup[TopicID],TopicLookup[SyllabusKeyStage])</f>
        <v>3</v>
      </c>
      <c r="C133" s="1" t="str">
        <f>_xlfn.XLOOKUP(LessonLookup[[#This Row],[TopicID]],topics!I:I,topics!D:D)</f>
        <v>KS3.Science</v>
      </c>
      <c r="D133" s="1" t="str">
        <f>_xlfn.XLOOKUP(LessonLookup[[#This Row],[TopicID]],topics!I:I,topics!E:E)</f>
        <v>Y7.Science</v>
      </c>
      <c r="E133" s="35">
        <v>7</v>
      </c>
      <c r="F133" s="36" t="s">
        <v>10</v>
      </c>
      <c r="G133" s="36">
        <v>1</v>
      </c>
      <c r="H133" s="37" t="s">
        <v>7</v>
      </c>
      <c r="I133"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7P1</v>
      </c>
      <c r="J133"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7P1.T</v>
      </c>
      <c r="K133" s="5" t="str">
        <f>IF(LessonLookup[[#This Row],[LessonTitleAuto]]="",LessonLookup[[#This Row],[LessonTitleEnter]],LessonLookup[[#This Row],[LessonTitleAuto]])</f>
        <v>Topic test: 7P1 Introduction To Forces</v>
      </c>
      <c r="L133" s="3" t="s">
        <v>921</v>
      </c>
      <c r="M133" s="3" t="s">
        <v>2950</v>
      </c>
      <c r="N133" s="2">
        <f>COUNTIF(StatementLookup[LessonID],LessonLookup[[#This Row],[LessonID]])</f>
        <v>1</v>
      </c>
      <c r="O133" s="2">
        <v>1</v>
      </c>
      <c r="P133" s="7"/>
      <c r="Q133" s="8"/>
      <c r="R133" s="2"/>
      <c r="S133" s="2"/>
      <c r="T133" s="4" t="str">
        <f>IF(ISERROR(_xlfn.XLOOKUP(LessonLookup[[#This Row],[TopicID]],TopicLookup[TopicID],TopicLookup[TopicTitle])),"",_xlfn.XLOOKUP(LessonLookup[[#This Row],[TopicID]],TopicLookup[TopicID],TopicLookup[TopicTitle]))</f>
        <v>Introduction To Forces</v>
      </c>
      <c r="U13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7P1 Introduction To Forces</v>
      </c>
      <c r="V133" s="2"/>
      <c r="X133" s="2"/>
      <c r="Y133" s="2"/>
      <c r="Z133" s="2"/>
      <c r="AA133" s="2"/>
      <c r="AB133" s="2"/>
    </row>
    <row r="134" spans="1:28" ht="14.65" hidden="1" customHeight="1" x14ac:dyDescent="0.25">
      <c r="A134" s="7" t="str">
        <f>_xlfn.XLOOKUP(LessonLookup[[#This Row],[TopicID]],TopicLookup[TopicID],TopicLookup[SyllabusSubject])</f>
        <v>Science</v>
      </c>
      <c r="B134" s="5">
        <f>_xlfn.XLOOKUP(LessonLookup[[#This Row],[TopicID]],TopicLookup[TopicID],TopicLookup[SyllabusKeyStage])</f>
        <v>3</v>
      </c>
      <c r="C134" s="1" t="str">
        <f>_xlfn.XLOOKUP(LessonLookup[[#This Row],[TopicID]],topics!I:I,topics!D:D)</f>
        <v>KS3.Science</v>
      </c>
      <c r="D134" s="1" t="str">
        <f>_xlfn.XLOOKUP(LessonLookup[[#This Row],[TopicID]],topics!I:I,topics!E:E)</f>
        <v>Y7.Science</v>
      </c>
      <c r="E134" s="35">
        <v>7</v>
      </c>
      <c r="F134" s="36" t="s">
        <v>10</v>
      </c>
      <c r="G134" s="36">
        <v>2</v>
      </c>
      <c r="H134" s="37">
        <v>1</v>
      </c>
      <c r="I134"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7P2</v>
      </c>
      <c r="J13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7P2.1</v>
      </c>
      <c r="K134" s="5" t="str">
        <f>IF(LessonLookup[[#This Row],[LessonTitleAuto]]="",LessonLookup[[#This Row],[LessonTitleEnter]],LessonLookup[[#This Row],[LessonTitleAuto]])</f>
        <v>Stores of Energy</v>
      </c>
      <c r="L134" s="3" t="s">
        <v>402</v>
      </c>
      <c r="M134" s="3" t="s">
        <v>51</v>
      </c>
      <c r="N134" s="8">
        <f>COUNTIF(StatementLookup[LessonID],LessonLookup[[#This Row],[LessonID]])</f>
        <v>3</v>
      </c>
      <c r="O134" s="7">
        <v>1</v>
      </c>
      <c r="P134" s="2" t="s">
        <v>403</v>
      </c>
      <c r="Q134" s="2" t="s">
        <v>404</v>
      </c>
      <c r="R134" s="2"/>
      <c r="S134" s="2"/>
      <c r="T134" s="4" t="str">
        <f>IF(ISERROR(_xlfn.XLOOKUP(LessonLookup[[#This Row],[TopicID]],TopicLookup[TopicID],TopicLookup[TopicTitle])),"",_xlfn.XLOOKUP(LessonLookup[[#This Row],[TopicID]],TopicLookup[TopicID],TopicLookup[TopicTitle]))</f>
        <v>Energy Strores And Transfers</v>
      </c>
      <c r="U13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34" s="2"/>
      <c r="X134" s="2"/>
      <c r="Y134" s="2"/>
      <c r="Z134" s="2"/>
      <c r="AA134" s="2"/>
      <c r="AB134" s="2"/>
    </row>
    <row r="135" spans="1:28" ht="14.65" hidden="1" customHeight="1" x14ac:dyDescent="0.25">
      <c r="A135" s="7" t="str">
        <f>_xlfn.XLOOKUP(LessonLookup[[#This Row],[TopicID]],TopicLookup[TopicID],TopicLookup[SyllabusSubject])</f>
        <v>Science</v>
      </c>
      <c r="B135" s="5">
        <f>_xlfn.XLOOKUP(LessonLookup[[#This Row],[TopicID]],TopicLookup[TopicID],TopicLookup[SyllabusKeyStage])</f>
        <v>3</v>
      </c>
      <c r="C135" s="1" t="str">
        <f>_xlfn.XLOOKUP(LessonLookup[[#This Row],[TopicID]],topics!I:I,topics!D:D)</f>
        <v>KS3.Science</v>
      </c>
      <c r="D135" s="1" t="str">
        <f>_xlfn.XLOOKUP(LessonLookup[[#This Row],[TopicID]],topics!I:I,topics!E:E)</f>
        <v>Y7.Science</v>
      </c>
      <c r="E135" s="35">
        <v>7</v>
      </c>
      <c r="F135" s="36" t="s">
        <v>10</v>
      </c>
      <c r="G135" s="36">
        <v>2</v>
      </c>
      <c r="H135" s="37">
        <v>2</v>
      </c>
      <c r="I135"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7P2</v>
      </c>
      <c r="J13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7P2.2</v>
      </c>
      <c r="K135" s="5" t="str">
        <f>IF(LessonLookup[[#This Row],[LessonTitleAuto]]="",LessonLookup[[#This Row],[LessonTitleEnter]],LessonLookup[[#This Row],[LessonTitleAuto]])</f>
        <v>Energy Transfers</v>
      </c>
      <c r="L135" s="3" t="s">
        <v>405</v>
      </c>
      <c r="M135" s="3" t="s">
        <v>51</v>
      </c>
      <c r="N135" s="8">
        <f>COUNTIF(StatementLookup[LessonID],LessonLookup[[#This Row],[LessonID]])</f>
        <v>3</v>
      </c>
      <c r="O135" s="7">
        <v>1</v>
      </c>
      <c r="P135" s="2" t="s">
        <v>406</v>
      </c>
      <c r="Q135" s="2" t="s">
        <v>407</v>
      </c>
      <c r="R135" s="2"/>
      <c r="S135" s="2"/>
      <c r="T135" s="4" t="str">
        <f>IF(ISERROR(_xlfn.XLOOKUP(LessonLookup[[#This Row],[TopicID]],TopicLookup[TopicID],TopicLookup[TopicTitle])),"",_xlfn.XLOOKUP(LessonLookup[[#This Row],[TopicID]],TopicLookup[TopicID],TopicLookup[TopicTitle]))</f>
        <v>Energy Strores And Transfers</v>
      </c>
      <c r="U13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35" s="2"/>
      <c r="X135" s="2"/>
      <c r="Y135" s="2"/>
      <c r="Z135" s="2"/>
      <c r="AA135" s="2"/>
      <c r="AB135" s="2"/>
    </row>
    <row r="136" spans="1:28" ht="14.65" hidden="1" customHeight="1" x14ac:dyDescent="0.25">
      <c r="A136" s="7" t="str">
        <f>_xlfn.XLOOKUP(LessonLookup[[#This Row],[TopicID]],TopicLookup[TopicID],TopicLookup[SyllabusSubject])</f>
        <v>Science</v>
      </c>
      <c r="B136" s="5">
        <f>_xlfn.XLOOKUP(LessonLookup[[#This Row],[TopicID]],TopicLookup[TopicID],TopicLookup[SyllabusKeyStage])</f>
        <v>3</v>
      </c>
      <c r="C136" s="1" t="str">
        <f>_xlfn.XLOOKUP(LessonLookup[[#This Row],[TopicID]],topics!I:I,topics!D:D)</f>
        <v>KS3.Science</v>
      </c>
      <c r="D136" s="1" t="str">
        <f>_xlfn.XLOOKUP(LessonLookup[[#This Row],[TopicID]],topics!I:I,topics!E:E)</f>
        <v>Y7.Science</v>
      </c>
      <c r="E136" s="35">
        <v>7</v>
      </c>
      <c r="F136" s="36" t="s">
        <v>10</v>
      </c>
      <c r="G136" s="36">
        <v>2</v>
      </c>
      <c r="H136" s="37">
        <v>3</v>
      </c>
      <c r="I136"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7P2</v>
      </c>
      <c r="J13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7P2.3</v>
      </c>
      <c r="K136" s="5" t="str">
        <f>IF(LessonLookup[[#This Row],[LessonTitleAuto]]="",LessonLookup[[#This Row],[LessonTitleEnter]],LessonLookup[[#This Row],[LessonTitleAuto]])</f>
        <v>Sankey Diagrams</v>
      </c>
      <c r="L136" s="3" t="s">
        <v>408</v>
      </c>
      <c r="M136" s="3" t="s">
        <v>51</v>
      </c>
      <c r="N136" s="8">
        <f>COUNTIF(StatementLookup[LessonID],LessonLookup[[#This Row],[LessonID]])</f>
        <v>3</v>
      </c>
      <c r="O136" s="7">
        <v>1</v>
      </c>
      <c r="P136" s="2" t="s">
        <v>409</v>
      </c>
      <c r="Q136" s="2" t="s">
        <v>410</v>
      </c>
      <c r="R136" s="2"/>
      <c r="S136" s="2"/>
      <c r="T136" s="4" t="str">
        <f>IF(ISERROR(_xlfn.XLOOKUP(LessonLookup[[#This Row],[TopicID]],TopicLookup[TopicID],TopicLookup[TopicTitle])),"",_xlfn.XLOOKUP(LessonLookup[[#This Row],[TopicID]],TopicLookup[TopicID],TopicLookup[TopicTitle]))</f>
        <v>Energy Strores And Transfers</v>
      </c>
      <c r="U13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36" s="2"/>
      <c r="X136" s="2"/>
      <c r="Y136" s="2"/>
      <c r="Z136" s="2"/>
      <c r="AA136" s="2"/>
      <c r="AB136" s="2"/>
    </row>
    <row r="137" spans="1:28" ht="14.65" hidden="1" customHeight="1" x14ac:dyDescent="0.25">
      <c r="A137" s="7" t="str">
        <f>_xlfn.XLOOKUP(LessonLookup[[#This Row],[TopicID]],TopicLookup[TopicID],TopicLookup[SyllabusSubject])</f>
        <v>Science</v>
      </c>
      <c r="B137" s="5">
        <f>_xlfn.XLOOKUP(LessonLookup[[#This Row],[TopicID]],TopicLookup[TopicID],TopicLookup[SyllabusKeyStage])</f>
        <v>3</v>
      </c>
      <c r="C137" s="1" t="str">
        <f>_xlfn.XLOOKUP(LessonLookup[[#This Row],[TopicID]],topics!I:I,topics!D:D)</f>
        <v>KS3.Science</v>
      </c>
      <c r="D137" s="1" t="str">
        <f>_xlfn.XLOOKUP(LessonLookup[[#This Row],[TopicID]],topics!I:I,topics!E:E)</f>
        <v>Y7.Science</v>
      </c>
      <c r="E137" s="35">
        <v>7</v>
      </c>
      <c r="F137" s="36" t="s">
        <v>10</v>
      </c>
      <c r="G137" s="36">
        <v>2</v>
      </c>
      <c r="H137" s="37">
        <v>4</v>
      </c>
      <c r="I137"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7P2</v>
      </c>
      <c r="J137"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7P2.4</v>
      </c>
      <c r="K137" s="5" t="str">
        <f>IF(LessonLookup[[#This Row],[LessonTitleAuto]]="",LessonLookup[[#This Row],[LessonTitleEnter]],LessonLookup[[#This Row],[LessonTitleAuto]])</f>
        <v>Renewable Energy</v>
      </c>
      <c r="L137" s="3" t="s">
        <v>411</v>
      </c>
      <c r="M137" s="3" t="s">
        <v>51</v>
      </c>
      <c r="N137" s="8">
        <f>COUNTIF(StatementLookup[LessonID],LessonLookup[[#This Row],[LessonID]])</f>
        <v>3</v>
      </c>
      <c r="O137" s="7">
        <v>1</v>
      </c>
      <c r="P137" s="2" t="s">
        <v>412</v>
      </c>
      <c r="Q137" s="2" t="s">
        <v>413</v>
      </c>
      <c r="R137" s="2"/>
      <c r="S137" s="2"/>
      <c r="T137" s="4" t="str">
        <f>IF(ISERROR(_xlfn.XLOOKUP(LessonLookup[[#This Row],[TopicID]],TopicLookup[TopicID],TopicLookup[TopicTitle])),"",_xlfn.XLOOKUP(LessonLookup[[#This Row],[TopicID]],TopicLookup[TopicID],TopicLookup[TopicTitle]))</f>
        <v>Energy Strores And Transfers</v>
      </c>
      <c r="U13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37" s="2"/>
      <c r="X137" s="2"/>
      <c r="Y137" s="2"/>
      <c r="Z137" s="2"/>
      <c r="AA137" s="2"/>
      <c r="AB137" s="2"/>
    </row>
    <row r="138" spans="1:28" ht="14.65" hidden="1" customHeight="1" x14ac:dyDescent="0.25">
      <c r="A138" s="7" t="str">
        <f>_xlfn.XLOOKUP(LessonLookup[[#This Row],[TopicID]],TopicLookup[TopicID],TopicLookup[SyllabusSubject])</f>
        <v>Science</v>
      </c>
      <c r="B138" s="5">
        <f>_xlfn.XLOOKUP(LessonLookup[[#This Row],[TopicID]],TopicLookup[TopicID],TopicLookup[SyllabusKeyStage])</f>
        <v>3</v>
      </c>
      <c r="C138" s="1" t="str">
        <f>_xlfn.XLOOKUP(LessonLookup[[#This Row],[TopicID]],topics!I:I,topics!D:D)</f>
        <v>KS3.Science</v>
      </c>
      <c r="D138" s="1" t="str">
        <f>_xlfn.XLOOKUP(LessonLookup[[#This Row],[TopicID]],topics!I:I,topics!E:E)</f>
        <v>Y7.Science</v>
      </c>
      <c r="E138" s="35">
        <v>7</v>
      </c>
      <c r="F138" s="36" t="s">
        <v>10</v>
      </c>
      <c r="G138" s="36">
        <v>2</v>
      </c>
      <c r="H138" s="37">
        <v>5</v>
      </c>
      <c r="I138"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7P2</v>
      </c>
      <c r="J138"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7P2.5</v>
      </c>
      <c r="K138" s="5" t="str">
        <f>IF(LessonLookup[[#This Row],[LessonTitleAuto]]="",LessonLookup[[#This Row],[LessonTitleEnter]],LessonLookup[[#This Row],[LessonTitleAuto]])</f>
        <v>Non-Renewable Energy</v>
      </c>
      <c r="L138" s="3" t="s">
        <v>414</v>
      </c>
      <c r="M138" s="3" t="s">
        <v>51</v>
      </c>
      <c r="N138" s="8">
        <f>COUNTIF(StatementLookup[LessonID],LessonLookup[[#This Row],[LessonID]])</f>
        <v>3</v>
      </c>
      <c r="O138" s="7">
        <v>1</v>
      </c>
      <c r="P138" s="2" t="s">
        <v>415</v>
      </c>
      <c r="Q138" s="2" t="s">
        <v>413</v>
      </c>
      <c r="R138" s="2"/>
      <c r="S138" s="2"/>
      <c r="T138" s="4" t="str">
        <f>IF(ISERROR(_xlfn.XLOOKUP(LessonLookup[[#This Row],[TopicID]],TopicLookup[TopicID],TopicLookup[TopicTitle])),"",_xlfn.XLOOKUP(LessonLookup[[#This Row],[TopicID]],TopicLookup[TopicID],TopicLookup[TopicTitle]))</f>
        <v>Energy Strores And Transfers</v>
      </c>
      <c r="U13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38" s="2"/>
      <c r="X138" s="2"/>
      <c r="Y138" s="2"/>
      <c r="Z138" s="2"/>
      <c r="AA138" s="2"/>
      <c r="AB138" s="2"/>
    </row>
    <row r="139" spans="1:28" ht="14.65" hidden="1" customHeight="1" x14ac:dyDescent="0.25">
      <c r="A139" s="7" t="str">
        <f>_xlfn.XLOOKUP(LessonLookup[[#This Row],[TopicID]],TopicLookup[TopicID],TopicLookup[SyllabusSubject])</f>
        <v>Science</v>
      </c>
      <c r="B139" s="5">
        <f>_xlfn.XLOOKUP(LessonLookup[[#This Row],[TopicID]],TopicLookup[TopicID],TopicLookup[SyllabusKeyStage])</f>
        <v>3</v>
      </c>
      <c r="C139" s="1" t="str">
        <f>_xlfn.XLOOKUP(LessonLookup[[#This Row],[TopicID]],topics!I:I,topics!D:D)</f>
        <v>KS3.Science</v>
      </c>
      <c r="D139" s="1" t="str">
        <f>_xlfn.XLOOKUP(LessonLookup[[#This Row],[TopicID]],topics!I:I,topics!E:E)</f>
        <v>Y7.Science</v>
      </c>
      <c r="E139" s="35">
        <v>7</v>
      </c>
      <c r="F139" s="36" t="s">
        <v>10</v>
      </c>
      <c r="G139" s="36">
        <v>2</v>
      </c>
      <c r="H139" s="37">
        <v>6</v>
      </c>
      <c r="I139"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7P2</v>
      </c>
      <c r="J139"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7P2.6</v>
      </c>
      <c r="K139" s="5" t="str">
        <f>IF(LessonLookup[[#This Row],[LessonTitleAuto]]="",LessonLookup[[#This Row],[LessonTitleEnter]],LessonLookup[[#This Row],[LessonTitleAuto]])</f>
        <v>Energy Resources Debate</v>
      </c>
      <c r="L139" s="3" t="s">
        <v>416</v>
      </c>
      <c r="M139" s="3" t="s">
        <v>51</v>
      </c>
      <c r="N139" s="8">
        <f>COUNTIF(StatementLookup[LessonID],LessonLookup[[#This Row],[LessonID]])</f>
        <v>3</v>
      </c>
      <c r="O139" s="7">
        <v>1</v>
      </c>
      <c r="P139" s="2" t="s">
        <v>417</v>
      </c>
      <c r="Q139" s="2" t="s">
        <v>418</v>
      </c>
      <c r="R139" s="2"/>
      <c r="S139" s="2"/>
      <c r="T139" s="4" t="str">
        <f>IF(ISERROR(_xlfn.XLOOKUP(LessonLookup[[#This Row],[TopicID]],TopicLookup[TopicID],TopicLookup[TopicTitle])),"",_xlfn.XLOOKUP(LessonLookup[[#This Row],[TopicID]],TopicLookup[TopicID],TopicLookup[TopicTitle]))</f>
        <v>Energy Strores And Transfers</v>
      </c>
      <c r="U13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39" s="2"/>
      <c r="X139" s="2"/>
      <c r="Y139" s="2"/>
      <c r="Z139" s="2"/>
      <c r="AA139" s="2"/>
      <c r="AB139" s="2"/>
    </row>
    <row r="140" spans="1:28" ht="14.65" hidden="1" customHeight="1" x14ac:dyDescent="0.25">
      <c r="A140" s="7" t="str">
        <f>_xlfn.XLOOKUP(LessonLookup[[#This Row],[TopicID]],TopicLookup[TopicID],TopicLookup[SyllabusSubject])</f>
        <v>Science</v>
      </c>
      <c r="B140" s="5">
        <f>_xlfn.XLOOKUP(LessonLookup[[#This Row],[TopicID]],TopicLookup[TopicID],TopicLookup[SyllabusKeyStage])</f>
        <v>3</v>
      </c>
      <c r="C140" s="1" t="str">
        <f>_xlfn.XLOOKUP(LessonLookup[[#This Row],[TopicID]],topics!I:I,topics!D:D)</f>
        <v>KS3.Science</v>
      </c>
      <c r="D140" s="1" t="str">
        <f>_xlfn.XLOOKUP(LessonLookup[[#This Row],[TopicID]],topics!I:I,topics!E:E)</f>
        <v>Y7.Science</v>
      </c>
      <c r="E140" s="35">
        <v>7</v>
      </c>
      <c r="F140" s="36" t="s">
        <v>10</v>
      </c>
      <c r="G140" s="36">
        <v>2</v>
      </c>
      <c r="H140" s="37">
        <v>7</v>
      </c>
      <c r="I140"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7P2</v>
      </c>
      <c r="J140"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7P2.7</v>
      </c>
      <c r="K140" s="5" t="str">
        <f>IF(LessonLookup[[#This Row],[LessonTitleAuto]]="",LessonLookup[[#This Row],[LessonTitleEnter]],LessonLookup[[#This Row],[LessonTitleAuto]])</f>
        <v>National Grid</v>
      </c>
      <c r="L140" s="3" t="s">
        <v>419</v>
      </c>
      <c r="M140" s="3" t="s">
        <v>51</v>
      </c>
      <c r="N140" s="8">
        <f>COUNTIF(StatementLookup[LessonID],LessonLookup[[#This Row],[LessonID]])</f>
        <v>3</v>
      </c>
      <c r="O140" s="7">
        <v>1</v>
      </c>
      <c r="P140" s="2" t="s">
        <v>420</v>
      </c>
      <c r="Q140" s="2" t="s">
        <v>421</v>
      </c>
      <c r="R140" s="2"/>
      <c r="S140" s="2"/>
      <c r="T140" s="4" t="str">
        <f>IF(ISERROR(_xlfn.XLOOKUP(LessonLookup[[#This Row],[TopicID]],TopicLookup[TopicID],TopicLookup[TopicTitle])),"",_xlfn.XLOOKUP(LessonLookup[[#This Row],[TopicID]],TopicLookup[TopicID],TopicLookup[TopicTitle]))</f>
        <v>Energy Strores And Transfers</v>
      </c>
      <c r="U14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40" s="2"/>
      <c r="X140" s="2"/>
      <c r="Y140" s="2"/>
      <c r="Z140" s="2"/>
      <c r="AA140" s="2"/>
      <c r="AB140" s="2"/>
    </row>
    <row r="141" spans="1:28" ht="14.65" hidden="1" customHeight="1" x14ac:dyDescent="0.25">
      <c r="A141" s="7" t="str">
        <f>_xlfn.XLOOKUP(LessonLookup[[#This Row],[TopicID]],TopicLookup[TopicID],TopicLookup[SyllabusSubject])</f>
        <v>Science</v>
      </c>
      <c r="B141" s="5">
        <f>_xlfn.XLOOKUP(LessonLookup[[#This Row],[TopicID]],TopicLookup[TopicID],TopicLookup[SyllabusKeyStage])</f>
        <v>3</v>
      </c>
      <c r="C141" s="1" t="str">
        <f>_xlfn.XLOOKUP(LessonLookup[[#This Row],[TopicID]],topics!I:I,topics!D:D)</f>
        <v>KS3.Science</v>
      </c>
      <c r="D141" s="1" t="str">
        <f>_xlfn.XLOOKUP(LessonLookup[[#This Row],[TopicID]],topics!I:I,topics!E:E)</f>
        <v>Y7.Science</v>
      </c>
      <c r="E141" s="35">
        <v>7</v>
      </c>
      <c r="F141" s="36" t="s">
        <v>10</v>
      </c>
      <c r="G141" s="36">
        <v>2</v>
      </c>
      <c r="H141" s="37">
        <v>8</v>
      </c>
      <c r="I141"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7P2</v>
      </c>
      <c r="J141"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7P2.8</v>
      </c>
      <c r="K141" s="5" t="str">
        <f>IF(LessonLookup[[#This Row],[LessonTitleAuto]]="",LessonLookup[[#This Row],[LessonTitleEnter]],LessonLookup[[#This Row],[LessonTitleAuto]])</f>
        <v>Energy Demand</v>
      </c>
      <c r="L141" s="3" t="s">
        <v>422</v>
      </c>
      <c r="M141" s="3" t="s">
        <v>51</v>
      </c>
      <c r="N141" s="8">
        <f>COUNTIF(StatementLookup[LessonID],LessonLookup[[#This Row],[LessonID]])</f>
        <v>3</v>
      </c>
      <c r="O141" s="7">
        <v>1</v>
      </c>
      <c r="P141" s="2" t="s">
        <v>423</v>
      </c>
      <c r="Q141" s="2" t="s">
        <v>424</v>
      </c>
      <c r="R141" s="2"/>
      <c r="S141" s="2"/>
      <c r="T141" s="4" t="str">
        <f>IF(ISERROR(_xlfn.XLOOKUP(LessonLookup[[#This Row],[TopicID]],TopicLookup[TopicID],TopicLookup[TopicTitle])),"",_xlfn.XLOOKUP(LessonLookup[[#This Row],[TopicID]],TopicLookup[TopicID],TopicLookup[TopicTitle]))</f>
        <v>Energy Strores And Transfers</v>
      </c>
      <c r="U14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41" s="2"/>
      <c r="X141" s="2"/>
      <c r="Y141" s="2"/>
      <c r="Z141" s="2"/>
      <c r="AA141" s="2"/>
      <c r="AB141" s="2"/>
    </row>
    <row r="142" spans="1:28" ht="14.65" hidden="1" customHeight="1" x14ac:dyDescent="0.25">
      <c r="A142" s="7" t="str">
        <f>_xlfn.XLOOKUP(LessonLookup[[#This Row],[TopicID]],TopicLookup[TopicID],TopicLookup[SyllabusSubject])</f>
        <v>Science</v>
      </c>
      <c r="B142" s="5">
        <f>_xlfn.XLOOKUP(LessonLookup[[#This Row],[TopicID]],TopicLookup[TopicID],TopicLookup[SyllabusKeyStage])</f>
        <v>3</v>
      </c>
      <c r="C142" s="1" t="str">
        <f>_xlfn.XLOOKUP(LessonLookup[[#This Row],[TopicID]],topics!I:I,topics!D:D)</f>
        <v>KS3.Science</v>
      </c>
      <c r="D142" s="1" t="str">
        <f>_xlfn.XLOOKUP(LessonLookup[[#This Row],[TopicID]],topics!I:I,topics!E:E)</f>
        <v>Y7.Science</v>
      </c>
      <c r="E142" s="35">
        <v>7</v>
      </c>
      <c r="F142" s="36" t="s">
        <v>10</v>
      </c>
      <c r="G142" s="36">
        <v>2</v>
      </c>
      <c r="H142" s="37" t="s">
        <v>8</v>
      </c>
      <c r="I142"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7P2</v>
      </c>
      <c r="J142"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7P2.F</v>
      </c>
      <c r="K142" s="5" t="str">
        <f>IF(LessonLookup[[#This Row],[LessonTitleAuto]]="",LessonLookup[[#This Row],[LessonTitleEnter]],LessonLookup[[#This Row],[LessonTitleAuto]])</f>
        <v>Test feedback: 7P2 Energy Strores And Transfers</v>
      </c>
      <c r="L142" s="3" t="s">
        <v>921</v>
      </c>
      <c r="M142" s="3" t="s">
        <v>2951</v>
      </c>
      <c r="N142" s="2">
        <f>COUNTIF(StatementLookup[LessonID],LessonLookup[[#This Row],[LessonID]])</f>
        <v>1</v>
      </c>
      <c r="O142" s="2">
        <v>1</v>
      </c>
      <c r="P142" s="7"/>
      <c r="Q142" s="8"/>
      <c r="R142" s="2"/>
      <c r="S142" s="2"/>
      <c r="T142" s="4" t="str">
        <f>IF(ISERROR(_xlfn.XLOOKUP(LessonLookup[[#This Row],[TopicID]],TopicLookup[TopicID],TopicLookup[TopicTitle])),"",_xlfn.XLOOKUP(LessonLookup[[#This Row],[TopicID]],TopicLookup[TopicID],TopicLookup[TopicTitle]))</f>
        <v>Energy Strores And Transfers</v>
      </c>
      <c r="U14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7P2 Energy Strores And Transfers</v>
      </c>
      <c r="V142" s="2"/>
      <c r="X142" s="2"/>
      <c r="Y142" s="2"/>
      <c r="Z142" s="2"/>
      <c r="AA142" s="2"/>
      <c r="AB142" s="2"/>
    </row>
    <row r="143" spans="1:28" ht="14.65" hidden="1" customHeight="1" x14ac:dyDescent="0.25">
      <c r="A143" s="7" t="str">
        <f>_xlfn.XLOOKUP(LessonLookup[[#This Row],[TopicID]],TopicLookup[TopicID],TopicLookup[SyllabusSubject])</f>
        <v>Science</v>
      </c>
      <c r="B143" s="5">
        <f>_xlfn.XLOOKUP(LessonLookup[[#This Row],[TopicID]],TopicLookup[TopicID],TopicLookup[SyllabusKeyStage])</f>
        <v>3</v>
      </c>
      <c r="C143" s="1" t="str">
        <f>_xlfn.XLOOKUP(LessonLookup[[#This Row],[TopicID]],topics!I:I,topics!D:D)</f>
        <v>KS3.Science</v>
      </c>
      <c r="D143" s="1" t="str">
        <f>_xlfn.XLOOKUP(LessonLookup[[#This Row],[TopicID]],topics!I:I,topics!E:E)</f>
        <v>Y7.Science</v>
      </c>
      <c r="E143" s="35">
        <v>7</v>
      </c>
      <c r="F143" s="36" t="s">
        <v>10</v>
      </c>
      <c r="G143" s="36">
        <v>2</v>
      </c>
      <c r="H143" s="37" t="s">
        <v>6</v>
      </c>
      <c r="I143"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7P2</v>
      </c>
      <c r="J143"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7P2.R</v>
      </c>
      <c r="K143" s="5" t="str">
        <f>IF(LessonLookup[[#This Row],[LessonTitleAuto]]="",LessonLookup[[#This Row],[LessonTitleEnter]],LessonLookup[[#This Row],[LessonTitleAuto]])</f>
        <v>Revision of topic 7P2 Energy Strores And Transfers</v>
      </c>
      <c r="L143" s="3" t="s">
        <v>921</v>
      </c>
      <c r="M143" s="3" t="s">
        <v>2873</v>
      </c>
      <c r="N143" s="2">
        <f>COUNTIF(StatementLookup[LessonID],LessonLookup[[#This Row],[LessonID]])</f>
        <v>1</v>
      </c>
      <c r="O143" s="2">
        <v>1</v>
      </c>
      <c r="P143" s="7"/>
      <c r="Q143" s="8"/>
      <c r="R143" s="2"/>
      <c r="S143" s="2"/>
      <c r="T143" s="4" t="str">
        <f>IF(ISERROR(_xlfn.XLOOKUP(LessonLookup[[#This Row],[TopicID]],TopicLookup[TopicID],TopicLookup[TopicTitle])),"",_xlfn.XLOOKUP(LessonLookup[[#This Row],[TopicID]],TopicLookup[TopicID],TopicLookup[TopicTitle]))</f>
        <v>Energy Strores And Transfers</v>
      </c>
      <c r="U14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7P2 Energy Strores And Transfers</v>
      </c>
      <c r="V143" s="2"/>
      <c r="X143" s="2"/>
      <c r="Y143" s="2"/>
      <c r="Z143" s="2"/>
      <c r="AA143" s="2"/>
      <c r="AB143" s="2"/>
    </row>
    <row r="144" spans="1:28" ht="14.65" hidden="1" customHeight="1" x14ac:dyDescent="0.25">
      <c r="A144" s="7" t="str">
        <f>_xlfn.XLOOKUP(LessonLookup[[#This Row],[TopicID]],TopicLookup[TopicID],TopicLookup[SyllabusSubject])</f>
        <v>Science</v>
      </c>
      <c r="B144" s="5">
        <f>_xlfn.XLOOKUP(LessonLookup[[#This Row],[TopicID]],TopicLookup[TopicID],TopicLookup[SyllabusKeyStage])</f>
        <v>3</v>
      </c>
      <c r="C144" s="1" t="str">
        <f>_xlfn.XLOOKUP(LessonLookup[[#This Row],[TopicID]],topics!I:I,topics!D:D)</f>
        <v>KS3.Science</v>
      </c>
      <c r="D144" s="1" t="str">
        <f>_xlfn.XLOOKUP(LessonLookup[[#This Row],[TopicID]],topics!I:I,topics!E:E)</f>
        <v>Y7.Science</v>
      </c>
      <c r="E144" s="35">
        <v>7</v>
      </c>
      <c r="F144" s="36" t="s">
        <v>10</v>
      </c>
      <c r="G144" s="36">
        <v>2</v>
      </c>
      <c r="H144" s="37" t="s">
        <v>7</v>
      </c>
      <c r="I144"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7P2</v>
      </c>
      <c r="J144"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7P2.T</v>
      </c>
      <c r="K144" s="5" t="str">
        <f>IF(LessonLookup[[#This Row],[LessonTitleAuto]]="",LessonLookup[[#This Row],[LessonTitleEnter]],LessonLookup[[#This Row],[LessonTitleAuto]])</f>
        <v>Topic test: 7P2 Energy Strores And Transfers</v>
      </c>
      <c r="L144" s="3" t="s">
        <v>921</v>
      </c>
      <c r="M144" s="3" t="s">
        <v>2950</v>
      </c>
      <c r="N144" s="2">
        <f>COUNTIF(StatementLookup[LessonID],LessonLookup[[#This Row],[LessonID]])</f>
        <v>1</v>
      </c>
      <c r="O144" s="2">
        <v>1</v>
      </c>
      <c r="P144" s="7"/>
      <c r="Q144" s="8"/>
      <c r="R144" s="2"/>
      <c r="S144" s="2"/>
      <c r="T144" s="4" t="str">
        <f>IF(ISERROR(_xlfn.XLOOKUP(LessonLookup[[#This Row],[TopicID]],TopicLookup[TopicID],TopicLookup[TopicTitle])),"",_xlfn.XLOOKUP(LessonLookup[[#This Row],[TopicID]],TopicLookup[TopicID],TopicLookup[TopicTitle]))</f>
        <v>Energy Strores And Transfers</v>
      </c>
      <c r="U14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7P2 Energy Strores And Transfers</v>
      </c>
      <c r="V144" s="2"/>
      <c r="X144" s="2"/>
      <c r="Y144" s="2"/>
      <c r="Z144" s="2"/>
      <c r="AA144" s="2"/>
      <c r="AB144" s="2"/>
    </row>
    <row r="145" spans="1:28" ht="14.65" hidden="1" customHeight="1" x14ac:dyDescent="0.25">
      <c r="A145" s="7" t="str">
        <f>_xlfn.XLOOKUP(LessonLookup[[#This Row],[TopicID]],TopicLookup[TopicID],TopicLookup[SyllabusSubject])</f>
        <v>Science</v>
      </c>
      <c r="B145" s="5">
        <f>_xlfn.XLOOKUP(LessonLookup[[#This Row],[TopicID]],TopicLookup[TopicID],TopicLookup[SyllabusKeyStage])</f>
        <v>3</v>
      </c>
      <c r="C145" s="1" t="str">
        <f>_xlfn.XLOOKUP(LessonLookup[[#This Row],[TopicID]],topics!I:I,topics!D:D)</f>
        <v>KS3.Science</v>
      </c>
      <c r="D145" s="1" t="str">
        <f>_xlfn.XLOOKUP(LessonLookup[[#This Row],[TopicID]],topics!I:I,topics!E:E)</f>
        <v>Y7.Science</v>
      </c>
      <c r="E145" s="35">
        <v>7</v>
      </c>
      <c r="F145" s="36" t="s">
        <v>10</v>
      </c>
      <c r="G145" s="36">
        <v>3</v>
      </c>
      <c r="H145" s="37">
        <v>1</v>
      </c>
      <c r="I145"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7P3</v>
      </c>
      <c r="J14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7P3.1</v>
      </c>
      <c r="K145" s="5" t="str">
        <f>IF(LessonLookup[[#This Row],[LessonTitleAuto]]="",LessonLookup[[#This Row],[LessonTitleEnter]],LessonLookup[[#This Row],[LessonTitleAuto]])</f>
        <v>Building Circuits</v>
      </c>
      <c r="L145" s="3" t="s">
        <v>425</v>
      </c>
      <c r="M145" s="3" t="s">
        <v>51</v>
      </c>
      <c r="N145" s="8">
        <f>COUNTIF(StatementLookup[LessonID],LessonLookup[[#This Row],[LessonID]])</f>
        <v>3</v>
      </c>
      <c r="O145" s="7">
        <v>1</v>
      </c>
      <c r="P145" s="2" t="s">
        <v>426</v>
      </c>
      <c r="Q145" s="2"/>
      <c r="R145" s="2"/>
      <c r="S145" s="2"/>
      <c r="T145" s="4" t="str">
        <f>IF(ISERROR(_xlfn.XLOOKUP(LessonLookup[[#This Row],[TopicID]],TopicLookup[TopicID],TopicLookup[TopicTitle])),"",_xlfn.XLOOKUP(LessonLookup[[#This Row],[TopicID]],TopicLookup[TopicID],TopicLookup[TopicTitle]))</f>
        <v>Circuits</v>
      </c>
      <c r="U14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45" s="2"/>
      <c r="X145" s="2"/>
      <c r="Y145" s="2"/>
      <c r="Z145" s="2"/>
      <c r="AA145" s="2"/>
      <c r="AB145" s="2"/>
    </row>
    <row r="146" spans="1:28" ht="14.65" hidden="1" customHeight="1" x14ac:dyDescent="0.25">
      <c r="A146" s="7" t="str">
        <f>_xlfn.XLOOKUP(LessonLookup[[#This Row],[TopicID]],TopicLookup[TopicID],TopicLookup[SyllabusSubject])</f>
        <v>Science</v>
      </c>
      <c r="B146" s="5">
        <f>_xlfn.XLOOKUP(LessonLookup[[#This Row],[TopicID]],TopicLookup[TopicID],TopicLookup[SyllabusKeyStage])</f>
        <v>3</v>
      </c>
      <c r="C146" s="1" t="str">
        <f>_xlfn.XLOOKUP(LessonLookup[[#This Row],[TopicID]],topics!I:I,topics!D:D)</f>
        <v>KS3.Science</v>
      </c>
      <c r="D146" s="1" t="str">
        <f>_xlfn.XLOOKUP(LessonLookup[[#This Row],[TopicID]],topics!I:I,topics!E:E)</f>
        <v>Y7.Science</v>
      </c>
      <c r="E146" s="35">
        <v>7</v>
      </c>
      <c r="F146" s="36" t="s">
        <v>10</v>
      </c>
      <c r="G146" s="36">
        <v>3</v>
      </c>
      <c r="H146" s="37">
        <v>2</v>
      </c>
      <c r="I146"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7P3</v>
      </c>
      <c r="J14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7P3.2</v>
      </c>
      <c r="K146" s="5" t="str">
        <f>IF(LessonLookup[[#This Row],[LessonTitleAuto]]="",LessonLookup[[#This Row],[LessonTitleEnter]],LessonLookup[[#This Row],[LessonTitleAuto]])</f>
        <v>Building Series and Parallel Circuits</v>
      </c>
      <c r="L146" s="3" t="s">
        <v>427</v>
      </c>
      <c r="M146" s="3" t="s">
        <v>51</v>
      </c>
      <c r="N146" s="8">
        <f>COUNTIF(StatementLookup[LessonID],LessonLookup[[#This Row],[LessonID]])</f>
        <v>3</v>
      </c>
      <c r="O146" s="7">
        <v>1</v>
      </c>
      <c r="P146" s="2" t="s">
        <v>428</v>
      </c>
      <c r="Q146" s="2" t="s">
        <v>429</v>
      </c>
      <c r="R146" s="2"/>
      <c r="S146" s="2"/>
      <c r="T146" s="4" t="str">
        <f>IF(ISERROR(_xlfn.XLOOKUP(LessonLookup[[#This Row],[TopicID]],TopicLookup[TopicID],TopicLookup[TopicTitle])),"",_xlfn.XLOOKUP(LessonLookup[[#This Row],[TopicID]],TopicLookup[TopicID],TopicLookup[TopicTitle]))</f>
        <v>Circuits</v>
      </c>
      <c r="U14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46" s="2"/>
      <c r="X146" s="2"/>
      <c r="Y146" s="2"/>
      <c r="Z146" s="2"/>
      <c r="AA146" s="2"/>
      <c r="AB146" s="2"/>
    </row>
    <row r="147" spans="1:28" ht="14.65" hidden="1" customHeight="1" x14ac:dyDescent="0.25">
      <c r="A147" s="7" t="str">
        <f>_xlfn.XLOOKUP(LessonLookup[[#This Row],[TopicID]],TopicLookup[TopicID],TopicLookup[SyllabusSubject])</f>
        <v>Science</v>
      </c>
      <c r="B147" s="5">
        <f>_xlfn.XLOOKUP(LessonLookup[[#This Row],[TopicID]],TopicLookup[TopicID],TopicLookup[SyllabusKeyStage])</f>
        <v>3</v>
      </c>
      <c r="C147" s="1" t="str">
        <f>_xlfn.XLOOKUP(LessonLookup[[#This Row],[TopicID]],topics!I:I,topics!D:D)</f>
        <v>KS3.Science</v>
      </c>
      <c r="D147" s="1" t="str">
        <f>_xlfn.XLOOKUP(LessonLookup[[#This Row],[TopicID]],topics!I:I,topics!E:E)</f>
        <v>Y7.Science</v>
      </c>
      <c r="E147" s="35">
        <v>7</v>
      </c>
      <c r="F147" s="36" t="s">
        <v>10</v>
      </c>
      <c r="G147" s="36">
        <v>3</v>
      </c>
      <c r="H147" s="37">
        <v>3</v>
      </c>
      <c r="I147"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7P3</v>
      </c>
      <c r="J147"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7P3.3</v>
      </c>
      <c r="K147" s="5" t="str">
        <f>IF(LessonLookup[[#This Row],[LessonTitleAuto]]="",LessonLookup[[#This Row],[LessonTitleEnter]],LessonLookup[[#This Row],[LessonTitleAuto]])</f>
        <v>Current in Series and Parallel</v>
      </c>
      <c r="L147" s="3" t="s">
        <v>430</v>
      </c>
      <c r="M147" s="3" t="s">
        <v>51</v>
      </c>
      <c r="N147" s="8">
        <f>COUNTIF(StatementLookup[LessonID],LessonLookup[[#This Row],[LessonID]])</f>
        <v>3</v>
      </c>
      <c r="O147" s="7">
        <v>1</v>
      </c>
      <c r="P147" s="2" t="s">
        <v>431</v>
      </c>
      <c r="Q147" s="2"/>
      <c r="R147" s="2"/>
      <c r="S147" s="2"/>
      <c r="T147" s="4" t="str">
        <f>IF(ISERROR(_xlfn.XLOOKUP(LessonLookup[[#This Row],[TopicID]],TopicLookup[TopicID],TopicLookup[TopicTitle])),"",_xlfn.XLOOKUP(LessonLookup[[#This Row],[TopicID]],TopicLookup[TopicID],TopicLookup[TopicTitle]))</f>
        <v>Circuits</v>
      </c>
      <c r="U14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47" s="2"/>
      <c r="X147" s="2"/>
      <c r="Y147" s="2"/>
      <c r="Z147" s="2"/>
      <c r="AA147" s="2"/>
      <c r="AB147" s="2"/>
    </row>
    <row r="148" spans="1:28" ht="14.65" hidden="1" customHeight="1" x14ac:dyDescent="0.25">
      <c r="A148" s="7" t="str">
        <f>_xlfn.XLOOKUP(LessonLookup[[#This Row],[TopicID]],TopicLookup[TopicID],TopicLookup[SyllabusSubject])</f>
        <v>Science</v>
      </c>
      <c r="B148" s="5">
        <f>_xlfn.XLOOKUP(LessonLookup[[#This Row],[TopicID]],TopicLookup[TopicID],TopicLookup[SyllabusKeyStage])</f>
        <v>3</v>
      </c>
      <c r="C148" s="1" t="str">
        <f>_xlfn.XLOOKUP(LessonLookup[[#This Row],[TopicID]],topics!I:I,topics!D:D)</f>
        <v>KS3.Science</v>
      </c>
      <c r="D148" s="1" t="str">
        <f>_xlfn.XLOOKUP(LessonLookup[[#This Row],[TopicID]],topics!I:I,topics!E:E)</f>
        <v>Y7.Science</v>
      </c>
      <c r="E148" s="35">
        <v>7</v>
      </c>
      <c r="F148" s="36" t="s">
        <v>10</v>
      </c>
      <c r="G148" s="36">
        <v>3</v>
      </c>
      <c r="H148" s="37">
        <v>4</v>
      </c>
      <c r="I148"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7P3</v>
      </c>
      <c r="J148"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7P3.4</v>
      </c>
      <c r="K148" s="5" t="str">
        <f>IF(LessonLookup[[#This Row],[LessonTitleAuto]]="",LessonLookup[[#This Row],[LessonTitleEnter]],LessonLookup[[#This Row],[LessonTitleAuto]])</f>
        <v>Current in Series and Parallel (Practical)</v>
      </c>
      <c r="L148" s="3" t="s">
        <v>432</v>
      </c>
      <c r="M148" s="3" t="s">
        <v>51</v>
      </c>
      <c r="N148" s="8">
        <f>COUNTIF(StatementLookup[LessonID],LessonLookup[[#This Row],[LessonID]])</f>
        <v>3</v>
      </c>
      <c r="O148" s="7">
        <v>1</v>
      </c>
      <c r="P148" s="2" t="s">
        <v>433</v>
      </c>
      <c r="Q148" s="2"/>
      <c r="R148" s="2"/>
      <c r="S148" s="2"/>
      <c r="T148" s="4" t="str">
        <f>IF(ISERROR(_xlfn.XLOOKUP(LessonLookup[[#This Row],[TopicID]],TopicLookup[TopicID],TopicLookup[TopicTitle])),"",_xlfn.XLOOKUP(LessonLookup[[#This Row],[TopicID]],TopicLookup[TopicID],TopicLookup[TopicTitle]))</f>
        <v>Circuits</v>
      </c>
      <c r="U14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48" s="2"/>
      <c r="X148" s="2"/>
      <c r="Y148" s="2"/>
      <c r="Z148" s="2"/>
      <c r="AA148" s="2"/>
      <c r="AB148" s="2"/>
    </row>
    <row r="149" spans="1:28" ht="14.65" hidden="1" customHeight="1" x14ac:dyDescent="0.25">
      <c r="A149" s="7" t="str">
        <f>_xlfn.XLOOKUP(LessonLookup[[#This Row],[TopicID]],TopicLookup[TopicID],TopicLookup[SyllabusSubject])</f>
        <v>Science</v>
      </c>
      <c r="B149" s="5">
        <f>_xlfn.XLOOKUP(LessonLookup[[#This Row],[TopicID]],TopicLookup[TopicID],TopicLookup[SyllabusKeyStage])</f>
        <v>3</v>
      </c>
      <c r="C149" s="1" t="str">
        <f>_xlfn.XLOOKUP(LessonLookup[[#This Row],[TopicID]],topics!I:I,topics!D:D)</f>
        <v>KS3.Science</v>
      </c>
      <c r="D149" s="1" t="str">
        <f>_xlfn.XLOOKUP(LessonLookup[[#This Row],[TopicID]],topics!I:I,topics!E:E)</f>
        <v>Y7.Science</v>
      </c>
      <c r="E149" s="35">
        <v>7</v>
      </c>
      <c r="F149" s="36" t="s">
        <v>10</v>
      </c>
      <c r="G149" s="36">
        <v>3</v>
      </c>
      <c r="H149" s="37">
        <v>5</v>
      </c>
      <c r="I149"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7P3</v>
      </c>
      <c r="J149"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7P3.5</v>
      </c>
      <c r="K149" s="5" t="str">
        <f>IF(LessonLookup[[#This Row],[LessonTitleAuto]]="",LessonLookup[[#This Row],[LessonTitleEnter]],LessonLookup[[#This Row],[LessonTitleAuto]])</f>
        <v>Voltage in Series and Parallel</v>
      </c>
      <c r="L149" s="3" t="s">
        <v>434</v>
      </c>
      <c r="M149" s="3" t="s">
        <v>51</v>
      </c>
      <c r="N149" s="8">
        <f>COUNTIF(StatementLookup[LessonID],LessonLookup[[#This Row],[LessonID]])</f>
        <v>3</v>
      </c>
      <c r="O149" s="7">
        <v>1</v>
      </c>
      <c r="P149" s="2" t="s">
        <v>435</v>
      </c>
      <c r="Q149" s="2"/>
      <c r="R149" s="2"/>
      <c r="S149" s="2"/>
      <c r="T149" s="4" t="str">
        <f>IF(ISERROR(_xlfn.XLOOKUP(LessonLookup[[#This Row],[TopicID]],TopicLookup[TopicID],TopicLookup[TopicTitle])),"",_xlfn.XLOOKUP(LessonLookup[[#This Row],[TopicID]],TopicLookup[TopicID],TopicLookup[TopicTitle]))</f>
        <v>Circuits</v>
      </c>
      <c r="U14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49" s="2"/>
      <c r="X149" s="2"/>
      <c r="Y149" s="2"/>
      <c r="Z149" s="2"/>
      <c r="AA149" s="2"/>
      <c r="AB149" s="2"/>
    </row>
    <row r="150" spans="1:28" ht="14.65" hidden="1" customHeight="1" x14ac:dyDescent="0.25">
      <c r="A150" s="7" t="str">
        <f>_xlfn.XLOOKUP(LessonLookup[[#This Row],[TopicID]],TopicLookup[TopicID],TopicLookup[SyllabusSubject])</f>
        <v>Science</v>
      </c>
      <c r="B150" s="5">
        <f>_xlfn.XLOOKUP(LessonLookup[[#This Row],[TopicID]],TopicLookup[TopicID],TopicLookup[SyllabusKeyStage])</f>
        <v>3</v>
      </c>
      <c r="C150" s="1" t="str">
        <f>_xlfn.XLOOKUP(LessonLookup[[#This Row],[TopicID]],topics!I:I,topics!D:D)</f>
        <v>KS3.Science</v>
      </c>
      <c r="D150" s="1" t="str">
        <f>_xlfn.XLOOKUP(LessonLookup[[#This Row],[TopicID]],topics!I:I,topics!E:E)</f>
        <v>Y7.Science</v>
      </c>
      <c r="E150" s="35">
        <v>7</v>
      </c>
      <c r="F150" s="36" t="s">
        <v>10</v>
      </c>
      <c r="G150" s="36">
        <v>3</v>
      </c>
      <c r="H150" s="37">
        <v>6</v>
      </c>
      <c r="I150"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7P3</v>
      </c>
      <c r="J150"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7P3.6</v>
      </c>
      <c r="K150" s="5" t="str">
        <f>IF(LessonLookup[[#This Row],[LessonTitleAuto]]="",LessonLookup[[#This Row],[LessonTitleEnter]],LessonLookup[[#This Row],[LessonTitleAuto]])</f>
        <v>Voltage in Series and Parallel (Practical)</v>
      </c>
      <c r="L150" s="3" t="s">
        <v>436</v>
      </c>
      <c r="M150" s="3" t="s">
        <v>51</v>
      </c>
      <c r="N150" s="8">
        <f>COUNTIF(StatementLookup[LessonID],LessonLookup[[#This Row],[LessonID]])</f>
        <v>3</v>
      </c>
      <c r="O150" s="7">
        <v>1</v>
      </c>
      <c r="P150" s="2" t="s">
        <v>437</v>
      </c>
      <c r="Q150" s="2"/>
      <c r="R150" s="2"/>
      <c r="S150" s="2"/>
      <c r="T150" s="4" t="str">
        <f>IF(ISERROR(_xlfn.XLOOKUP(LessonLookup[[#This Row],[TopicID]],TopicLookup[TopicID],TopicLookup[TopicTitle])),"",_xlfn.XLOOKUP(LessonLookup[[#This Row],[TopicID]],TopicLookup[TopicID],TopicLookup[TopicTitle]))</f>
        <v>Circuits</v>
      </c>
      <c r="U15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50" s="2"/>
      <c r="X150" s="2"/>
      <c r="Y150" s="2"/>
      <c r="Z150" s="2"/>
      <c r="AA150" s="2"/>
      <c r="AB150" s="2"/>
    </row>
    <row r="151" spans="1:28" ht="14.65" hidden="1" customHeight="1" x14ac:dyDescent="0.25">
      <c r="A151" s="7" t="str">
        <f>_xlfn.XLOOKUP(LessonLookup[[#This Row],[TopicID]],TopicLookup[TopicID],TopicLookup[SyllabusSubject])</f>
        <v>Science</v>
      </c>
      <c r="B151" s="5">
        <f>_xlfn.XLOOKUP(LessonLookup[[#This Row],[TopicID]],TopicLookup[TopicID],TopicLookup[SyllabusKeyStage])</f>
        <v>3</v>
      </c>
      <c r="C151" s="1" t="str">
        <f>_xlfn.XLOOKUP(LessonLookup[[#This Row],[TopicID]],topics!I:I,topics!D:D)</f>
        <v>KS3.Science</v>
      </c>
      <c r="D151" s="1" t="str">
        <f>_xlfn.XLOOKUP(LessonLookup[[#This Row],[TopicID]],topics!I:I,topics!E:E)</f>
        <v>Y7.Science</v>
      </c>
      <c r="E151" s="35">
        <v>7</v>
      </c>
      <c r="F151" s="36" t="s">
        <v>10</v>
      </c>
      <c r="G151" s="36">
        <v>3</v>
      </c>
      <c r="H151" s="37">
        <v>7</v>
      </c>
      <c r="I151"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7P3</v>
      </c>
      <c r="J151"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7P3.7</v>
      </c>
      <c r="K151" s="5" t="str">
        <f>IF(LessonLookup[[#This Row],[LessonTitleAuto]]="",LessonLookup[[#This Row],[LessonTitleEnter]],LessonLookup[[#This Row],[LessonTitleAuto]])</f>
        <v>Resistance and Ohm’s Law</v>
      </c>
      <c r="L151" s="3" t="s">
        <v>438</v>
      </c>
      <c r="M151" s="3" t="s">
        <v>51</v>
      </c>
      <c r="N151" s="8">
        <f>COUNTIF(StatementLookup[LessonID],LessonLookup[[#This Row],[LessonID]])</f>
        <v>3</v>
      </c>
      <c r="O151" s="7">
        <v>1</v>
      </c>
      <c r="P151" s="2" t="s">
        <v>439</v>
      </c>
      <c r="Q151" s="2" t="s">
        <v>440</v>
      </c>
      <c r="R151" s="2"/>
      <c r="S151" s="2"/>
      <c r="T151" s="4" t="str">
        <f>IF(ISERROR(_xlfn.XLOOKUP(LessonLookup[[#This Row],[TopicID]],TopicLookup[TopicID],TopicLookup[TopicTitle])),"",_xlfn.XLOOKUP(LessonLookup[[#This Row],[TopicID]],TopicLookup[TopicID],TopicLookup[TopicTitle]))</f>
        <v>Circuits</v>
      </c>
      <c r="U15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51" s="2"/>
      <c r="X151" s="2"/>
      <c r="Y151" s="2"/>
      <c r="Z151" s="2"/>
      <c r="AA151" s="2"/>
      <c r="AB151" s="2"/>
    </row>
    <row r="152" spans="1:28" ht="14.65" hidden="1" customHeight="1" x14ac:dyDescent="0.25">
      <c r="A152" s="7" t="str">
        <f>_xlfn.XLOOKUP(LessonLookup[[#This Row],[TopicID]],TopicLookup[TopicID],TopicLookup[SyllabusSubject])</f>
        <v>Science</v>
      </c>
      <c r="B152" s="5">
        <f>_xlfn.XLOOKUP(LessonLookup[[#This Row],[TopicID]],TopicLookup[TopicID],TopicLookup[SyllabusKeyStage])</f>
        <v>3</v>
      </c>
      <c r="C152" s="1" t="str">
        <f>_xlfn.XLOOKUP(LessonLookup[[#This Row],[TopicID]],topics!I:I,topics!D:D)</f>
        <v>KS3.Science</v>
      </c>
      <c r="D152" s="1" t="str">
        <f>_xlfn.XLOOKUP(LessonLookup[[#This Row],[TopicID]],topics!I:I,topics!E:E)</f>
        <v>Y7.Science</v>
      </c>
      <c r="E152" s="35">
        <v>7</v>
      </c>
      <c r="F152" s="36" t="s">
        <v>10</v>
      </c>
      <c r="G152" s="36">
        <v>3</v>
      </c>
      <c r="H152" s="37">
        <v>8</v>
      </c>
      <c r="I152"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7P3</v>
      </c>
      <c r="J152"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7P3.8</v>
      </c>
      <c r="K152" s="5" t="str">
        <f>IF(LessonLookup[[#This Row],[LessonTitleAuto]]="",LessonLookup[[#This Row],[LessonTitleEnter]],LessonLookup[[#This Row],[LessonTitleAuto]])</f>
        <v>Resistance and Ohm’s Law (Practical)</v>
      </c>
      <c r="L152" s="3" t="s">
        <v>441</v>
      </c>
      <c r="M152" s="3" t="s">
        <v>51</v>
      </c>
      <c r="N152" s="8">
        <f>COUNTIF(StatementLookup[LessonID],LessonLookup[[#This Row],[LessonID]])</f>
        <v>3</v>
      </c>
      <c r="O152" s="7">
        <v>1</v>
      </c>
      <c r="P152" s="2" t="s">
        <v>442</v>
      </c>
      <c r="Q152" s="2" t="s">
        <v>443</v>
      </c>
      <c r="R152" s="2"/>
      <c r="S152" s="2"/>
      <c r="T152" s="4" t="str">
        <f>IF(ISERROR(_xlfn.XLOOKUP(LessonLookup[[#This Row],[TopicID]],TopicLookup[TopicID],TopicLookup[TopicTitle])),"",_xlfn.XLOOKUP(LessonLookup[[#This Row],[TopicID]],TopicLookup[TopicID],TopicLookup[TopicTitle]))</f>
        <v>Circuits</v>
      </c>
      <c r="U15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52" s="2"/>
      <c r="X152" s="2"/>
      <c r="Y152" s="2"/>
      <c r="Z152" s="2"/>
      <c r="AA152" s="2"/>
      <c r="AB152" s="2"/>
    </row>
    <row r="153" spans="1:28" ht="14.65" hidden="1" customHeight="1" x14ac:dyDescent="0.25">
      <c r="A153" s="7" t="str">
        <f>_xlfn.XLOOKUP(LessonLookup[[#This Row],[TopicID]],TopicLookup[TopicID],TopicLookup[SyllabusSubject])</f>
        <v>Science</v>
      </c>
      <c r="B153" s="5">
        <f>_xlfn.XLOOKUP(LessonLookup[[#This Row],[TopicID]],TopicLookup[TopicID],TopicLookup[SyllabusKeyStage])</f>
        <v>3</v>
      </c>
      <c r="C153" s="1" t="str">
        <f>_xlfn.XLOOKUP(LessonLookup[[#This Row],[TopicID]],topics!I:I,topics!D:D)</f>
        <v>KS3.Science</v>
      </c>
      <c r="D153" s="1" t="str">
        <f>_xlfn.XLOOKUP(LessonLookup[[#This Row],[TopicID]],topics!I:I,topics!E:E)</f>
        <v>Y7.Science</v>
      </c>
      <c r="E153" s="35">
        <v>7</v>
      </c>
      <c r="F153" s="36" t="s">
        <v>10</v>
      </c>
      <c r="G153" s="36">
        <v>3</v>
      </c>
      <c r="H153" s="37" t="s">
        <v>8</v>
      </c>
      <c r="I153"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7P3</v>
      </c>
      <c r="J153"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7P3.F</v>
      </c>
      <c r="K153" s="5" t="str">
        <f>IF(LessonLookup[[#This Row],[LessonTitleAuto]]="",LessonLookup[[#This Row],[LessonTitleEnter]],LessonLookup[[#This Row],[LessonTitleAuto]])</f>
        <v>Test feedback: 7P3 Circuits</v>
      </c>
      <c r="L153" s="3" t="s">
        <v>921</v>
      </c>
      <c r="M153" s="3" t="s">
        <v>2951</v>
      </c>
      <c r="N153" s="2">
        <f>COUNTIF(StatementLookup[LessonID],LessonLookup[[#This Row],[LessonID]])</f>
        <v>1</v>
      </c>
      <c r="O153" s="2">
        <v>1</v>
      </c>
      <c r="P153" s="7"/>
      <c r="Q153" s="8"/>
      <c r="R153" s="2"/>
      <c r="S153" s="2"/>
      <c r="T153" s="4" t="str">
        <f>IF(ISERROR(_xlfn.XLOOKUP(LessonLookup[[#This Row],[TopicID]],TopicLookup[TopicID],TopicLookup[TopicTitle])),"",_xlfn.XLOOKUP(LessonLookup[[#This Row],[TopicID]],TopicLookup[TopicID],TopicLookup[TopicTitle]))</f>
        <v>Circuits</v>
      </c>
      <c r="U15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7P3 Circuits</v>
      </c>
      <c r="V153" s="2"/>
      <c r="X153" s="2"/>
      <c r="Y153" s="2"/>
      <c r="Z153" s="2"/>
      <c r="AA153" s="2"/>
      <c r="AB153" s="2"/>
    </row>
    <row r="154" spans="1:28" ht="14.65" hidden="1" customHeight="1" x14ac:dyDescent="0.25">
      <c r="A154" s="7" t="str">
        <f>_xlfn.XLOOKUP(LessonLookup[[#This Row],[TopicID]],TopicLookup[TopicID],TopicLookup[SyllabusSubject])</f>
        <v>Science</v>
      </c>
      <c r="B154" s="5">
        <f>_xlfn.XLOOKUP(LessonLookup[[#This Row],[TopicID]],TopicLookup[TopicID],TopicLookup[SyllabusKeyStage])</f>
        <v>3</v>
      </c>
      <c r="C154" s="1" t="str">
        <f>_xlfn.XLOOKUP(LessonLookup[[#This Row],[TopicID]],topics!I:I,topics!D:D)</f>
        <v>KS3.Science</v>
      </c>
      <c r="D154" s="1" t="str">
        <f>_xlfn.XLOOKUP(LessonLookup[[#This Row],[TopicID]],topics!I:I,topics!E:E)</f>
        <v>Y7.Science</v>
      </c>
      <c r="E154" s="35">
        <v>7</v>
      </c>
      <c r="F154" s="36" t="s">
        <v>10</v>
      </c>
      <c r="G154" s="36">
        <v>3</v>
      </c>
      <c r="H154" s="37" t="s">
        <v>6</v>
      </c>
      <c r="I154"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7P3</v>
      </c>
      <c r="J154"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7P3.R</v>
      </c>
      <c r="K154" s="5" t="str">
        <f>IF(LessonLookup[[#This Row],[LessonTitleAuto]]="",LessonLookup[[#This Row],[LessonTitleEnter]],LessonLookup[[#This Row],[LessonTitleAuto]])</f>
        <v>Revision of topic 7P3 Circuits</v>
      </c>
      <c r="L154" s="3" t="s">
        <v>921</v>
      </c>
      <c r="M154" s="3" t="s">
        <v>2873</v>
      </c>
      <c r="N154" s="2">
        <f>COUNTIF(StatementLookup[LessonID],LessonLookup[[#This Row],[LessonID]])</f>
        <v>1</v>
      </c>
      <c r="O154" s="2">
        <v>1</v>
      </c>
      <c r="P154" s="7"/>
      <c r="Q154" s="8"/>
      <c r="R154" s="2"/>
      <c r="S154" s="2"/>
      <c r="T154" s="4" t="str">
        <f>IF(ISERROR(_xlfn.XLOOKUP(LessonLookup[[#This Row],[TopicID]],TopicLookup[TopicID],TopicLookup[TopicTitle])),"",_xlfn.XLOOKUP(LessonLookup[[#This Row],[TopicID]],TopicLookup[TopicID],TopicLookup[TopicTitle]))</f>
        <v>Circuits</v>
      </c>
      <c r="U15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7P3 Circuits</v>
      </c>
      <c r="V154" s="2"/>
      <c r="X154" s="2"/>
      <c r="Y154" s="2"/>
      <c r="Z154" s="2"/>
      <c r="AA154" s="2"/>
      <c r="AB154" s="2"/>
    </row>
    <row r="155" spans="1:28" ht="14.65" hidden="1" customHeight="1" x14ac:dyDescent="0.25">
      <c r="A155" s="7" t="str">
        <f>_xlfn.XLOOKUP(LessonLookup[[#This Row],[TopicID]],TopicLookup[TopicID],TopicLookup[SyllabusSubject])</f>
        <v>Science</v>
      </c>
      <c r="B155" s="5">
        <f>_xlfn.XLOOKUP(LessonLookup[[#This Row],[TopicID]],TopicLookup[TopicID],TopicLookup[SyllabusKeyStage])</f>
        <v>3</v>
      </c>
      <c r="C155" s="1" t="str">
        <f>_xlfn.XLOOKUP(LessonLookup[[#This Row],[TopicID]],topics!I:I,topics!D:D)</f>
        <v>KS3.Science</v>
      </c>
      <c r="D155" s="1" t="str">
        <f>_xlfn.XLOOKUP(LessonLookup[[#This Row],[TopicID]],topics!I:I,topics!E:E)</f>
        <v>Y7.Science</v>
      </c>
      <c r="E155" s="35">
        <v>7</v>
      </c>
      <c r="F155" s="36" t="s">
        <v>10</v>
      </c>
      <c r="G155" s="36">
        <v>3</v>
      </c>
      <c r="H155" s="37" t="s">
        <v>7</v>
      </c>
      <c r="I155"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7P3</v>
      </c>
      <c r="J155"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7P3.T</v>
      </c>
      <c r="K155" s="5" t="str">
        <f>IF(LessonLookup[[#This Row],[LessonTitleAuto]]="",LessonLookup[[#This Row],[LessonTitleEnter]],LessonLookup[[#This Row],[LessonTitleAuto]])</f>
        <v>Topic test: 7P3 Circuits</v>
      </c>
      <c r="L155" s="3" t="s">
        <v>921</v>
      </c>
      <c r="M155" s="3" t="s">
        <v>2950</v>
      </c>
      <c r="N155" s="2">
        <f>COUNTIF(StatementLookup[LessonID],LessonLookup[[#This Row],[LessonID]])</f>
        <v>1</v>
      </c>
      <c r="O155" s="2">
        <v>1</v>
      </c>
      <c r="P155" s="7"/>
      <c r="Q155" s="8"/>
      <c r="R155" s="2"/>
      <c r="S155" s="2"/>
      <c r="T155" s="4" t="str">
        <f>IF(ISERROR(_xlfn.XLOOKUP(LessonLookup[[#This Row],[TopicID]],TopicLookup[TopicID],TopicLookup[TopicTitle])),"",_xlfn.XLOOKUP(LessonLookup[[#This Row],[TopicID]],TopicLookup[TopicID],TopicLookup[TopicTitle]))</f>
        <v>Circuits</v>
      </c>
      <c r="U15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7P3 Circuits</v>
      </c>
      <c r="V155" s="2"/>
      <c r="X155" s="2"/>
      <c r="Y155" s="2"/>
      <c r="Z155" s="2"/>
      <c r="AA155" s="2"/>
      <c r="AB155" s="2"/>
    </row>
    <row r="156" spans="1:28" ht="14.65" hidden="1" customHeight="1" x14ac:dyDescent="0.25">
      <c r="A156" s="7" t="str">
        <f>_xlfn.XLOOKUP(LessonLookup[[#This Row],[TopicID]],TopicLookup[TopicID],TopicLookup[SyllabusSubject])</f>
        <v>Science</v>
      </c>
      <c r="B156" s="5">
        <f>_xlfn.XLOOKUP(LessonLookup[[#This Row],[TopicID]],TopicLookup[TopicID],TopicLookup[SyllabusKeyStage])</f>
        <v>3</v>
      </c>
      <c r="C156" s="1" t="str">
        <f>_xlfn.XLOOKUP(LessonLookup[[#This Row],[TopicID]],topics!I:I,topics!D:D)</f>
        <v>KS3.Science</v>
      </c>
      <c r="D156" s="1" t="str">
        <f>_xlfn.XLOOKUP(LessonLookup[[#This Row],[TopicID]],topics!I:I,topics!E:E)</f>
        <v>Y7.Science</v>
      </c>
      <c r="E156" s="35">
        <v>7</v>
      </c>
      <c r="F156" s="36" t="s">
        <v>10</v>
      </c>
      <c r="G156" s="36">
        <v>4</v>
      </c>
      <c r="H156" s="37">
        <v>1</v>
      </c>
      <c r="I156"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7P4</v>
      </c>
      <c r="J15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7P4.1</v>
      </c>
      <c r="K156" s="5" t="str">
        <f>IF(LessonLookup[[#This Row],[LessonTitleAuto]]="",LessonLookup[[#This Row],[LessonTitleEnter]],LessonLookup[[#This Row],[LessonTitleAuto]])</f>
        <v>Sound</v>
      </c>
      <c r="L156" s="3" t="s">
        <v>444</v>
      </c>
      <c r="M156" s="3" t="s">
        <v>51</v>
      </c>
      <c r="N156" s="8">
        <f>COUNTIF(StatementLookup[LessonID],LessonLookup[[#This Row],[LessonID]])</f>
        <v>3</v>
      </c>
      <c r="O156" s="7">
        <v>1</v>
      </c>
      <c r="P156" s="2" t="s">
        <v>445</v>
      </c>
      <c r="Q156" s="16" t="s">
        <v>446</v>
      </c>
      <c r="R156" s="16"/>
      <c r="S156" s="16" t="s">
        <v>447</v>
      </c>
      <c r="T156" s="4" t="str">
        <f>IF(ISERROR(_xlfn.XLOOKUP(LessonLookup[[#This Row],[TopicID]],TopicLookup[TopicID],TopicLookup[TopicTitle])),"",_xlfn.XLOOKUP(LessonLookup[[#This Row],[TopicID]],TopicLookup[TopicID],TopicLookup[TopicTitle]))</f>
        <v>Sound and Light Waves</v>
      </c>
      <c r="U15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56" s="2"/>
      <c r="X156" s="2"/>
      <c r="Y156" s="2"/>
      <c r="Z156" s="2"/>
      <c r="AA156" s="2"/>
      <c r="AB156" s="2"/>
    </row>
    <row r="157" spans="1:28" ht="14.65" hidden="1" customHeight="1" x14ac:dyDescent="0.25">
      <c r="A157" s="7" t="str">
        <f>_xlfn.XLOOKUP(LessonLookup[[#This Row],[TopicID]],TopicLookup[TopicID],TopicLookup[SyllabusSubject])</f>
        <v>Science</v>
      </c>
      <c r="B157" s="5">
        <f>_xlfn.XLOOKUP(LessonLookup[[#This Row],[TopicID]],TopicLookup[TopicID],TopicLookup[SyllabusKeyStage])</f>
        <v>3</v>
      </c>
      <c r="C157" s="1" t="str">
        <f>_xlfn.XLOOKUP(LessonLookup[[#This Row],[TopicID]],topics!I:I,topics!D:D)</f>
        <v>KS3.Science</v>
      </c>
      <c r="D157" s="1" t="str">
        <f>_xlfn.XLOOKUP(LessonLookup[[#This Row],[TopicID]],topics!I:I,topics!E:E)</f>
        <v>Y7.Science</v>
      </c>
      <c r="E157" s="35">
        <v>7</v>
      </c>
      <c r="F157" s="36" t="s">
        <v>10</v>
      </c>
      <c r="G157" s="36">
        <v>4</v>
      </c>
      <c r="H157" s="37">
        <v>2</v>
      </c>
      <c r="I157"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7P4</v>
      </c>
      <c r="J157"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7P4.2</v>
      </c>
      <c r="K157" s="5" t="str">
        <f>IF(LessonLookup[[#This Row],[LessonTitleAuto]]="",LessonLookup[[#This Row],[LessonTitleEnter]],LessonLookup[[#This Row],[LessonTitleAuto]])</f>
        <v>Transverse And Longitudinal Waves</v>
      </c>
      <c r="L157" s="38" t="s">
        <v>448</v>
      </c>
      <c r="M157" s="3" t="s">
        <v>51</v>
      </c>
      <c r="N157" s="8">
        <f>COUNTIF(StatementLookup[LessonID],LessonLookup[[#This Row],[LessonID]])</f>
        <v>3</v>
      </c>
      <c r="O157" s="7">
        <v>1</v>
      </c>
      <c r="P157" s="2" t="s">
        <v>449</v>
      </c>
      <c r="Q157" s="16" t="s">
        <v>450</v>
      </c>
      <c r="R157" s="16"/>
      <c r="S157" s="16" t="s">
        <v>451</v>
      </c>
      <c r="T157" s="4" t="str">
        <f>IF(ISERROR(_xlfn.XLOOKUP(LessonLookup[[#This Row],[TopicID]],TopicLookup[TopicID],TopicLookup[TopicTitle])),"",_xlfn.XLOOKUP(LessonLookup[[#This Row],[TopicID]],TopicLookup[TopicID],TopicLookup[TopicTitle]))</f>
        <v>Sound and Light Waves</v>
      </c>
      <c r="U15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57" s="2"/>
      <c r="X157" s="2"/>
      <c r="Y157" s="2"/>
      <c r="Z157" s="2"/>
      <c r="AA157" s="2"/>
      <c r="AB157" s="2"/>
    </row>
    <row r="158" spans="1:28" ht="14.65" hidden="1" customHeight="1" x14ac:dyDescent="0.25">
      <c r="A158" s="7" t="str">
        <f>_xlfn.XLOOKUP(LessonLookup[[#This Row],[TopicID]],TopicLookup[TopicID],TopicLookup[SyllabusSubject])</f>
        <v>Science</v>
      </c>
      <c r="B158" s="5">
        <f>_xlfn.XLOOKUP(LessonLookup[[#This Row],[TopicID]],TopicLookup[TopicID],TopicLookup[SyllabusKeyStage])</f>
        <v>3</v>
      </c>
      <c r="C158" s="1" t="str">
        <f>_xlfn.XLOOKUP(LessonLookup[[#This Row],[TopicID]],topics!I:I,topics!D:D)</f>
        <v>KS3.Science</v>
      </c>
      <c r="D158" s="1" t="str">
        <f>_xlfn.XLOOKUP(LessonLookup[[#This Row],[TopicID]],topics!I:I,topics!E:E)</f>
        <v>Y7.Science</v>
      </c>
      <c r="E158" s="35">
        <v>7</v>
      </c>
      <c r="F158" s="36" t="s">
        <v>10</v>
      </c>
      <c r="G158" s="36">
        <v>4</v>
      </c>
      <c r="H158" s="37">
        <v>3</v>
      </c>
      <c r="I158"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7P4</v>
      </c>
      <c r="J158"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7P4.3</v>
      </c>
      <c r="K158" s="5" t="str">
        <f>IF(LessonLookup[[#This Row],[LessonTitleAuto]]="",LessonLookup[[#This Row],[LessonTitleEnter]],LessonLookup[[#This Row],[LessonTitleAuto]])</f>
        <v>Describing Waves</v>
      </c>
      <c r="L158" s="3" t="s">
        <v>452</v>
      </c>
      <c r="M158" s="3" t="s">
        <v>51</v>
      </c>
      <c r="N158" s="8">
        <f>COUNTIF(StatementLookup[LessonID],LessonLookup[[#This Row],[LessonID]])</f>
        <v>3</v>
      </c>
      <c r="O158" s="7">
        <v>1</v>
      </c>
      <c r="P158" s="2" t="s">
        <v>453</v>
      </c>
      <c r="Q158" s="16" t="s">
        <v>454</v>
      </c>
      <c r="R158" s="16"/>
      <c r="S158" s="16" t="s">
        <v>455</v>
      </c>
      <c r="T158" s="4" t="str">
        <f>IF(ISERROR(_xlfn.XLOOKUP(LessonLookup[[#This Row],[TopicID]],TopicLookup[TopicID],TopicLookup[TopicTitle])),"",_xlfn.XLOOKUP(LessonLookup[[#This Row],[TopicID]],TopicLookup[TopicID],TopicLookup[TopicTitle]))</f>
        <v>Sound and Light Waves</v>
      </c>
      <c r="U15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58" s="2"/>
      <c r="X158" s="2"/>
      <c r="Y158" s="2"/>
      <c r="Z158" s="2"/>
      <c r="AA158" s="2"/>
      <c r="AB158" s="2"/>
    </row>
    <row r="159" spans="1:28" ht="14.65" hidden="1" customHeight="1" x14ac:dyDescent="0.25">
      <c r="A159" s="7" t="str">
        <f>_xlfn.XLOOKUP(LessonLookup[[#This Row],[TopicID]],TopicLookup[TopicID],TopicLookup[SyllabusSubject])</f>
        <v>Science</v>
      </c>
      <c r="B159" s="5">
        <f>_xlfn.XLOOKUP(LessonLookup[[#This Row],[TopicID]],TopicLookup[TopicID],TopicLookup[SyllabusKeyStage])</f>
        <v>3</v>
      </c>
      <c r="C159" s="1" t="str">
        <f>_xlfn.XLOOKUP(LessonLookup[[#This Row],[TopicID]],topics!I:I,topics!D:D)</f>
        <v>KS3.Science</v>
      </c>
      <c r="D159" s="1" t="str">
        <f>_xlfn.XLOOKUP(LessonLookup[[#This Row],[TopicID]],topics!I:I,topics!E:E)</f>
        <v>Y7.Science</v>
      </c>
      <c r="E159" s="35">
        <v>7</v>
      </c>
      <c r="F159" s="36" t="s">
        <v>10</v>
      </c>
      <c r="G159" s="36">
        <v>4</v>
      </c>
      <c r="H159" s="37">
        <v>4</v>
      </c>
      <c r="I159"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7P4</v>
      </c>
      <c r="J159"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7P4.4</v>
      </c>
      <c r="K159" s="5" t="str">
        <f>IF(LessonLookup[[#This Row],[LessonTitleAuto]]="",LessonLookup[[#This Row],[LessonTitleEnter]],LessonLookup[[#This Row],[LessonTitleAuto]])</f>
        <v>Light and Electromagnetic Waves</v>
      </c>
      <c r="L159" s="3" t="s">
        <v>456</v>
      </c>
      <c r="M159" s="3" t="s">
        <v>51</v>
      </c>
      <c r="N159" s="8">
        <f>COUNTIF(StatementLookup[LessonID],LessonLookup[[#This Row],[LessonID]])</f>
        <v>3</v>
      </c>
      <c r="O159" s="7">
        <v>1</v>
      </c>
      <c r="P159" s="2" t="s">
        <v>457</v>
      </c>
      <c r="Q159" s="16" t="s">
        <v>458</v>
      </c>
      <c r="R159" s="16"/>
      <c r="S159" s="16" t="s">
        <v>459</v>
      </c>
      <c r="T159" s="4" t="str">
        <f>IF(ISERROR(_xlfn.XLOOKUP(LessonLookup[[#This Row],[TopicID]],TopicLookup[TopicID],TopicLookup[TopicTitle])),"",_xlfn.XLOOKUP(LessonLookup[[#This Row],[TopicID]],TopicLookup[TopicID],TopicLookup[TopicTitle]))</f>
        <v>Sound and Light Waves</v>
      </c>
      <c r="U15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59" s="2"/>
      <c r="X159" s="2"/>
      <c r="Y159" s="2"/>
      <c r="Z159" s="2"/>
      <c r="AA159" s="2"/>
      <c r="AB159" s="2"/>
    </row>
    <row r="160" spans="1:28" ht="14.65" hidden="1" customHeight="1" x14ac:dyDescent="0.25">
      <c r="A160" s="7" t="str">
        <f>_xlfn.XLOOKUP(LessonLookup[[#This Row],[TopicID]],TopicLookup[TopicID],TopicLookup[SyllabusSubject])</f>
        <v>Science</v>
      </c>
      <c r="B160" s="5">
        <f>_xlfn.XLOOKUP(LessonLookup[[#This Row],[TopicID]],TopicLookup[TopicID],TopicLookup[SyllabusKeyStage])</f>
        <v>3</v>
      </c>
      <c r="C160" s="1" t="str">
        <f>_xlfn.XLOOKUP(LessonLookup[[#This Row],[TopicID]],topics!I:I,topics!D:D)</f>
        <v>KS3.Science</v>
      </c>
      <c r="D160" s="1" t="str">
        <f>_xlfn.XLOOKUP(LessonLookup[[#This Row],[TopicID]],topics!I:I,topics!E:E)</f>
        <v>Y7.Science</v>
      </c>
      <c r="E160" s="35">
        <v>7</v>
      </c>
      <c r="F160" s="36" t="s">
        <v>10</v>
      </c>
      <c r="G160" s="36">
        <v>4</v>
      </c>
      <c r="H160" s="37">
        <v>5</v>
      </c>
      <c r="I160"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7P4</v>
      </c>
      <c r="J160"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7P4.5</v>
      </c>
      <c r="K160" s="5" t="str">
        <f>IF(LessonLookup[[#This Row],[LessonTitleAuto]]="",LessonLookup[[#This Row],[LessonTitleEnter]],LessonLookup[[#This Row],[LessonTitleAuto]])</f>
        <v>Travelling light</v>
      </c>
      <c r="L160" s="3" t="s">
        <v>460</v>
      </c>
      <c r="M160" s="3" t="s">
        <v>51</v>
      </c>
      <c r="N160" s="8">
        <f>COUNTIF(StatementLookup[LessonID],LessonLookup[[#This Row],[LessonID]])</f>
        <v>3</v>
      </c>
      <c r="O160" s="7">
        <v>1</v>
      </c>
      <c r="P160" s="2" t="s">
        <v>461</v>
      </c>
      <c r="Q160" s="16" t="s">
        <v>462</v>
      </c>
      <c r="R160" s="16"/>
      <c r="S160" s="16" t="s">
        <v>463</v>
      </c>
      <c r="T160" s="4" t="str">
        <f>IF(ISERROR(_xlfn.XLOOKUP(LessonLookup[[#This Row],[TopicID]],TopicLookup[TopicID],TopicLookup[TopicTitle])),"",_xlfn.XLOOKUP(LessonLookup[[#This Row],[TopicID]],TopicLookup[TopicID],TopicLookup[TopicTitle]))</f>
        <v>Sound and Light Waves</v>
      </c>
      <c r="U16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60" s="2"/>
      <c r="X160" s="2"/>
      <c r="Y160" s="2"/>
      <c r="Z160" s="2"/>
      <c r="AA160" s="2"/>
      <c r="AB160" s="2"/>
    </row>
    <row r="161" spans="1:28" ht="14.65" hidden="1" customHeight="1" x14ac:dyDescent="0.25">
      <c r="A161" s="7" t="str">
        <f>_xlfn.XLOOKUP(LessonLookup[[#This Row],[TopicID]],TopicLookup[TopicID],TopicLookup[SyllabusSubject])</f>
        <v>Science</v>
      </c>
      <c r="B161" s="5">
        <f>_xlfn.XLOOKUP(LessonLookup[[#This Row],[TopicID]],TopicLookup[TopicID],TopicLookup[SyllabusKeyStage])</f>
        <v>3</v>
      </c>
      <c r="C161" s="1" t="str">
        <f>_xlfn.XLOOKUP(LessonLookup[[#This Row],[TopicID]],topics!I:I,topics!D:D)</f>
        <v>KS3.Science</v>
      </c>
      <c r="D161" s="1" t="str">
        <f>_xlfn.XLOOKUP(LessonLookup[[#This Row],[TopicID]],topics!I:I,topics!E:E)</f>
        <v>Y7.Science</v>
      </c>
      <c r="E161" s="35">
        <v>7</v>
      </c>
      <c r="F161" s="36" t="s">
        <v>10</v>
      </c>
      <c r="G161" s="36">
        <v>4</v>
      </c>
      <c r="H161" s="37">
        <v>6</v>
      </c>
      <c r="I161"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7P4</v>
      </c>
      <c r="J161"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7P4.6</v>
      </c>
      <c r="K161" s="5" t="str">
        <f>IF(LessonLookup[[#This Row],[LessonTitleAuto]]="",LessonLookup[[#This Row],[LessonTitleEnter]],LessonLookup[[#This Row],[LessonTitleAuto]])</f>
        <v>Ray Diagrams: Reflection</v>
      </c>
      <c r="L161" s="3" t="s">
        <v>464</v>
      </c>
      <c r="M161" s="3" t="s">
        <v>51</v>
      </c>
      <c r="N161" s="8">
        <f>COUNTIF(StatementLookup[LessonID],LessonLookup[[#This Row],[LessonID]])</f>
        <v>3</v>
      </c>
      <c r="O161" s="7">
        <v>1</v>
      </c>
      <c r="P161" s="2" t="s">
        <v>465</v>
      </c>
      <c r="Q161" s="16" t="s">
        <v>466</v>
      </c>
      <c r="R161" s="16"/>
      <c r="S161" s="16" t="s">
        <v>467</v>
      </c>
      <c r="T161" s="4" t="str">
        <f>IF(ISERROR(_xlfn.XLOOKUP(LessonLookup[[#This Row],[TopicID]],TopicLookup[TopicID],TopicLookup[TopicTitle])),"",_xlfn.XLOOKUP(LessonLookup[[#This Row],[TopicID]],TopicLookup[TopicID],TopicLookup[TopicTitle]))</f>
        <v>Sound and Light Waves</v>
      </c>
      <c r="U16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61" s="2"/>
      <c r="X161" s="2"/>
      <c r="Y161" s="2"/>
      <c r="Z161" s="2"/>
      <c r="AA161" s="2"/>
      <c r="AB161" s="2"/>
    </row>
    <row r="162" spans="1:28" ht="14.65" hidden="1" customHeight="1" x14ac:dyDescent="0.25">
      <c r="A162" s="7" t="str">
        <f>_xlfn.XLOOKUP(LessonLookup[[#This Row],[TopicID]],TopicLookup[TopicID],TopicLookup[SyllabusSubject])</f>
        <v>Science</v>
      </c>
      <c r="B162" s="5">
        <f>_xlfn.XLOOKUP(LessonLookup[[#This Row],[TopicID]],TopicLookup[TopicID],TopicLookup[SyllabusKeyStage])</f>
        <v>3</v>
      </c>
      <c r="C162" s="1" t="str">
        <f>_xlfn.XLOOKUP(LessonLookup[[#This Row],[TopicID]],topics!I:I,topics!D:D)</f>
        <v>KS3.Science</v>
      </c>
      <c r="D162" s="1" t="str">
        <f>_xlfn.XLOOKUP(LessonLookup[[#This Row],[TopicID]],topics!I:I,topics!E:E)</f>
        <v>Y7.Science</v>
      </c>
      <c r="E162" s="35">
        <v>7</v>
      </c>
      <c r="F162" s="36" t="s">
        <v>10</v>
      </c>
      <c r="G162" s="36">
        <v>4</v>
      </c>
      <c r="H162" s="37">
        <v>7</v>
      </c>
      <c r="I162"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7P4</v>
      </c>
      <c r="J162"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7P4.7</v>
      </c>
      <c r="K162" s="5" t="str">
        <f>IF(LessonLookup[[#This Row],[LessonTitleAuto]]="",LessonLookup[[#This Row],[LessonTitleEnter]],LessonLookup[[#This Row],[LessonTitleAuto]])</f>
        <v>Ray Diagrams: Refraction</v>
      </c>
      <c r="L162" s="3" t="s">
        <v>468</v>
      </c>
      <c r="M162" s="3" t="s">
        <v>51</v>
      </c>
      <c r="N162" s="8">
        <f>COUNTIF(StatementLookup[LessonID],LessonLookup[[#This Row],[LessonID]])</f>
        <v>3</v>
      </c>
      <c r="O162" s="7">
        <v>1</v>
      </c>
      <c r="P162" s="2" t="s">
        <v>469</v>
      </c>
      <c r="Q162" s="16" t="s">
        <v>470</v>
      </c>
      <c r="R162" s="16"/>
      <c r="S162" s="16" t="s">
        <v>471</v>
      </c>
      <c r="T162" s="4" t="str">
        <f>IF(ISERROR(_xlfn.XLOOKUP(LessonLookup[[#This Row],[TopicID]],TopicLookup[TopicID],TopicLookup[TopicTitle])),"",_xlfn.XLOOKUP(LessonLookup[[#This Row],[TopicID]],TopicLookup[TopicID],TopicLookup[TopicTitle]))</f>
        <v>Sound and Light Waves</v>
      </c>
      <c r="U16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62" s="2"/>
      <c r="X162" s="2"/>
      <c r="Y162" s="2"/>
      <c r="Z162" s="2"/>
      <c r="AA162" s="2"/>
      <c r="AB162" s="2"/>
    </row>
    <row r="163" spans="1:28" ht="14.65" hidden="1" customHeight="1" x14ac:dyDescent="0.25">
      <c r="A163" s="7" t="str">
        <f>_xlfn.XLOOKUP(LessonLookup[[#This Row],[TopicID]],TopicLookup[TopicID],TopicLookup[SyllabusSubject])</f>
        <v>Science</v>
      </c>
      <c r="B163" s="5">
        <f>_xlfn.XLOOKUP(LessonLookup[[#This Row],[TopicID]],TopicLookup[TopicID],TopicLookup[SyllabusKeyStage])</f>
        <v>3</v>
      </c>
      <c r="C163" s="1" t="str">
        <f>_xlfn.XLOOKUP(LessonLookup[[#This Row],[TopicID]],topics!I:I,topics!D:D)</f>
        <v>KS3.Science</v>
      </c>
      <c r="D163" s="1" t="str">
        <f>_xlfn.XLOOKUP(LessonLookup[[#This Row],[TopicID]],topics!I:I,topics!E:E)</f>
        <v>Y7.Science</v>
      </c>
      <c r="E163" s="35">
        <v>7</v>
      </c>
      <c r="F163" s="36" t="s">
        <v>10</v>
      </c>
      <c r="G163" s="36">
        <v>4</v>
      </c>
      <c r="H163" s="37">
        <v>8</v>
      </c>
      <c r="I163"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7P4</v>
      </c>
      <c r="J163"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7P4.8</v>
      </c>
      <c r="K163" s="5" t="str">
        <f>IF(LessonLookup[[#This Row],[LessonTitleAuto]]="",LessonLookup[[#This Row],[LessonTitleEnter]],LessonLookup[[#This Row],[LessonTitleAuto]])</f>
        <v>Investigating refraction</v>
      </c>
      <c r="L163" s="3" t="s">
        <v>472</v>
      </c>
      <c r="M163" s="3" t="s">
        <v>51</v>
      </c>
      <c r="N163" s="8">
        <f>COUNTIF(StatementLookup[LessonID],LessonLookup[[#This Row],[LessonID]])</f>
        <v>3</v>
      </c>
      <c r="O163" s="7">
        <v>1</v>
      </c>
      <c r="P163" s="2" t="s">
        <v>473</v>
      </c>
      <c r="Q163" s="2" t="s">
        <v>474</v>
      </c>
      <c r="R163" s="2"/>
      <c r="S163" s="16" t="s">
        <v>475</v>
      </c>
      <c r="T163" s="4" t="str">
        <f>IF(ISERROR(_xlfn.XLOOKUP(LessonLookup[[#This Row],[TopicID]],TopicLookup[TopicID],TopicLookup[TopicTitle])),"",_xlfn.XLOOKUP(LessonLookup[[#This Row],[TopicID]],TopicLookup[TopicID],TopicLookup[TopicTitle]))</f>
        <v>Sound and Light Waves</v>
      </c>
      <c r="U16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63" s="2"/>
      <c r="X163" s="2"/>
      <c r="Y163" s="2"/>
      <c r="Z163" s="2"/>
      <c r="AA163" s="2"/>
      <c r="AB163" s="2"/>
    </row>
    <row r="164" spans="1:28" ht="14.65" hidden="1" customHeight="1" x14ac:dyDescent="0.25">
      <c r="A164" s="7" t="str">
        <f>_xlfn.XLOOKUP(LessonLookup[[#This Row],[TopicID]],TopicLookup[TopicID],TopicLookup[SyllabusSubject])</f>
        <v>Science</v>
      </c>
      <c r="B164" s="18">
        <f>_xlfn.XLOOKUP(LessonLookup[[#This Row],[TopicID]],TopicLookup[TopicID],TopicLookup[SyllabusKeyStage])</f>
        <v>3</v>
      </c>
      <c r="C164" s="26" t="str">
        <f>_xlfn.XLOOKUP(LessonLookup[[#This Row],[TopicID]],topics!I:I,topics!D:D)</f>
        <v>KS3.Science</v>
      </c>
      <c r="D164" s="26" t="str">
        <f>_xlfn.XLOOKUP(LessonLookup[[#This Row],[TopicID]],topics!I:I,topics!E:E)</f>
        <v>Y7.Science</v>
      </c>
      <c r="E164" s="35">
        <v>7</v>
      </c>
      <c r="F164" s="36" t="s">
        <v>10</v>
      </c>
      <c r="G164" s="36">
        <v>4</v>
      </c>
      <c r="H164" s="37">
        <v>9</v>
      </c>
      <c r="I164"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7P4</v>
      </c>
      <c r="J16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7P4.9</v>
      </c>
      <c r="K164" s="5" t="str">
        <f>IF(LessonLookup[[#This Row],[LessonTitleAuto]]="",LessonLookup[[#This Row],[LessonTitleEnter]],LessonLookup[[#This Row],[LessonTitleAuto]])</f>
        <v>Total internal reflection</v>
      </c>
      <c r="L164" s="3" t="s">
        <v>476</v>
      </c>
      <c r="M164" s="3" t="s">
        <v>51</v>
      </c>
      <c r="N164" s="8">
        <f>COUNTIF(StatementLookup[LessonID],LessonLookup[[#This Row],[LessonID]])</f>
        <v>3</v>
      </c>
      <c r="O164" s="7">
        <v>1</v>
      </c>
      <c r="P164" s="2" t="s">
        <v>477</v>
      </c>
      <c r="Q164" s="16" t="s">
        <v>478</v>
      </c>
      <c r="R164" s="16"/>
      <c r="S164" s="39" t="s">
        <v>479</v>
      </c>
      <c r="T164" s="4" t="str">
        <f>IF(ISERROR(_xlfn.XLOOKUP(LessonLookup[[#This Row],[TopicID]],TopicLookup[TopicID],TopicLookup[TopicTitle])),"",_xlfn.XLOOKUP(LessonLookup[[#This Row],[TopicID]],TopicLookup[TopicID],TopicLookup[TopicTitle]))</f>
        <v>Sound and Light Waves</v>
      </c>
      <c r="U16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64" s="2"/>
      <c r="X164" s="2"/>
      <c r="Y164" s="2"/>
      <c r="Z164" s="2"/>
      <c r="AA164" s="2"/>
      <c r="AB164" s="2"/>
    </row>
    <row r="165" spans="1:28" ht="14.65" hidden="1" customHeight="1" x14ac:dyDescent="0.25">
      <c r="A165" s="7" t="str">
        <f>_xlfn.XLOOKUP(LessonLookup[[#This Row],[TopicID]],TopicLookup[TopicID],TopicLookup[SyllabusSubject])</f>
        <v>Science</v>
      </c>
      <c r="B165" s="5">
        <f>_xlfn.XLOOKUP(LessonLookup[[#This Row],[TopicID]],TopicLookup[TopicID],TopicLookup[SyllabusKeyStage])</f>
        <v>3</v>
      </c>
      <c r="C165" s="1" t="str">
        <f>_xlfn.XLOOKUP(LessonLookup[[#This Row],[TopicID]],topics!I:I,topics!D:D)</f>
        <v>KS3.Science</v>
      </c>
      <c r="D165" s="1" t="str">
        <f>_xlfn.XLOOKUP(LessonLookup[[#This Row],[TopicID]],topics!I:I,topics!E:E)</f>
        <v>Y7.Science</v>
      </c>
      <c r="E165" s="35">
        <v>7</v>
      </c>
      <c r="F165" s="36" t="s">
        <v>10</v>
      </c>
      <c r="G165" s="36">
        <v>4</v>
      </c>
      <c r="H165" s="37" t="s">
        <v>8</v>
      </c>
      <c r="I165"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7P4</v>
      </c>
      <c r="J165"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7P4.F</v>
      </c>
      <c r="K165" s="5" t="str">
        <f>IF(LessonLookup[[#This Row],[LessonTitleAuto]]="",LessonLookup[[#This Row],[LessonTitleEnter]],LessonLookup[[#This Row],[LessonTitleAuto]])</f>
        <v>Test feedback: 7P4 Sound and Light Waves</v>
      </c>
      <c r="L165" s="3" t="s">
        <v>921</v>
      </c>
      <c r="M165" s="3" t="s">
        <v>2951</v>
      </c>
      <c r="N165" s="2">
        <f>COUNTIF(StatementLookup[LessonID],LessonLookup[[#This Row],[LessonID]])</f>
        <v>1</v>
      </c>
      <c r="O165" s="2">
        <v>1</v>
      </c>
      <c r="P165" s="7"/>
      <c r="Q165" s="8"/>
      <c r="R165" s="2"/>
      <c r="S165" s="2"/>
      <c r="T165" s="4" t="str">
        <f>IF(ISERROR(_xlfn.XLOOKUP(LessonLookup[[#This Row],[TopicID]],TopicLookup[TopicID],TopicLookup[TopicTitle])),"",_xlfn.XLOOKUP(LessonLookup[[#This Row],[TopicID]],TopicLookup[TopicID],TopicLookup[TopicTitle]))</f>
        <v>Sound and Light Waves</v>
      </c>
      <c r="U16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7P4 Sound and Light Waves</v>
      </c>
      <c r="V165" s="2"/>
      <c r="X165" s="2"/>
      <c r="Y165" s="2"/>
      <c r="Z165" s="2"/>
      <c r="AA165" s="2"/>
      <c r="AB165" s="2"/>
    </row>
    <row r="166" spans="1:28" ht="14.65" hidden="1" customHeight="1" x14ac:dyDescent="0.25">
      <c r="A166" s="7" t="str">
        <f>_xlfn.XLOOKUP(LessonLookup[[#This Row],[TopicID]],TopicLookup[TopicID],TopicLookup[SyllabusSubject])</f>
        <v>Science</v>
      </c>
      <c r="B166" s="5">
        <f>_xlfn.XLOOKUP(LessonLookup[[#This Row],[TopicID]],TopicLookup[TopicID],TopicLookup[SyllabusKeyStage])</f>
        <v>3</v>
      </c>
      <c r="C166" s="1" t="str">
        <f>_xlfn.XLOOKUP(LessonLookup[[#This Row],[TopicID]],topics!I:I,topics!D:D)</f>
        <v>KS3.Science</v>
      </c>
      <c r="D166" s="1" t="str">
        <f>_xlfn.XLOOKUP(LessonLookup[[#This Row],[TopicID]],topics!I:I,topics!E:E)</f>
        <v>Y7.Science</v>
      </c>
      <c r="E166" s="35">
        <v>7</v>
      </c>
      <c r="F166" s="36" t="s">
        <v>10</v>
      </c>
      <c r="G166" s="36">
        <v>4</v>
      </c>
      <c r="H166" s="37" t="s">
        <v>6</v>
      </c>
      <c r="I166"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7P4</v>
      </c>
      <c r="J166"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7P4.R</v>
      </c>
      <c r="K166" s="5" t="str">
        <f>IF(LessonLookup[[#This Row],[LessonTitleAuto]]="",LessonLookup[[#This Row],[LessonTitleEnter]],LessonLookup[[#This Row],[LessonTitleAuto]])</f>
        <v>Revision of topic 7P4 Sound and Light Waves</v>
      </c>
      <c r="L166" s="3" t="s">
        <v>921</v>
      </c>
      <c r="M166" s="3" t="s">
        <v>2873</v>
      </c>
      <c r="N166" s="2">
        <f>COUNTIF(StatementLookup[LessonID],LessonLookup[[#This Row],[LessonID]])</f>
        <v>1</v>
      </c>
      <c r="O166" s="2">
        <v>1</v>
      </c>
      <c r="P166" s="7"/>
      <c r="Q166" s="8"/>
      <c r="R166" s="2"/>
      <c r="S166" s="2"/>
      <c r="T166" s="4" t="str">
        <f>IF(ISERROR(_xlfn.XLOOKUP(LessonLookup[[#This Row],[TopicID]],TopicLookup[TopicID],TopicLookup[TopicTitle])),"",_xlfn.XLOOKUP(LessonLookup[[#This Row],[TopicID]],TopicLookup[TopicID],TopicLookup[TopicTitle]))</f>
        <v>Sound and Light Waves</v>
      </c>
      <c r="U16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7P4 Sound and Light Waves</v>
      </c>
      <c r="V166" s="2"/>
      <c r="X166" s="2"/>
      <c r="Y166" s="2"/>
      <c r="Z166" s="2"/>
      <c r="AA166" s="2"/>
      <c r="AB166" s="2"/>
    </row>
    <row r="167" spans="1:28" ht="14.65" hidden="1" customHeight="1" x14ac:dyDescent="0.25">
      <c r="A167" s="7" t="str">
        <f>_xlfn.XLOOKUP(LessonLookup[[#This Row],[TopicID]],TopicLookup[TopicID],TopicLookup[SyllabusSubject])</f>
        <v>Science</v>
      </c>
      <c r="B167" s="5">
        <f>_xlfn.XLOOKUP(LessonLookup[[#This Row],[TopicID]],TopicLookup[TopicID],TopicLookup[SyllabusKeyStage])</f>
        <v>3</v>
      </c>
      <c r="C167" s="1" t="str">
        <f>_xlfn.XLOOKUP(LessonLookup[[#This Row],[TopicID]],topics!I:I,topics!D:D)</f>
        <v>KS3.Science</v>
      </c>
      <c r="D167" s="1" t="str">
        <f>_xlfn.XLOOKUP(LessonLookup[[#This Row],[TopicID]],topics!I:I,topics!E:E)</f>
        <v>Y7.Science</v>
      </c>
      <c r="E167" s="35">
        <v>7</v>
      </c>
      <c r="F167" s="36" t="s">
        <v>10</v>
      </c>
      <c r="G167" s="36">
        <v>4</v>
      </c>
      <c r="H167" s="37" t="s">
        <v>7</v>
      </c>
      <c r="I167"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7P4</v>
      </c>
      <c r="J167"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7P4.T</v>
      </c>
      <c r="K167" s="5" t="str">
        <f>IF(LessonLookup[[#This Row],[LessonTitleAuto]]="",LessonLookup[[#This Row],[LessonTitleEnter]],LessonLookup[[#This Row],[LessonTitleAuto]])</f>
        <v>Topic test: 7P4 Sound and Light Waves</v>
      </c>
      <c r="L167" s="3" t="s">
        <v>921</v>
      </c>
      <c r="M167" s="3" t="s">
        <v>2950</v>
      </c>
      <c r="N167" s="2">
        <f>COUNTIF(StatementLookup[LessonID],LessonLookup[[#This Row],[LessonID]])</f>
        <v>1</v>
      </c>
      <c r="O167" s="2">
        <v>1</v>
      </c>
      <c r="P167" s="7"/>
      <c r="Q167" s="8"/>
      <c r="R167" s="2"/>
      <c r="S167" s="2"/>
      <c r="T167" s="4" t="str">
        <f>IF(ISERROR(_xlfn.XLOOKUP(LessonLookup[[#This Row],[TopicID]],TopicLookup[TopicID],TopicLookup[TopicTitle])),"",_xlfn.XLOOKUP(LessonLookup[[#This Row],[TopicID]],TopicLookup[TopicID],TopicLookup[TopicTitle]))</f>
        <v>Sound and Light Waves</v>
      </c>
      <c r="U16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7P4 Sound and Light Waves</v>
      </c>
      <c r="V167" s="2"/>
      <c r="X167" s="2"/>
      <c r="Y167" s="2"/>
      <c r="Z167" s="2"/>
      <c r="AA167" s="2"/>
      <c r="AB167" s="2"/>
    </row>
    <row r="168" spans="1:28" ht="14.65" hidden="1" customHeight="1" x14ac:dyDescent="0.25">
      <c r="A168" s="7" t="str">
        <f>_xlfn.XLOOKUP(LessonLookup[[#This Row],[TopicID]],TopicLookup[TopicID],TopicLookup[SyllabusSubject])</f>
        <v>Science</v>
      </c>
      <c r="B168" s="5">
        <f>_xlfn.XLOOKUP(LessonLookup[[#This Row],[TopicID]],TopicLookup[TopicID],TopicLookup[SyllabusKeyStage])</f>
        <v>3</v>
      </c>
      <c r="C168" s="1" t="str">
        <f>_xlfn.XLOOKUP(LessonLookup[[#This Row],[TopicID]],topics!I:I,topics!D:D)</f>
        <v>KS3.Science</v>
      </c>
      <c r="D168" s="1" t="str">
        <f>_xlfn.XLOOKUP(LessonLookup[[#This Row],[TopicID]],topics!I:I,topics!E:E)</f>
        <v>Y7.Science</v>
      </c>
      <c r="E168" s="35">
        <v>7</v>
      </c>
      <c r="F168" s="36" t="s">
        <v>10</v>
      </c>
      <c r="G168" s="36">
        <v>5</v>
      </c>
      <c r="H168" s="37">
        <v>1</v>
      </c>
      <c r="I168"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7P5</v>
      </c>
      <c r="J168"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7P5.1</v>
      </c>
      <c r="K168" s="5" t="str">
        <f>IF(LessonLookup[[#This Row],[LessonTitleAuto]]="",LessonLookup[[#This Row],[LessonTitleEnter]],LessonLookup[[#This Row],[LessonTitleAuto]])</f>
        <v>Our Place In Space</v>
      </c>
      <c r="L168" s="3" t="s">
        <v>480</v>
      </c>
      <c r="M168" s="3" t="s">
        <v>51</v>
      </c>
      <c r="N168" s="8">
        <f>COUNTIF(StatementLookup[LessonID],LessonLookup[[#This Row],[LessonID]])</f>
        <v>3</v>
      </c>
      <c r="O168" s="7">
        <v>1</v>
      </c>
      <c r="P168" s="2" t="s">
        <v>481</v>
      </c>
      <c r="Q168" s="16" t="s">
        <v>482</v>
      </c>
      <c r="R168" s="16"/>
      <c r="S168" s="2"/>
      <c r="T168" s="4" t="str">
        <f>IF(ISERROR(_xlfn.XLOOKUP(LessonLookup[[#This Row],[TopicID]],TopicLookup[TopicID],TopicLookup[TopicTitle])),"",_xlfn.XLOOKUP(LessonLookup[[#This Row],[TopicID]],TopicLookup[TopicID],TopicLookup[TopicTitle]))</f>
        <v>Introduction to Space</v>
      </c>
      <c r="U16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68" s="2"/>
      <c r="X168" s="2"/>
      <c r="Y168" s="2"/>
      <c r="Z168" s="2"/>
      <c r="AA168" s="2"/>
      <c r="AB168" s="2"/>
    </row>
    <row r="169" spans="1:28" ht="14.65" hidden="1" customHeight="1" x14ac:dyDescent="0.25">
      <c r="A169" s="7" t="str">
        <f>_xlfn.XLOOKUP(LessonLookup[[#This Row],[TopicID]],TopicLookup[TopicID],TopicLookup[SyllabusSubject])</f>
        <v>Science</v>
      </c>
      <c r="B169" s="5">
        <f>_xlfn.XLOOKUP(LessonLookup[[#This Row],[TopicID]],TopicLookup[TopicID],TopicLookup[SyllabusKeyStage])</f>
        <v>3</v>
      </c>
      <c r="C169" s="1" t="str">
        <f>_xlfn.XLOOKUP(LessonLookup[[#This Row],[TopicID]],topics!I:I,topics!D:D)</f>
        <v>KS3.Science</v>
      </c>
      <c r="D169" s="1" t="str">
        <f>_xlfn.XLOOKUP(LessonLookup[[#This Row],[TopicID]],topics!I:I,topics!E:E)</f>
        <v>Y7.Science</v>
      </c>
      <c r="E169" s="35">
        <v>7</v>
      </c>
      <c r="F169" s="36" t="s">
        <v>10</v>
      </c>
      <c r="G169" s="36">
        <v>5</v>
      </c>
      <c r="H169" s="37">
        <v>2</v>
      </c>
      <c r="I169"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7P5</v>
      </c>
      <c r="J169"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7P5.2</v>
      </c>
      <c r="K169" s="5" t="str">
        <f>IF(LessonLookup[[#This Row],[LessonTitleAuto]]="",LessonLookup[[#This Row],[LessonTitleEnter]],LessonLookup[[#This Row],[LessonTitleAuto]])</f>
        <v>Gravity</v>
      </c>
      <c r="L169" s="3" t="s">
        <v>483</v>
      </c>
      <c r="M169" s="3" t="s">
        <v>51</v>
      </c>
      <c r="N169" s="8">
        <f>COUNTIF(StatementLookup[LessonID],LessonLookup[[#This Row],[LessonID]])</f>
        <v>3</v>
      </c>
      <c r="O169" s="7">
        <v>1</v>
      </c>
      <c r="P169" s="2" t="s">
        <v>484</v>
      </c>
      <c r="Q169" s="16" t="s">
        <v>485</v>
      </c>
      <c r="R169" s="16"/>
      <c r="S169" s="2"/>
      <c r="T169" s="4" t="str">
        <f>IF(ISERROR(_xlfn.XLOOKUP(LessonLookup[[#This Row],[TopicID]],TopicLookup[TopicID],TopicLookup[TopicTitle])),"",_xlfn.XLOOKUP(LessonLookup[[#This Row],[TopicID]],TopicLookup[TopicID],TopicLookup[TopicTitle]))</f>
        <v>Introduction to Space</v>
      </c>
      <c r="U16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69" s="2"/>
      <c r="X169" s="2"/>
      <c r="Y169" s="2"/>
      <c r="Z169" s="2"/>
      <c r="AA169" s="2"/>
      <c r="AB169" s="2"/>
    </row>
    <row r="170" spans="1:28" ht="14.65" hidden="1" customHeight="1" x14ac:dyDescent="0.25">
      <c r="A170" s="7" t="str">
        <f>_xlfn.XLOOKUP(LessonLookup[[#This Row],[TopicID]],TopicLookup[TopicID],TopicLookup[SyllabusSubject])</f>
        <v>Science</v>
      </c>
      <c r="B170" s="5">
        <f>_xlfn.XLOOKUP(LessonLookup[[#This Row],[TopicID]],TopicLookup[TopicID],TopicLookup[SyllabusKeyStage])</f>
        <v>3</v>
      </c>
      <c r="C170" s="1" t="str">
        <f>_xlfn.XLOOKUP(LessonLookup[[#This Row],[TopicID]],topics!I:I,topics!D:D)</f>
        <v>KS3.Science</v>
      </c>
      <c r="D170" s="1" t="str">
        <f>_xlfn.XLOOKUP(LessonLookup[[#This Row],[TopicID]],topics!I:I,topics!E:E)</f>
        <v>Y7.Science</v>
      </c>
      <c r="E170" s="35">
        <v>7</v>
      </c>
      <c r="F170" s="36" t="s">
        <v>10</v>
      </c>
      <c r="G170" s="36">
        <v>5</v>
      </c>
      <c r="H170" s="37">
        <v>3</v>
      </c>
      <c r="I170"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7P5</v>
      </c>
      <c r="J170"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7P5.3</v>
      </c>
      <c r="K170" s="5" t="str">
        <f>IF(LessonLookup[[#This Row],[LessonTitleAuto]]="",LessonLookup[[#This Row],[LessonTitleEnter]],LessonLookup[[#This Row],[LessonTitleAuto]])</f>
        <v>Orbits</v>
      </c>
      <c r="L170" s="3" t="s">
        <v>486</v>
      </c>
      <c r="M170" s="3" t="s">
        <v>51</v>
      </c>
      <c r="N170" s="8">
        <f>COUNTIF(StatementLookup[LessonID],LessonLookup[[#This Row],[LessonID]])</f>
        <v>3</v>
      </c>
      <c r="O170" s="7">
        <v>1</v>
      </c>
      <c r="P170" s="2" t="s">
        <v>487</v>
      </c>
      <c r="Q170" s="16" t="s">
        <v>488</v>
      </c>
      <c r="R170" s="16"/>
      <c r="S170" s="2"/>
      <c r="T170" s="4" t="str">
        <f>IF(ISERROR(_xlfn.XLOOKUP(LessonLookup[[#This Row],[TopicID]],TopicLookup[TopicID],TopicLookup[TopicTitle])),"",_xlfn.XLOOKUP(LessonLookup[[#This Row],[TopicID]],TopicLookup[TopicID],TopicLookup[TopicTitle]))</f>
        <v>Introduction to Space</v>
      </c>
      <c r="U17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70" s="2"/>
      <c r="X170" s="2"/>
      <c r="Y170" s="2"/>
      <c r="Z170" s="2"/>
      <c r="AA170" s="2"/>
      <c r="AB170" s="2"/>
    </row>
    <row r="171" spans="1:28" ht="14.65" hidden="1" customHeight="1" x14ac:dyDescent="0.25">
      <c r="A171" s="7" t="str">
        <f>_xlfn.XLOOKUP(LessonLookup[[#This Row],[TopicID]],TopicLookup[TopicID],TopicLookup[SyllabusSubject])</f>
        <v>Science</v>
      </c>
      <c r="B171" s="5">
        <f>_xlfn.XLOOKUP(LessonLookup[[#This Row],[TopicID]],TopicLookup[TopicID],TopicLookup[SyllabusKeyStage])</f>
        <v>3</v>
      </c>
      <c r="C171" s="1" t="str">
        <f>_xlfn.XLOOKUP(LessonLookup[[#This Row],[TopicID]],topics!I:I,topics!D:D)</f>
        <v>KS3.Science</v>
      </c>
      <c r="D171" s="1" t="str">
        <f>_xlfn.XLOOKUP(LessonLookup[[#This Row],[TopicID]],topics!I:I,topics!E:E)</f>
        <v>Y7.Science</v>
      </c>
      <c r="E171" s="35">
        <v>7</v>
      </c>
      <c r="F171" s="36" t="s">
        <v>10</v>
      </c>
      <c r="G171" s="36">
        <v>5</v>
      </c>
      <c r="H171" s="37">
        <v>4</v>
      </c>
      <c r="I171"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7P5</v>
      </c>
      <c r="J171"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7P5.4</v>
      </c>
      <c r="K171" s="5" t="str">
        <f>IF(LessonLookup[[#This Row],[LessonTitleAuto]]="",LessonLookup[[#This Row],[LessonTitleEnter]],LessonLookup[[#This Row],[LessonTitleAuto]])</f>
        <v>Seasons</v>
      </c>
      <c r="L171" s="3" t="s">
        <v>489</v>
      </c>
      <c r="M171" s="3" t="s">
        <v>51</v>
      </c>
      <c r="N171" s="8">
        <f>COUNTIF(StatementLookup[LessonID],LessonLookup[[#This Row],[LessonID]])</f>
        <v>3</v>
      </c>
      <c r="O171" s="7">
        <v>1</v>
      </c>
      <c r="P171" s="2" t="s">
        <v>490</v>
      </c>
      <c r="Q171" s="16" t="s">
        <v>491</v>
      </c>
      <c r="R171" s="16"/>
      <c r="S171" s="2"/>
      <c r="T171" s="4" t="str">
        <f>IF(ISERROR(_xlfn.XLOOKUP(LessonLookup[[#This Row],[TopicID]],TopicLookup[TopicID],TopicLookup[TopicTitle])),"",_xlfn.XLOOKUP(LessonLookup[[#This Row],[TopicID]],TopicLookup[TopicID],TopicLookup[TopicTitle]))</f>
        <v>Introduction to Space</v>
      </c>
      <c r="U17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71" s="2"/>
      <c r="X171" s="2"/>
      <c r="Y171" s="2"/>
      <c r="Z171" s="2"/>
      <c r="AA171" s="2"/>
      <c r="AB171" s="2"/>
    </row>
    <row r="172" spans="1:28" ht="14.65" hidden="1" customHeight="1" x14ac:dyDescent="0.25">
      <c r="A172" s="7" t="str">
        <f>_xlfn.XLOOKUP(LessonLookup[[#This Row],[TopicID]],TopicLookup[TopicID],TopicLookup[SyllabusSubject])</f>
        <v>Science</v>
      </c>
      <c r="B172" s="5">
        <f>_xlfn.XLOOKUP(LessonLookup[[#This Row],[TopicID]],TopicLookup[TopicID],TopicLookup[SyllabusKeyStage])</f>
        <v>3</v>
      </c>
      <c r="C172" s="1" t="str">
        <f>_xlfn.XLOOKUP(LessonLookup[[#This Row],[TopicID]],topics!I:I,topics!D:D)</f>
        <v>KS3.Science</v>
      </c>
      <c r="D172" s="1" t="str">
        <f>_xlfn.XLOOKUP(LessonLookup[[#This Row],[TopicID]],topics!I:I,topics!E:E)</f>
        <v>Y7.Science</v>
      </c>
      <c r="E172" s="35">
        <v>7</v>
      </c>
      <c r="F172" s="36" t="s">
        <v>10</v>
      </c>
      <c r="G172" s="36">
        <v>5</v>
      </c>
      <c r="H172" s="37">
        <v>5</v>
      </c>
      <c r="I172"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7P5</v>
      </c>
      <c r="J172"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7P5.5</v>
      </c>
      <c r="K172" s="5" t="str">
        <f>IF(LessonLookup[[#This Row],[LessonTitleAuto]]="",LessonLookup[[#This Row],[LessonTitleEnter]],LessonLookup[[#This Row],[LessonTitleAuto]])</f>
        <v>Keeping Time</v>
      </c>
      <c r="L172" s="3" t="s">
        <v>492</v>
      </c>
      <c r="M172" s="3" t="s">
        <v>51</v>
      </c>
      <c r="N172" s="8">
        <f>COUNTIF(StatementLookup[LessonID],LessonLookup[[#This Row],[LessonID]])</f>
        <v>3</v>
      </c>
      <c r="O172" s="7">
        <v>1</v>
      </c>
      <c r="P172" s="2" t="s">
        <v>493</v>
      </c>
      <c r="Q172" s="16" t="s">
        <v>494</v>
      </c>
      <c r="R172" s="16"/>
      <c r="S172" s="2"/>
      <c r="T172" s="4" t="str">
        <f>IF(ISERROR(_xlfn.XLOOKUP(LessonLookup[[#This Row],[TopicID]],TopicLookup[TopicID],TopicLookup[TopicTitle])),"",_xlfn.XLOOKUP(LessonLookup[[#This Row],[TopicID]],TopicLookup[TopicID],TopicLookup[TopicTitle]))</f>
        <v>Introduction to Space</v>
      </c>
      <c r="U17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72" s="2"/>
      <c r="X172" s="2"/>
      <c r="Y172" s="2"/>
      <c r="Z172" s="2"/>
      <c r="AA172" s="2"/>
      <c r="AB172" s="2"/>
    </row>
    <row r="173" spans="1:28" ht="14.65" hidden="1" customHeight="1" x14ac:dyDescent="0.25">
      <c r="A173" s="7" t="str">
        <f>_xlfn.XLOOKUP(LessonLookup[[#This Row],[TopicID]],TopicLookup[TopicID],TopicLookup[SyllabusSubject])</f>
        <v>Science</v>
      </c>
      <c r="B173" s="5">
        <f>_xlfn.XLOOKUP(LessonLookup[[#This Row],[TopicID]],TopicLookup[TopicID],TopicLookup[SyllabusKeyStage])</f>
        <v>3</v>
      </c>
      <c r="C173" s="1" t="str">
        <f>_xlfn.XLOOKUP(LessonLookup[[#This Row],[TopicID]],topics!I:I,topics!D:D)</f>
        <v>KS3.Science</v>
      </c>
      <c r="D173" s="1" t="str">
        <f>_xlfn.XLOOKUP(LessonLookup[[#This Row],[TopicID]],topics!I:I,topics!E:E)</f>
        <v>Y7.Science</v>
      </c>
      <c r="E173" s="35">
        <v>7</v>
      </c>
      <c r="F173" s="36" t="s">
        <v>10</v>
      </c>
      <c r="G173" s="36">
        <v>5</v>
      </c>
      <c r="H173" s="37">
        <v>6</v>
      </c>
      <c r="I173"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7P5</v>
      </c>
      <c r="J173"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7P5.6</v>
      </c>
      <c r="K173" s="5" t="str">
        <f>IF(LessonLookup[[#This Row],[LessonTitleAuto]]="",LessonLookup[[#This Row],[LessonTitleEnter]],LessonLookup[[#This Row],[LessonTitleAuto]])</f>
        <v>The Moon</v>
      </c>
      <c r="L173" s="3" t="s">
        <v>495</v>
      </c>
      <c r="M173" s="3" t="s">
        <v>51</v>
      </c>
      <c r="N173" s="8">
        <f>COUNTIF(StatementLookup[LessonID],LessonLookup[[#This Row],[LessonID]])</f>
        <v>3</v>
      </c>
      <c r="O173" s="7">
        <v>1</v>
      </c>
      <c r="P173" s="2" t="s">
        <v>496</v>
      </c>
      <c r="Q173" s="16" t="s">
        <v>497</v>
      </c>
      <c r="R173" s="16"/>
      <c r="S173" s="2"/>
      <c r="T173" s="4" t="str">
        <f>IF(ISERROR(_xlfn.XLOOKUP(LessonLookup[[#This Row],[TopicID]],TopicLookup[TopicID],TopicLookup[TopicTitle])),"",_xlfn.XLOOKUP(LessonLookup[[#This Row],[TopicID]],TopicLookup[TopicID],TopicLookup[TopicTitle]))</f>
        <v>Introduction to Space</v>
      </c>
      <c r="U17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73" s="2"/>
      <c r="X173" s="2"/>
      <c r="Y173" s="2"/>
      <c r="Z173" s="2"/>
      <c r="AA173" s="2"/>
      <c r="AB173" s="2"/>
    </row>
    <row r="174" spans="1:28" ht="14.65" hidden="1" customHeight="1" x14ac:dyDescent="0.25">
      <c r="A174" s="7" t="str">
        <f>_xlfn.XLOOKUP(LessonLookup[[#This Row],[TopicID]],TopicLookup[TopicID],TopicLookup[SyllabusSubject])</f>
        <v>Science</v>
      </c>
      <c r="B174" s="5">
        <f>_xlfn.XLOOKUP(LessonLookup[[#This Row],[TopicID]],TopicLookup[TopicID],TopicLookup[SyllabusKeyStage])</f>
        <v>3</v>
      </c>
      <c r="C174" s="1" t="str">
        <f>_xlfn.XLOOKUP(LessonLookup[[#This Row],[TopicID]],topics!I:I,topics!D:D)</f>
        <v>KS3.Science</v>
      </c>
      <c r="D174" s="1" t="str">
        <f>_xlfn.XLOOKUP(LessonLookup[[#This Row],[TopicID]],topics!I:I,topics!E:E)</f>
        <v>Y7.Science</v>
      </c>
      <c r="E174" s="35">
        <v>7</v>
      </c>
      <c r="F174" s="36" t="s">
        <v>10</v>
      </c>
      <c r="G174" s="36">
        <v>5</v>
      </c>
      <c r="H174" s="37">
        <v>7</v>
      </c>
      <c r="I174"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7P5</v>
      </c>
      <c r="J17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7P5.7</v>
      </c>
      <c r="K174" s="5" t="str">
        <f>IF(LessonLookup[[#This Row],[LessonTitleAuto]]="",LessonLookup[[#This Row],[LessonTitleEnter]],LessonLookup[[#This Row],[LessonTitleAuto]])</f>
        <v>The Sun</v>
      </c>
      <c r="L174" s="3" t="s">
        <v>498</v>
      </c>
      <c r="M174" s="3" t="s">
        <v>51</v>
      </c>
      <c r="N174" s="8">
        <f>COUNTIF(StatementLookup[LessonID],LessonLookup[[#This Row],[LessonID]])</f>
        <v>3</v>
      </c>
      <c r="O174" s="7">
        <v>1</v>
      </c>
      <c r="P174" s="2" t="s">
        <v>499</v>
      </c>
      <c r="Q174" s="16" t="s">
        <v>500</v>
      </c>
      <c r="R174" s="16"/>
      <c r="S174" s="2"/>
      <c r="T174" s="4" t="str">
        <f>IF(ISERROR(_xlfn.XLOOKUP(LessonLookup[[#This Row],[TopicID]],TopicLookup[TopicID],TopicLookup[TopicTitle])),"",_xlfn.XLOOKUP(LessonLookup[[#This Row],[TopicID]],TopicLookup[TopicID],TopicLookup[TopicTitle]))</f>
        <v>Introduction to Space</v>
      </c>
      <c r="U17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74" s="2"/>
      <c r="X174" s="2"/>
      <c r="Y174" s="2"/>
      <c r="Z174" s="2"/>
      <c r="AA174" s="2"/>
      <c r="AB174" s="2"/>
    </row>
    <row r="175" spans="1:28" ht="14.65" hidden="1" customHeight="1" x14ac:dyDescent="0.25">
      <c r="A175" s="7" t="str">
        <f>_xlfn.XLOOKUP(LessonLookup[[#This Row],[TopicID]],TopicLookup[TopicID],TopicLookup[SyllabusSubject])</f>
        <v>Science</v>
      </c>
      <c r="B175" s="5">
        <f>_xlfn.XLOOKUP(LessonLookup[[#This Row],[TopicID]],TopicLookup[TopicID],TopicLookup[SyllabusKeyStage])</f>
        <v>3</v>
      </c>
      <c r="C175" s="1" t="str">
        <f>_xlfn.XLOOKUP(LessonLookup[[#This Row],[TopicID]],topics!I:I,topics!D:D)</f>
        <v>KS3.Science</v>
      </c>
      <c r="D175" s="1" t="str">
        <f>_xlfn.XLOOKUP(LessonLookup[[#This Row],[TopicID]],topics!I:I,topics!E:E)</f>
        <v>Y7.Science</v>
      </c>
      <c r="E175" s="35">
        <v>7</v>
      </c>
      <c r="F175" s="36" t="s">
        <v>10</v>
      </c>
      <c r="G175" s="36">
        <v>5</v>
      </c>
      <c r="H175" s="37">
        <v>8</v>
      </c>
      <c r="I175"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7P5</v>
      </c>
      <c r="J17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7P5.8</v>
      </c>
      <c r="K175" s="5" t="str">
        <f>IF(LessonLookup[[#This Row],[LessonTitleAuto]]="",LessonLookup[[#This Row],[LessonTitleEnter]],LessonLookup[[#This Row],[LessonTitleAuto]])</f>
        <v>The Big Bang</v>
      </c>
      <c r="L175" s="3" t="s">
        <v>501</v>
      </c>
      <c r="M175" s="3" t="s">
        <v>51</v>
      </c>
      <c r="N175" s="8">
        <f>COUNTIF(StatementLookup[LessonID],LessonLookup[[#This Row],[LessonID]])</f>
        <v>3</v>
      </c>
      <c r="O175" s="7">
        <v>1</v>
      </c>
      <c r="P175" s="2" t="s">
        <v>502</v>
      </c>
      <c r="Q175" s="2" t="s">
        <v>503</v>
      </c>
      <c r="R175" s="2"/>
      <c r="S175" s="2"/>
      <c r="T175" s="4" t="str">
        <f>IF(ISERROR(_xlfn.XLOOKUP(LessonLookup[[#This Row],[TopicID]],TopicLookup[TopicID],TopicLookup[TopicTitle])),"",_xlfn.XLOOKUP(LessonLookup[[#This Row],[TopicID]],TopicLookup[TopicID],TopicLookup[TopicTitle]))</f>
        <v>Introduction to Space</v>
      </c>
      <c r="U17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75" s="2"/>
      <c r="X175" s="2"/>
      <c r="Y175" s="2"/>
      <c r="Z175" s="2"/>
      <c r="AA175" s="2"/>
      <c r="AB175" s="2"/>
    </row>
    <row r="176" spans="1:28" ht="14.65" hidden="1" customHeight="1" x14ac:dyDescent="0.25">
      <c r="A176" s="7" t="str">
        <f>_xlfn.XLOOKUP(LessonLookup[[#This Row],[TopicID]],TopicLookup[TopicID],TopicLookup[SyllabusSubject])</f>
        <v>Science</v>
      </c>
      <c r="B176" s="18">
        <f>_xlfn.XLOOKUP(LessonLookup[[#This Row],[TopicID]],TopicLookup[TopicID],TopicLookup[SyllabusKeyStage])</f>
        <v>3</v>
      </c>
      <c r="C176" s="26" t="str">
        <f>_xlfn.XLOOKUP(LessonLookup[[#This Row],[TopicID]],topics!I:I,topics!D:D)</f>
        <v>KS3.Science</v>
      </c>
      <c r="D176" s="26" t="str">
        <f>_xlfn.XLOOKUP(LessonLookup[[#This Row],[TopicID]],topics!I:I,topics!E:E)</f>
        <v>Y7.Science</v>
      </c>
      <c r="E176" s="35">
        <v>7</v>
      </c>
      <c r="F176" s="36" t="s">
        <v>10</v>
      </c>
      <c r="G176" s="36">
        <v>5</v>
      </c>
      <c r="H176" s="37">
        <v>9</v>
      </c>
      <c r="I176"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7P5</v>
      </c>
      <c r="J17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7P5.9</v>
      </c>
      <c r="K176" s="5" t="str">
        <f>IF(LessonLookup[[#This Row],[LessonTitleAuto]]="",LessonLookup[[#This Row],[LessonTitleEnter]],LessonLookup[[#This Row],[LessonTitleAuto]])</f>
        <v>Satellites</v>
      </c>
      <c r="L176" s="3" t="s">
        <v>504</v>
      </c>
      <c r="M176" s="3" t="s">
        <v>51</v>
      </c>
      <c r="N176" s="8">
        <f>COUNTIF(StatementLookup[LessonID],LessonLookup[[#This Row],[LessonID]])</f>
        <v>3</v>
      </c>
      <c r="O176" s="7">
        <v>1</v>
      </c>
      <c r="P176" s="2" t="s">
        <v>505</v>
      </c>
      <c r="Q176" s="2"/>
      <c r="R176" s="2"/>
      <c r="S176" s="7"/>
      <c r="T176" s="4" t="str">
        <f>IF(ISERROR(_xlfn.XLOOKUP(LessonLookup[[#This Row],[TopicID]],TopicLookup[TopicID],TopicLookup[TopicTitle])),"",_xlfn.XLOOKUP(LessonLookup[[#This Row],[TopicID]],TopicLookup[TopicID],TopicLookup[TopicTitle]))</f>
        <v>Introduction to Space</v>
      </c>
      <c r="U17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76" s="2"/>
      <c r="X176" s="2"/>
      <c r="Y176" s="2"/>
      <c r="Z176" s="2"/>
      <c r="AA176" s="2"/>
      <c r="AB176" s="2"/>
    </row>
    <row r="177" spans="1:28" ht="14.65" hidden="1" customHeight="1" x14ac:dyDescent="0.25">
      <c r="A177" s="7" t="str">
        <f>_xlfn.XLOOKUP(LessonLookup[[#This Row],[TopicID]],TopicLookup[TopicID],TopicLookup[SyllabusSubject])</f>
        <v>Science</v>
      </c>
      <c r="B177" s="5">
        <f>_xlfn.XLOOKUP(LessonLookup[[#This Row],[TopicID]],TopicLookup[TopicID],TopicLookup[SyllabusKeyStage])</f>
        <v>3</v>
      </c>
      <c r="C177" s="1" t="str">
        <f>_xlfn.XLOOKUP(LessonLookup[[#This Row],[TopicID]],topics!I:I,topics!D:D)</f>
        <v>KS3.Science</v>
      </c>
      <c r="D177" s="1" t="str">
        <f>_xlfn.XLOOKUP(LessonLookup[[#This Row],[TopicID]],topics!I:I,topics!E:E)</f>
        <v>Y7.Science</v>
      </c>
      <c r="E177" s="35">
        <v>7</v>
      </c>
      <c r="F177" s="36" t="s">
        <v>10</v>
      </c>
      <c r="G177" s="36">
        <v>5</v>
      </c>
      <c r="H177" s="37" t="s">
        <v>8</v>
      </c>
      <c r="I177"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7P5</v>
      </c>
      <c r="J177"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7P5.F</v>
      </c>
      <c r="K177" s="5" t="str">
        <f>IF(LessonLookup[[#This Row],[LessonTitleAuto]]="",LessonLookup[[#This Row],[LessonTitleEnter]],LessonLookup[[#This Row],[LessonTitleAuto]])</f>
        <v>Test feedback: 7P5 Introduction to Space</v>
      </c>
      <c r="L177" s="3" t="s">
        <v>921</v>
      </c>
      <c r="M177" s="3" t="s">
        <v>2951</v>
      </c>
      <c r="N177" s="2">
        <f>COUNTIF(StatementLookup[LessonID],LessonLookup[[#This Row],[LessonID]])</f>
        <v>1</v>
      </c>
      <c r="O177" s="2">
        <v>1</v>
      </c>
      <c r="P177" s="7"/>
      <c r="Q177" s="8"/>
      <c r="R177" s="2"/>
      <c r="S177" s="2"/>
      <c r="T177" s="4" t="str">
        <f>IF(ISERROR(_xlfn.XLOOKUP(LessonLookup[[#This Row],[TopicID]],TopicLookup[TopicID],TopicLookup[TopicTitle])),"",_xlfn.XLOOKUP(LessonLookup[[#This Row],[TopicID]],TopicLookup[TopicID],TopicLookup[TopicTitle]))</f>
        <v>Introduction to Space</v>
      </c>
      <c r="U17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7P5 Introduction to Space</v>
      </c>
      <c r="V177" s="2"/>
      <c r="X177" s="2"/>
      <c r="Y177" s="2"/>
      <c r="Z177" s="2"/>
      <c r="AA177" s="2"/>
      <c r="AB177" s="2"/>
    </row>
    <row r="178" spans="1:28" ht="14.65" hidden="1" customHeight="1" x14ac:dyDescent="0.25">
      <c r="A178" s="7" t="str">
        <f>_xlfn.XLOOKUP(LessonLookup[[#This Row],[TopicID]],TopicLookup[TopicID],TopicLookup[SyllabusSubject])</f>
        <v>Science</v>
      </c>
      <c r="B178" s="5">
        <f>_xlfn.XLOOKUP(LessonLookup[[#This Row],[TopicID]],TopicLookup[TopicID],TopicLookup[SyllabusKeyStage])</f>
        <v>3</v>
      </c>
      <c r="C178" s="1" t="str">
        <f>_xlfn.XLOOKUP(LessonLookup[[#This Row],[TopicID]],topics!I:I,topics!D:D)</f>
        <v>KS3.Science</v>
      </c>
      <c r="D178" s="1" t="str">
        <f>_xlfn.XLOOKUP(LessonLookup[[#This Row],[TopicID]],topics!I:I,topics!E:E)</f>
        <v>Y7.Science</v>
      </c>
      <c r="E178" s="35">
        <v>7</v>
      </c>
      <c r="F178" s="36" t="s">
        <v>10</v>
      </c>
      <c r="G178" s="36">
        <v>5</v>
      </c>
      <c r="H178" s="37" t="s">
        <v>6</v>
      </c>
      <c r="I178"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7P5</v>
      </c>
      <c r="J178"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7P5.R</v>
      </c>
      <c r="K178" s="5" t="str">
        <f>IF(LessonLookup[[#This Row],[LessonTitleAuto]]="",LessonLookup[[#This Row],[LessonTitleEnter]],LessonLookup[[#This Row],[LessonTitleAuto]])</f>
        <v>Revision of topic 7P5 Introduction to Space</v>
      </c>
      <c r="L178" s="3" t="s">
        <v>921</v>
      </c>
      <c r="M178" s="3" t="s">
        <v>2873</v>
      </c>
      <c r="N178" s="2">
        <f>COUNTIF(StatementLookup[LessonID],LessonLookup[[#This Row],[LessonID]])</f>
        <v>1</v>
      </c>
      <c r="O178" s="2">
        <v>1</v>
      </c>
      <c r="P178" s="7"/>
      <c r="Q178" s="8"/>
      <c r="R178" s="2"/>
      <c r="S178" s="2"/>
      <c r="T178" s="4" t="str">
        <f>IF(ISERROR(_xlfn.XLOOKUP(LessonLookup[[#This Row],[TopicID]],TopicLookup[TopicID],TopicLookup[TopicTitle])),"",_xlfn.XLOOKUP(LessonLookup[[#This Row],[TopicID]],TopicLookup[TopicID],TopicLookup[TopicTitle]))</f>
        <v>Introduction to Space</v>
      </c>
      <c r="U17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7P5 Introduction to Space</v>
      </c>
      <c r="V178" s="2"/>
      <c r="X178" s="2"/>
      <c r="Y178" s="2"/>
      <c r="Z178" s="2"/>
      <c r="AA178" s="2"/>
      <c r="AB178" s="2"/>
    </row>
    <row r="179" spans="1:28" ht="14.65" hidden="1" customHeight="1" x14ac:dyDescent="0.25">
      <c r="A179" s="7" t="str">
        <f>_xlfn.XLOOKUP(LessonLookup[[#This Row],[TopicID]],TopicLookup[TopicID],TopicLookup[SyllabusSubject])</f>
        <v>Science</v>
      </c>
      <c r="B179" s="5">
        <f>_xlfn.XLOOKUP(LessonLookup[[#This Row],[TopicID]],TopicLookup[TopicID],TopicLookup[SyllabusKeyStage])</f>
        <v>3</v>
      </c>
      <c r="C179" s="1" t="str">
        <f>_xlfn.XLOOKUP(LessonLookup[[#This Row],[TopicID]],topics!I:I,topics!D:D)</f>
        <v>KS3.Science</v>
      </c>
      <c r="D179" s="1" t="str">
        <f>_xlfn.XLOOKUP(LessonLookup[[#This Row],[TopicID]],topics!I:I,topics!E:E)</f>
        <v>Y7.Science</v>
      </c>
      <c r="E179" s="35">
        <v>7</v>
      </c>
      <c r="F179" s="36" t="s">
        <v>10</v>
      </c>
      <c r="G179" s="36">
        <v>5</v>
      </c>
      <c r="H179" s="37" t="s">
        <v>7</v>
      </c>
      <c r="I179"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7P5</v>
      </c>
      <c r="J179"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7P5.T</v>
      </c>
      <c r="K179" s="5" t="str">
        <f>IF(LessonLookup[[#This Row],[LessonTitleAuto]]="",LessonLookup[[#This Row],[LessonTitleEnter]],LessonLookup[[#This Row],[LessonTitleAuto]])</f>
        <v>Topic test: 7P5 Introduction to Space</v>
      </c>
      <c r="L179" s="3" t="s">
        <v>921</v>
      </c>
      <c r="M179" s="3" t="s">
        <v>2950</v>
      </c>
      <c r="N179" s="2">
        <f>COUNTIF(StatementLookup[LessonID],LessonLookup[[#This Row],[LessonID]])</f>
        <v>1</v>
      </c>
      <c r="O179" s="2">
        <v>1</v>
      </c>
      <c r="P179" s="7"/>
      <c r="Q179" s="8"/>
      <c r="R179" s="2"/>
      <c r="S179" s="2"/>
      <c r="T179" s="4" t="str">
        <f>IF(ISERROR(_xlfn.XLOOKUP(LessonLookup[[#This Row],[TopicID]],TopicLookup[TopicID],TopicLookup[TopicTitle])),"",_xlfn.XLOOKUP(LessonLookup[[#This Row],[TopicID]],TopicLookup[TopicID],TopicLookup[TopicTitle]))</f>
        <v>Introduction to Space</v>
      </c>
      <c r="U17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7P5 Introduction to Space</v>
      </c>
      <c r="V179" s="2"/>
      <c r="X179" s="2"/>
      <c r="Y179" s="2"/>
      <c r="Z179" s="2"/>
      <c r="AA179" s="2"/>
      <c r="AB179" s="2"/>
    </row>
    <row r="180" spans="1:28" ht="14.65" hidden="1" customHeight="1" x14ac:dyDescent="0.25">
      <c r="A180" s="7" t="str">
        <f>_xlfn.XLOOKUP(LessonLookup[[#This Row],[TopicID]],TopicLookup[TopicID],TopicLookup[SyllabusSubject])</f>
        <v>Science</v>
      </c>
      <c r="B180" s="5">
        <f>_xlfn.XLOOKUP(LessonLookup[[#This Row],[TopicID]],TopicLookup[TopicID],TopicLookup[SyllabusKeyStage])</f>
        <v>3</v>
      </c>
      <c r="C180" s="1" t="str">
        <f>_xlfn.XLOOKUP(LessonLookup[[#This Row],[TopicID]],topics!I:I,topics!D:D)</f>
        <v>KS3.Science</v>
      </c>
      <c r="D180" s="1" t="str">
        <f>_xlfn.XLOOKUP(LessonLookup[[#This Row],[TopicID]],topics!I:I,topics!E:E)</f>
        <v>Y7.Science</v>
      </c>
      <c r="E180" s="35">
        <v>7</v>
      </c>
      <c r="F180" s="36" t="s">
        <v>10</v>
      </c>
      <c r="G180" s="36">
        <v>6</v>
      </c>
      <c r="H180" s="37">
        <v>1</v>
      </c>
      <c r="I180"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7P6</v>
      </c>
      <c r="J180"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7P6.1</v>
      </c>
      <c r="K180" s="5" t="str">
        <f>IF(LessonLookup[[#This Row],[LessonTitleAuto]]="",LessonLookup[[#This Row],[LessonTitleEnter]],LessonLookup[[#This Row],[LessonTitleAuto]])</f>
        <v>Scientific Terminology</v>
      </c>
      <c r="L180" s="3" t="s">
        <v>506</v>
      </c>
      <c r="M180" s="3" t="s">
        <v>51</v>
      </c>
      <c r="N180" s="8">
        <f>COUNTIF(StatementLookup[LessonID],LessonLookup[[#This Row],[LessonID]])</f>
        <v>1</v>
      </c>
      <c r="O180" s="7">
        <v>1</v>
      </c>
      <c r="P180" s="2" t="s">
        <v>507</v>
      </c>
      <c r="Q180" s="2"/>
      <c r="R180" s="2"/>
      <c r="S180" s="2"/>
      <c r="T180" s="4" t="str">
        <f>IF(ISERROR(_xlfn.XLOOKUP(LessonLookup[[#This Row],[TopicID]],TopicLookup[TopicID],TopicLookup[TopicTitle])),"",_xlfn.XLOOKUP(LessonLookup[[#This Row],[TopicID]],TopicLookup[TopicID],TopicLookup[TopicTitle]))</f>
        <v>Experimental Skills For Scientists</v>
      </c>
      <c r="U18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80" s="2"/>
      <c r="X180" s="2"/>
      <c r="Y180" s="2"/>
      <c r="Z180" s="2"/>
      <c r="AA180" s="2"/>
      <c r="AB180" s="2"/>
    </row>
    <row r="181" spans="1:28" ht="14.65" hidden="1" customHeight="1" x14ac:dyDescent="0.25">
      <c r="A181" s="7" t="str">
        <f>_xlfn.XLOOKUP(LessonLookup[[#This Row],[TopicID]],TopicLookup[TopicID],TopicLookup[SyllabusSubject])</f>
        <v>Science</v>
      </c>
      <c r="B181" s="5">
        <f>_xlfn.XLOOKUP(LessonLookup[[#This Row],[TopicID]],TopicLookup[TopicID],TopicLookup[SyllabusKeyStage])</f>
        <v>3</v>
      </c>
      <c r="C181" s="1" t="str">
        <f>_xlfn.XLOOKUP(LessonLookup[[#This Row],[TopicID]],topics!I:I,topics!D:D)</f>
        <v>KS3.Science</v>
      </c>
      <c r="D181" s="1" t="str">
        <f>_xlfn.XLOOKUP(LessonLookup[[#This Row],[TopicID]],topics!I:I,topics!E:E)</f>
        <v>Y7.Science</v>
      </c>
      <c r="E181" s="35">
        <v>7</v>
      </c>
      <c r="F181" s="36" t="s">
        <v>10</v>
      </c>
      <c r="G181" s="36">
        <v>6</v>
      </c>
      <c r="H181" s="37">
        <v>2</v>
      </c>
      <c r="I181"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7P6</v>
      </c>
      <c r="J181"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7P6.2</v>
      </c>
      <c r="K181" s="5" t="str">
        <f>IF(LessonLookup[[#This Row],[LessonTitleAuto]]="",LessonLookup[[#This Row],[LessonTitleEnter]],LessonLookup[[#This Row],[LessonTitleAuto]])</f>
        <v>Handling Data</v>
      </c>
      <c r="L181" s="3" t="s">
        <v>508</v>
      </c>
      <c r="M181" s="3" t="s">
        <v>51</v>
      </c>
      <c r="N181" s="8">
        <f>COUNTIF(StatementLookup[LessonID],LessonLookup[[#This Row],[LessonID]])</f>
        <v>1</v>
      </c>
      <c r="O181" s="7">
        <v>1</v>
      </c>
      <c r="P181" s="2" t="s">
        <v>509</v>
      </c>
      <c r="Q181" s="2"/>
      <c r="R181" s="2"/>
      <c r="S181" s="2"/>
      <c r="T181" s="4" t="str">
        <f>IF(ISERROR(_xlfn.XLOOKUP(LessonLookup[[#This Row],[TopicID]],TopicLookup[TopicID],TopicLookup[TopicTitle])),"",_xlfn.XLOOKUP(LessonLookup[[#This Row],[TopicID]],TopicLookup[TopicID],TopicLookup[TopicTitle]))</f>
        <v>Experimental Skills For Scientists</v>
      </c>
      <c r="U18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81" s="2"/>
      <c r="X181" s="2"/>
      <c r="Y181" s="2"/>
      <c r="Z181" s="2"/>
      <c r="AA181" s="2"/>
      <c r="AB181" s="2"/>
    </row>
    <row r="182" spans="1:28" ht="14.65" hidden="1" customHeight="1" x14ac:dyDescent="0.25">
      <c r="A182" s="7" t="str">
        <f>_xlfn.XLOOKUP(LessonLookup[[#This Row],[TopicID]],TopicLookup[TopicID],TopicLookup[SyllabusSubject])</f>
        <v>Science</v>
      </c>
      <c r="B182" s="5">
        <f>_xlfn.XLOOKUP(LessonLookup[[#This Row],[TopicID]],TopicLookup[TopicID],TopicLookup[SyllabusKeyStage])</f>
        <v>3</v>
      </c>
      <c r="C182" s="1" t="str">
        <f>_xlfn.XLOOKUP(LessonLookup[[#This Row],[TopicID]],topics!I:I,topics!D:D)</f>
        <v>KS3.Science</v>
      </c>
      <c r="D182" s="1" t="str">
        <f>_xlfn.XLOOKUP(LessonLookup[[#This Row],[TopicID]],topics!I:I,topics!E:E)</f>
        <v>Y7.Science</v>
      </c>
      <c r="E182" s="35">
        <v>7</v>
      </c>
      <c r="F182" s="36" t="s">
        <v>10</v>
      </c>
      <c r="G182" s="36">
        <v>6</v>
      </c>
      <c r="H182" s="37">
        <v>3</v>
      </c>
      <c r="I182"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7P6</v>
      </c>
      <c r="J182"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7P6.3</v>
      </c>
      <c r="K182" s="5" t="str">
        <f>IF(LessonLookup[[#This Row],[LessonTitleAuto]]="",LessonLookup[[#This Row],[LessonTitleEnter]],LessonLookup[[#This Row],[LessonTitleAuto]])</f>
        <v>Practical 1</v>
      </c>
      <c r="L182" s="3" t="s">
        <v>510</v>
      </c>
      <c r="M182" s="3" t="s">
        <v>51</v>
      </c>
      <c r="N182" s="8">
        <f>COUNTIF(StatementLookup[LessonID],LessonLookup[[#This Row],[LessonID]])</f>
        <v>1</v>
      </c>
      <c r="O182" s="7">
        <v>1</v>
      </c>
      <c r="P182" s="2" t="s">
        <v>511</v>
      </c>
      <c r="Q182" s="2"/>
      <c r="R182" s="2"/>
      <c r="S182" s="2"/>
      <c r="T182" s="4" t="str">
        <f>IF(ISERROR(_xlfn.XLOOKUP(LessonLookup[[#This Row],[TopicID]],TopicLookup[TopicID],TopicLookup[TopicTitle])),"",_xlfn.XLOOKUP(LessonLookup[[#This Row],[TopicID]],TopicLookup[TopicID],TopicLookup[TopicTitle]))</f>
        <v>Experimental Skills For Scientists</v>
      </c>
      <c r="U18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82" s="2"/>
      <c r="X182" s="2"/>
      <c r="Y182" s="2"/>
      <c r="Z182" s="2"/>
      <c r="AA182" s="2"/>
      <c r="AB182" s="2"/>
    </row>
    <row r="183" spans="1:28" ht="14.65" hidden="1" customHeight="1" x14ac:dyDescent="0.25">
      <c r="A183" s="7" t="str">
        <f>_xlfn.XLOOKUP(LessonLookup[[#This Row],[TopicID]],TopicLookup[TopicID],TopicLookup[SyllabusSubject])</f>
        <v>Science</v>
      </c>
      <c r="B183" s="5">
        <f>_xlfn.XLOOKUP(LessonLookup[[#This Row],[TopicID]],TopicLookup[TopicID],TopicLookup[SyllabusKeyStage])</f>
        <v>3</v>
      </c>
      <c r="C183" s="1" t="str">
        <f>_xlfn.XLOOKUP(LessonLookup[[#This Row],[TopicID]],topics!I:I,topics!D:D)</f>
        <v>KS3.Science</v>
      </c>
      <c r="D183" s="1" t="str">
        <f>_xlfn.XLOOKUP(LessonLookup[[#This Row],[TopicID]],topics!I:I,topics!E:E)</f>
        <v>Y7.Science</v>
      </c>
      <c r="E183" s="35">
        <v>7</v>
      </c>
      <c r="F183" s="36" t="s">
        <v>10</v>
      </c>
      <c r="G183" s="36">
        <v>6</v>
      </c>
      <c r="H183" s="37">
        <v>4</v>
      </c>
      <c r="I183"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7P6</v>
      </c>
      <c r="J183"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7P6.4</v>
      </c>
      <c r="K183" s="5" t="str">
        <f>IF(LessonLookup[[#This Row],[LessonTitleAuto]]="",LessonLookup[[#This Row],[LessonTitleEnter]],LessonLookup[[#This Row],[LessonTitleAuto]])</f>
        <v>Practical 1 Review</v>
      </c>
      <c r="L183" s="3" t="s">
        <v>512</v>
      </c>
      <c r="M183" s="3" t="s">
        <v>51</v>
      </c>
      <c r="N183" s="8">
        <f>COUNTIF(StatementLookup[LessonID],LessonLookup[[#This Row],[LessonID]])</f>
        <v>1</v>
      </c>
      <c r="O183" s="7">
        <v>1</v>
      </c>
      <c r="P183" s="2" t="s">
        <v>513</v>
      </c>
      <c r="Q183" s="2"/>
      <c r="R183" s="2"/>
      <c r="S183" s="2"/>
      <c r="T183" s="4" t="str">
        <f>IF(ISERROR(_xlfn.XLOOKUP(LessonLookup[[#This Row],[TopicID]],TopicLookup[TopicID],TopicLookup[TopicTitle])),"",_xlfn.XLOOKUP(LessonLookup[[#This Row],[TopicID]],TopicLookup[TopicID],TopicLookup[TopicTitle]))</f>
        <v>Experimental Skills For Scientists</v>
      </c>
      <c r="U18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83" s="2"/>
      <c r="X183" s="2"/>
      <c r="Y183" s="2"/>
      <c r="Z183" s="2"/>
      <c r="AA183" s="2"/>
      <c r="AB183" s="2"/>
    </row>
    <row r="184" spans="1:28" ht="14.65" hidden="1" customHeight="1" x14ac:dyDescent="0.25">
      <c r="A184" s="7" t="str">
        <f>_xlfn.XLOOKUP(LessonLookup[[#This Row],[TopicID]],TopicLookup[TopicID],TopicLookup[SyllabusSubject])</f>
        <v>Science</v>
      </c>
      <c r="B184" s="5">
        <f>_xlfn.XLOOKUP(LessonLookup[[#This Row],[TopicID]],TopicLookup[TopicID],TopicLookup[SyllabusKeyStage])</f>
        <v>3</v>
      </c>
      <c r="C184" s="1" t="str">
        <f>_xlfn.XLOOKUP(LessonLookup[[#This Row],[TopicID]],topics!I:I,topics!D:D)</f>
        <v>KS3.Science</v>
      </c>
      <c r="D184" s="1" t="str">
        <f>_xlfn.XLOOKUP(LessonLookup[[#This Row],[TopicID]],topics!I:I,topics!E:E)</f>
        <v>Y7.Science</v>
      </c>
      <c r="E184" s="35">
        <v>7</v>
      </c>
      <c r="F184" s="36" t="s">
        <v>10</v>
      </c>
      <c r="G184" s="36">
        <v>6</v>
      </c>
      <c r="H184" s="37">
        <v>5</v>
      </c>
      <c r="I184"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7P6</v>
      </c>
      <c r="J18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7P6.5</v>
      </c>
      <c r="K184" s="5" t="str">
        <f>IF(LessonLookup[[#This Row],[LessonTitleAuto]]="",LessonLookup[[#This Row],[LessonTitleEnter]],LessonLookup[[#This Row],[LessonTitleAuto]])</f>
        <v>Practical 2</v>
      </c>
      <c r="L184" s="3" t="s">
        <v>514</v>
      </c>
      <c r="M184" s="3" t="s">
        <v>51</v>
      </c>
      <c r="N184" s="8">
        <f>COUNTIF(StatementLookup[LessonID],LessonLookup[[#This Row],[LessonID]])</f>
        <v>2</v>
      </c>
      <c r="O184" s="7">
        <v>1</v>
      </c>
      <c r="P184" s="2" t="s">
        <v>515</v>
      </c>
      <c r="Q184" s="2"/>
      <c r="R184" s="2"/>
      <c r="S184" s="2"/>
      <c r="T184" s="4" t="str">
        <f>IF(ISERROR(_xlfn.XLOOKUP(LessonLookup[[#This Row],[TopicID]],TopicLookup[TopicID],TopicLookup[TopicTitle])),"",_xlfn.XLOOKUP(LessonLookup[[#This Row],[TopicID]],TopicLookup[TopicID],TopicLookup[TopicTitle]))</f>
        <v>Experimental Skills For Scientists</v>
      </c>
      <c r="U18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84" s="2"/>
      <c r="X184" s="2"/>
      <c r="Y184" s="2"/>
      <c r="Z184" s="2"/>
      <c r="AA184" s="2"/>
      <c r="AB184" s="2"/>
    </row>
    <row r="185" spans="1:28" ht="14.65" hidden="1" customHeight="1" x14ac:dyDescent="0.25">
      <c r="A185" s="7" t="str">
        <f>_xlfn.XLOOKUP(LessonLookup[[#This Row],[TopicID]],TopicLookup[TopicID],TopicLookup[SyllabusSubject])</f>
        <v>Science</v>
      </c>
      <c r="B185" s="5">
        <f>_xlfn.XLOOKUP(LessonLookup[[#This Row],[TopicID]],TopicLookup[TopicID],TopicLookup[SyllabusKeyStage])</f>
        <v>3</v>
      </c>
      <c r="C185" s="1" t="str">
        <f>_xlfn.XLOOKUP(LessonLookup[[#This Row],[TopicID]],topics!I:I,topics!D:D)</f>
        <v>KS3.Science</v>
      </c>
      <c r="D185" s="1" t="str">
        <f>_xlfn.XLOOKUP(LessonLookup[[#This Row],[TopicID]],topics!I:I,topics!E:E)</f>
        <v>Y7.Science</v>
      </c>
      <c r="E185" s="35">
        <v>7</v>
      </c>
      <c r="F185" s="36" t="s">
        <v>10</v>
      </c>
      <c r="G185" s="36">
        <v>6</v>
      </c>
      <c r="H185" s="37">
        <v>6</v>
      </c>
      <c r="I185"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7P6</v>
      </c>
      <c r="J18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7P6.6</v>
      </c>
      <c r="K185" s="5" t="str">
        <f>IF(LessonLookup[[#This Row],[LessonTitleAuto]]="",LessonLookup[[#This Row],[LessonTitleEnter]],LessonLookup[[#This Row],[LessonTitleAuto]])</f>
        <v>Practical 2 Review</v>
      </c>
      <c r="L185" s="3" t="s">
        <v>516</v>
      </c>
      <c r="M185" s="3" t="s">
        <v>51</v>
      </c>
      <c r="N185" s="8">
        <f>COUNTIF(StatementLookup[LessonID],LessonLookup[[#This Row],[LessonID]])</f>
        <v>1</v>
      </c>
      <c r="O185" s="7">
        <v>1</v>
      </c>
      <c r="P185" s="2" t="s">
        <v>513</v>
      </c>
      <c r="Q185" s="2"/>
      <c r="R185" s="2"/>
      <c r="S185" s="2"/>
      <c r="T185" s="4" t="str">
        <f>IF(ISERROR(_xlfn.XLOOKUP(LessonLookup[[#This Row],[TopicID]],TopicLookup[TopicID],TopicLookup[TopicTitle])),"",_xlfn.XLOOKUP(LessonLookup[[#This Row],[TopicID]],TopicLookup[TopicID],TopicLookup[TopicTitle]))</f>
        <v>Experimental Skills For Scientists</v>
      </c>
      <c r="U18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85" s="2"/>
      <c r="X185" s="2"/>
      <c r="Y185" s="2"/>
      <c r="Z185" s="2"/>
      <c r="AA185" s="2"/>
      <c r="AB185" s="2"/>
    </row>
    <row r="186" spans="1:28" ht="14.65" hidden="1" customHeight="1" x14ac:dyDescent="0.25">
      <c r="A186" s="7" t="str">
        <f>_xlfn.XLOOKUP(LessonLookup[[#This Row],[TopicID]],TopicLookup[TopicID],TopicLookup[SyllabusSubject])</f>
        <v>Science</v>
      </c>
      <c r="B186" s="5">
        <f>_xlfn.XLOOKUP(LessonLookup[[#This Row],[TopicID]],TopicLookup[TopicID],TopicLookup[SyllabusKeyStage])</f>
        <v>3</v>
      </c>
      <c r="C186" s="1" t="str">
        <f>_xlfn.XLOOKUP(LessonLookup[[#This Row],[TopicID]],topics!I:I,topics!D:D)</f>
        <v>KS3.Science</v>
      </c>
      <c r="D186" s="1" t="str">
        <f>_xlfn.XLOOKUP(LessonLookup[[#This Row],[TopicID]],topics!I:I,topics!E:E)</f>
        <v>Y7.Science</v>
      </c>
      <c r="E186" s="35">
        <v>7</v>
      </c>
      <c r="F186" s="36" t="s">
        <v>10</v>
      </c>
      <c r="G186" s="36">
        <v>6</v>
      </c>
      <c r="H186" s="37">
        <v>7</v>
      </c>
      <c r="I186"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7P6</v>
      </c>
      <c r="J18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7P6.7</v>
      </c>
      <c r="K186" s="5" t="str">
        <f>IF(LessonLookup[[#This Row],[LessonTitleAuto]]="",LessonLookup[[#This Row],[LessonTitleEnter]],LessonLookup[[#This Row],[LessonTitleAuto]])</f>
        <v>Practical 3</v>
      </c>
      <c r="L186" s="3" t="s">
        <v>517</v>
      </c>
      <c r="M186" s="3" t="s">
        <v>51</v>
      </c>
      <c r="N186" s="8">
        <f>COUNTIF(StatementLookup[LessonID],LessonLookup[[#This Row],[LessonID]])</f>
        <v>2</v>
      </c>
      <c r="O186" s="7">
        <v>1</v>
      </c>
      <c r="P186" s="2" t="s">
        <v>518</v>
      </c>
      <c r="Q186" s="2"/>
      <c r="R186" s="2"/>
      <c r="S186" s="2"/>
      <c r="T186" s="4" t="str">
        <f>IF(ISERROR(_xlfn.XLOOKUP(LessonLookup[[#This Row],[TopicID]],TopicLookup[TopicID],TopicLookup[TopicTitle])),"",_xlfn.XLOOKUP(LessonLookup[[#This Row],[TopicID]],TopicLookup[TopicID],TopicLookup[TopicTitle]))</f>
        <v>Experimental Skills For Scientists</v>
      </c>
      <c r="U18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86" s="2"/>
      <c r="X186" s="2"/>
      <c r="Y186" s="2"/>
      <c r="Z186" s="2"/>
      <c r="AA186" s="2"/>
      <c r="AB186" s="2"/>
    </row>
    <row r="187" spans="1:28" ht="14.65" hidden="1" customHeight="1" x14ac:dyDescent="0.25">
      <c r="A187" s="7" t="str">
        <f>_xlfn.XLOOKUP(LessonLookup[[#This Row],[TopicID]],TopicLookup[TopicID],TopicLookup[SyllabusSubject])</f>
        <v>Science</v>
      </c>
      <c r="B187" s="5">
        <f>_xlfn.XLOOKUP(LessonLookup[[#This Row],[TopicID]],TopicLookup[TopicID],TopicLookup[SyllabusKeyStage])</f>
        <v>3</v>
      </c>
      <c r="C187" s="1" t="str">
        <f>_xlfn.XLOOKUP(LessonLookup[[#This Row],[TopicID]],topics!I:I,topics!D:D)</f>
        <v>KS3.Science</v>
      </c>
      <c r="D187" s="1" t="str">
        <f>_xlfn.XLOOKUP(LessonLookup[[#This Row],[TopicID]],topics!I:I,topics!E:E)</f>
        <v>Y7.Science</v>
      </c>
      <c r="E187" s="35">
        <v>7</v>
      </c>
      <c r="F187" s="36" t="s">
        <v>10</v>
      </c>
      <c r="G187" s="36">
        <v>6</v>
      </c>
      <c r="H187" s="37">
        <v>8</v>
      </c>
      <c r="I187"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7P6</v>
      </c>
      <c r="J187"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7P6.8</v>
      </c>
      <c r="K187" s="5" t="str">
        <f>IF(LessonLookup[[#This Row],[LessonTitleAuto]]="",LessonLookup[[#This Row],[LessonTitleEnter]],LessonLookup[[#This Row],[LessonTitleAuto]])</f>
        <v>Practical 3 Review</v>
      </c>
      <c r="L187" s="3" t="s">
        <v>519</v>
      </c>
      <c r="M187" s="3" t="s">
        <v>51</v>
      </c>
      <c r="N187" s="8">
        <f>COUNTIF(StatementLookup[LessonID],LessonLookup[[#This Row],[LessonID]])</f>
        <v>1</v>
      </c>
      <c r="O187" s="7">
        <v>1</v>
      </c>
      <c r="P187" s="2" t="s">
        <v>513</v>
      </c>
      <c r="Q187" s="2"/>
      <c r="R187" s="2"/>
      <c r="S187" s="2"/>
      <c r="T187" s="4" t="str">
        <f>IF(ISERROR(_xlfn.XLOOKUP(LessonLookup[[#This Row],[TopicID]],TopicLookup[TopicID],TopicLookup[TopicTitle])),"",_xlfn.XLOOKUP(LessonLookup[[#This Row],[TopicID]],TopicLookup[TopicID],TopicLookup[TopicTitle]))</f>
        <v>Experimental Skills For Scientists</v>
      </c>
      <c r="U18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87" s="2"/>
      <c r="X187" s="2"/>
      <c r="Y187" s="2"/>
      <c r="Z187" s="2"/>
      <c r="AA187" s="2"/>
      <c r="AB187" s="2"/>
    </row>
    <row r="188" spans="1:28" ht="14.65" hidden="1" customHeight="1" x14ac:dyDescent="0.25">
      <c r="A188" s="7" t="str">
        <f>_xlfn.XLOOKUP(LessonLookup[[#This Row],[TopicID]],TopicLookup[TopicID],TopicLookup[SyllabusSubject])</f>
        <v>Science</v>
      </c>
      <c r="B188" s="5">
        <f>_xlfn.XLOOKUP(LessonLookup[[#This Row],[TopicID]],TopicLookup[TopicID],TopicLookup[SyllabusKeyStage])</f>
        <v>3</v>
      </c>
      <c r="C188" s="1" t="str">
        <f>_xlfn.XLOOKUP(LessonLookup[[#This Row],[TopicID]],topics!I:I,topics!D:D)</f>
        <v>KS3.Science</v>
      </c>
      <c r="D188" s="1" t="str">
        <f>_xlfn.XLOOKUP(LessonLookup[[#This Row],[TopicID]],topics!I:I,topics!E:E)</f>
        <v>Y8.Science</v>
      </c>
      <c r="E188" s="35">
        <v>8</v>
      </c>
      <c r="F188" s="36" t="s">
        <v>4</v>
      </c>
      <c r="G188" s="36">
        <v>1</v>
      </c>
      <c r="H188" s="37">
        <v>1</v>
      </c>
      <c r="I188"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8B1</v>
      </c>
      <c r="J188"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8B1.1</v>
      </c>
      <c r="K188" s="5" t="str">
        <f>IF(LessonLookup[[#This Row],[LessonTitleAuto]]="",LessonLookup[[#This Row],[LessonTitleEnter]],LessonLookup[[#This Row],[LessonTitleAuto]])</f>
        <v>Classification and Biodiversity</v>
      </c>
      <c r="L188" s="3" t="s">
        <v>520</v>
      </c>
      <c r="M188" s="3" t="s">
        <v>51</v>
      </c>
      <c r="N188" s="8">
        <f>COUNTIF(StatementLookup[LessonID],LessonLookup[[#This Row],[LessonID]])</f>
        <v>3</v>
      </c>
      <c r="O188" s="7">
        <v>1</v>
      </c>
      <c r="P188" s="2" t="s">
        <v>521</v>
      </c>
      <c r="Q188" s="2" t="s">
        <v>522</v>
      </c>
      <c r="R188" s="2"/>
      <c r="S188" s="2"/>
      <c r="T188" s="4" t="str">
        <f>IF(ISERROR(_xlfn.XLOOKUP(LessonLookup[[#This Row],[TopicID]],TopicLookup[TopicID],TopicLookup[TopicTitle])),"",_xlfn.XLOOKUP(LessonLookup[[#This Row],[TopicID]],TopicLookup[TopicID],TopicLookup[TopicTitle]))</f>
        <v>Plant Reproduction</v>
      </c>
      <c r="U18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88" s="2"/>
      <c r="X188" s="2"/>
      <c r="Y188" s="2"/>
      <c r="Z188" s="2"/>
      <c r="AA188" s="2"/>
      <c r="AB188" s="2"/>
    </row>
    <row r="189" spans="1:28" ht="14.65" hidden="1" customHeight="1" x14ac:dyDescent="0.25">
      <c r="A189" s="7" t="str">
        <f>_xlfn.XLOOKUP(LessonLookup[[#This Row],[TopicID]],TopicLookup[TopicID],TopicLookup[SyllabusSubject])</f>
        <v>Science</v>
      </c>
      <c r="B189" s="5">
        <f>_xlfn.XLOOKUP(LessonLookup[[#This Row],[TopicID]],TopicLookup[TopicID],TopicLookup[SyllabusKeyStage])</f>
        <v>3</v>
      </c>
      <c r="C189" s="1" t="str">
        <f>_xlfn.XLOOKUP(LessonLookup[[#This Row],[TopicID]],topics!I:I,topics!D:D)</f>
        <v>KS3.Science</v>
      </c>
      <c r="D189" s="1" t="str">
        <f>_xlfn.XLOOKUP(LessonLookup[[#This Row],[TopicID]],topics!I:I,topics!E:E)</f>
        <v>Y8.Science</v>
      </c>
      <c r="E189" s="35">
        <v>8</v>
      </c>
      <c r="F189" s="36" t="s">
        <v>4</v>
      </c>
      <c r="G189" s="36">
        <v>1</v>
      </c>
      <c r="H189" s="37">
        <v>3</v>
      </c>
      <c r="I189"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8B1</v>
      </c>
      <c r="J189"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8B1.3</v>
      </c>
      <c r="K189" s="5" t="str">
        <f>IF(LessonLookup[[#This Row],[LessonTitleAuto]]="",LessonLookup[[#This Row],[LessonTitleEnter]],LessonLookup[[#This Row],[LessonTitleAuto]])</f>
        <v>Sexual and Asexual reproduction</v>
      </c>
      <c r="L189" s="3" t="s">
        <v>523</v>
      </c>
      <c r="M189" s="3" t="s">
        <v>51</v>
      </c>
      <c r="N189" s="8">
        <f>COUNTIF(StatementLookup[LessonID],LessonLookup[[#This Row],[LessonID]])</f>
        <v>3</v>
      </c>
      <c r="O189" s="7">
        <v>1</v>
      </c>
      <c r="P189" s="2" t="s">
        <v>524</v>
      </c>
      <c r="Q189" s="2" t="s">
        <v>525</v>
      </c>
      <c r="R189" s="2"/>
      <c r="S189" s="2"/>
      <c r="T189" s="4" t="str">
        <f>IF(ISERROR(_xlfn.XLOOKUP(LessonLookup[[#This Row],[TopicID]],TopicLookup[TopicID],TopicLookup[TopicTitle])),"",_xlfn.XLOOKUP(LessonLookup[[#This Row],[TopicID]],TopicLookup[TopicID],TopicLookup[TopicTitle]))</f>
        <v>Plant Reproduction</v>
      </c>
      <c r="U18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89" s="2"/>
      <c r="X189" s="2"/>
      <c r="Y189" s="2"/>
      <c r="Z189" s="2"/>
      <c r="AA189" s="2"/>
      <c r="AB189" s="2"/>
    </row>
    <row r="190" spans="1:28" ht="14.65" hidden="1" customHeight="1" x14ac:dyDescent="0.25">
      <c r="A190" s="7" t="str">
        <f>_xlfn.XLOOKUP(LessonLookup[[#This Row],[TopicID]],TopicLookup[TopicID],TopicLookup[SyllabusSubject])</f>
        <v>Science</v>
      </c>
      <c r="B190" s="5">
        <f>_xlfn.XLOOKUP(LessonLookup[[#This Row],[TopicID]],TopicLookup[TopicID],TopicLookup[SyllabusKeyStage])</f>
        <v>3</v>
      </c>
      <c r="C190" s="1" t="str">
        <f>_xlfn.XLOOKUP(LessonLookup[[#This Row],[TopicID]],topics!I:I,topics!D:D)</f>
        <v>KS3.Science</v>
      </c>
      <c r="D190" s="1" t="str">
        <f>_xlfn.XLOOKUP(LessonLookup[[#This Row],[TopicID]],topics!I:I,topics!E:E)</f>
        <v>Y8.Science</v>
      </c>
      <c r="E190" s="35">
        <v>8</v>
      </c>
      <c r="F190" s="36" t="s">
        <v>4</v>
      </c>
      <c r="G190" s="36">
        <v>1</v>
      </c>
      <c r="H190" s="37">
        <v>4</v>
      </c>
      <c r="I190"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8B1</v>
      </c>
      <c r="J190"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8B1.4</v>
      </c>
      <c r="K190" s="5" t="str">
        <f>IF(LessonLookup[[#This Row],[LessonTitleAuto]]="",LessonLookup[[#This Row],[LessonTitleEnter]],LessonLookup[[#This Row],[LessonTitleAuto]])</f>
        <v>Pollination</v>
      </c>
      <c r="L190" s="3" t="s">
        <v>526</v>
      </c>
      <c r="M190" s="3" t="s">
        <v>51</v>
      </c>
      <c r="N190" s="8">
        <f>COUNTIF(StatementLookup[LessonID],LessonLookup[[#This Row],[LessonID]])</f>
        <v>3</v>
      </c>
      <c r="O190" s="7">
        <v>1</v>
      </c>
      <c r="P190" s="2" t="s">
        <v>527</v>
      </c>
      <c r="Q190" s="2" t="s">
        <v>528</v>
      </c>
      <c r="R190" s="2"/>
      <c r="S190" s="2"/>
      <c r="T190" s="4" t="str">
        <f>IF(ISERROR(_xlfn.XLOOKUP(LessonLookup[[#This Row],[TopicID]],TopicLookup[TopicID],TopicLookup[TopicTitle])),"",_xlfn.XLOOKUP(LessonLookup[[#This Row],[TopicID]],TopicLookup[TopicID],TopicLookup[TopicTitle]))</f>
        <v>Plant Reproduction</v>
      </c>
      <c r="U19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90" s="2"/>
      <c r="X190" s="2"/>
      <c r="Y190" s="2"/>
      <c r="Z190" s="2"/>
      <c r="AA190" s="2"/>
      <c r="AB190" s="2"/>
    </row>
    <row r="191" spans="1:28" ht="14.65" hidden="1" customHeight="1" x14ac:dyDescent="0.25">
      <c r="A191" s="7" t="str">
        <f>_xlfn.XLOOKUP(LessonLookup[[#This Row],[TopicID]],TopicLookup[TopicID],TopicLookup[SyllabusSubject])</f>
        <v>Science</v>
      </c>
      <c r="B191" s="5">
        <f>_xlfn.XLOOKUP(LessonLookup[[#This Row],[TopicID]],TopicLookup[TopicID],TopicLookup[SyllabusKeyStage])</f>
        <v>3</v>
      </c>
      <c r="C191" s="1" t="str">
        <f>_xlfn.XLOOKUP(LessonLookup[[#This Row],[TopicID]],topics!I:I,topics!D:D)</f>
        <v>KS3.Science</v>
      </c>
      <c r="D191" s="1" t="str">
        <f>_xlfn.XLOOKUP(LessonLookup[[#This Row],[TopicID]],topics!I:I,topics!E:E)</f>
        <v>Y8.Science</v>
      </c>
      <c r="E191" s="35">
        <v>8</v>
      </c>
      <c r="F191" s="36" t="s">
        <v>4</v>
      </c>
      <c r="G191" s="36">
        <v>1</v>
      </c>
      <c r="H191" s="37">
        <v>5</v>
      </c>
      <c r="I191"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8B1</v>
      </c>
      <c r="J191"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8B1.5</v>
      </c>
      <c r="K191" s="5" t="str">
        <f>IF(LessonLookup[[#This Row],[LessonTitleAuto]]="",LessonLookup[[#This Row],[LessonTitleEnter]],LessonLookup[[#This Row],[LessonTitleAuto]])</f>
        <v>Role of insects in pollination</v>
      </c>
      <c r="L191" s="3" t="s">
        <v>529</v>
      </c>
      <c r="M191" s="3" t="s">
        <v>51</v>
      </c>
      <c r="N191" s="8">
        <f>COUNTIF(StatementLookup[LessonID],LessonLookup[[#This Row],[LessonID]])</f>
        <v>3</v>
      </c>
      <c r="O191" s="7">
        <v>1</v>
      </c>
      <c r="P191" s="2" t="s">
        <v>530</v>
      </c>
      <c r="Q191" s="2" t="s">
        <v>531</v>
      </c>
      <c r="R191" s="2"/>
      <c r="S191" s="2"/>
      <c r="T191" s="4" t="str">
        <f>IF(ISERROR(_xlfn.XLOOKUP(LessonLookup[[#This Row],[TopicID]],TopicLookup[TopicID],TopicLookup[TopicTitle])),"",_xlfn.XLOOKUP(LessonLookup[[#This Row],[TopicID]],TopicLookup[TopicID],TopicLookup[TopicTitle]))</f>
        <v>Plant Reproduction</v>
      </c>
      <c r="U19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91" s="2"/>
      <c r="X191" s="2"/>
      <c r="Y191" s="2"/>
      <c r="Z191" s="2"/>
      <c r="AA191" s="2"/>
      <c r="AB191" s="2"/>
    </row>
    <row r="192" spans="1:28" ht="14.65" hidden="1" customHeight="1" x14ac:dyDescent="0.25">
      <c r="A192" s="7" t="str">
        <f>_xlfn.XLOOKUP(LessonLookup[[#This Row],[TopicID]],TopicLookup[TopicID],TopicLookup[SyllabusSubject])</f>
        <v>Science</v>
      </c>
      <c r="B192" s="5">
        <f>_xlfn.XLOOKUP(LessonLookup[[#This Row],[TopicID]],TopicLookup[TopicID],TopicLookup[SyllabusKeyStage])</f>
        <v>3</v>
      </c>
      <c r="C192" s="1" t="str">
        <f>_xlfn.XLOOKUP(LessonLookup[[#This Row],[TopicID]],topics!I:I,topics!D:D)</f>
        <v>KS3.Science</v>
      </c>
      <c r="D192" s="1" t="str">
        <f>_xlfn.XLOOKUP(LessonLookup[[#This Row],[TopicID]],topics!I:I,topics!E:E)</f>
        <v>Y8.Science</v>
      </c>
      <c r="E192" s="35">
        <v>8</v>
      </c>
      <c r="F192" s="36" t="s">
        <v>4</v>
      </c>
      <c r="G192" s="36">
        <v>1</v>
      </c>
      <c r="H192" s="37">
        <v>6</v>
      </c>
      <c r="I192"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8B1</v>
      </c>
      <c r="J192"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8B1.6</v>
      </c>
      <c r="K192" s="5" t="str">
        <f>IF(LessonLookup[[#This Row],[LessonTitleAuto]]="",LessonLookup[[#This Row],[LessonTitleEnter]],LessonLookup[[#This Row],[LessonTitleAuto]])</f>
        <v>Flower dissection</v>
      </c>
      <c r="L192" s="3" t="s">
        <v>532</v>
      </c>
      <c r="M192" s="3" t="s">
        <v>51</v>
      </c>
      <c r="N192" s="8">
        <f>COUNTIF(StatementLookup[LessonID],LessonLookup[[#This Row],[LessonID]])</f>
        <v>3</v>
      </c>
      <c r="O192" s="7">
        <v>1</v>
      </c>
      <c r="P192" s="2" t="s">
        <v>533</v>
      </c>
      <c r="Q192" s="2" t="s">
        <v>534</v>
      </c>
      <c r="R192" s="2"/>
      <c r="S192" s="2"/>
      <c r="T192" s="4" t="str">
        <f>IF(ISERROR(_xlfn.XLOOKUP(LessonLookup[[#This Row],[TopicID]],TopicLookup[TopicID],TopicLookup[TopicTitle])),"",_xlfn.XLOOKUP(LessonLookup[[#This Row],[TopicID]],TopicLookup[TopicID],TopicLookup[TopicTitle]))</f>
        <v>Plant Reproduction</v>
      </c>
      <c r="U19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92" s="2"/>
      <c r="X192" s="2"/>
      <c r="Y192" s="2"/>
      <c r="Z192" s="2"/>
      <c r="AA192" s="2"/>
      <c r="AB192" s="2"/>
    </row>
    <row r="193" spans="1:28" ht="14.65" hidden="1" customHeight="1" x14ac:dyDescent="0.25">
      <c r="A193" s="7" t="str">
        <f>_xlfn.XLOOKUP(LessonLookup[[#This Row],[TopicID]],TopicLookup[TopicID],TopicLookup[SyllabusSubject])</f>
        <v>Science</v>
      </c>
      <c r="B193" s="5">
        <f>_xlfn.XLOOKUP(LessonLookup[[#This Row],[TopicID]],TopicLookup[TopicID],TopicLookup[SyllabusKeyStage])</f>
        <v>3</v>
      </c>
      <c r="C193" s="1" t="str">
        <f>_xlfn.XLOOKUP(LessonLookup[[#This Row],[TopicID]],topics!I:I,topics!D:D)</f>
        <v>KS3.Science</v>
      </c>
      <c r="D193" s="1" t="str">
        <f>_xlfn.XLOOKUP(LessonLookup[[#This Row],[TopicID]],topics!I:I,topics!E:E)</f>
        <v>Y8.Science</v>
      </c>
      <c r="E193" s="35">
        <v>8</v>
      </c>
      <c r="F193" s="36" t="s">
        <v>4</v>
      </c>
      <c r="G193" s="36">
        <v>1</v>
      </c>
      <c r="H193" s="37">
        <v>7</v>
      </c>
      <c r="I193"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8B1</v>
      </c>
      <c r="J193"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8B1.7</v>
      </c>
      <c r="K193" s="5" t="str">
        <f>IF(LessonLookup[[#This Row],[LessonTitleAuto]]="",LessonLookup[[#This Row],[LessonTitleEnter]],LessonLookup[[#This Row],[LessonTitleAuto]])</f>
        <v>Quadrats</v>
      </c>
      <c r="L193" s="3" t="s">
        <v>535</v>
      </c>
      <c r="M193" s="3" t="s">
        <v>51</v>
      </c>
      <c r="N193" s="8">
        <f>COUNTIF(StatementLookup[LessonID],LessonLookup[[#This Row],[LessonID]])</f>
        <v>3</v>
      </c>
      <c r="O193" s="7">
        <v>1</v>
      </c>
      <c r="P193" s="2" t="s">
        <v>536</v>
      </c>
      <c r="Q193" s="2" t="s">
        <v>537</v>
      </c>
      <c r="R193" s="2"/>
      <c r="S193" s="2"/>
      <c r="T193" s="4" t="str">
        <f>IF(ISERROR(_xlfn.XLOOKUP(LessonLookup[[#This Row],[TopicID]],TopicLookup[TopicID],TopicLookup[TopicTitle])),"",_xlfn.XLOOKUP(LessonLookup[[#This Row],[TopicID]],TopicLookup[TopicID],TopicLookup[TopicTitle]))</f>
        <v>Plant Reproduction</v>
      </c>
      <c r="U19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93" s="2"/>
      <c r="X193" s="2"/>
      <c r="Y193" s="2"/>
      <c r="Z193" s="2"/>
      <c r="AA193" s="2"/>
      <c r="AB193" s="2"/>
    </row>
    <row r="194" spans="1:28" ht="14.65" hidden="1" customHeight="1" x14ac:dyDescent="0.25">
      <c r="A194" s="7" t="str">
        <f>_xlfn.XLOOKUP(LessonLookup[[#This Row],[TopicID]],TopicLookup[TopicID],TopicLookup[SyllabusSubject])</f>
        <v>Science</v>
      </c>
      <c r="B194" s="5">
        <f>_xlfn.XLOOKUP(LessonLookup[[#This Row],[TopicID]],TopicLookup[TopicID],TopicLookup[SyllabusKeyStage])</f>
        <v>3</v>
      </c>
      <c r="C194" s="1" t="str">
        <f>_xlfn.XLOOKUP(LessonLookup[[#This Row],[TopicID]],topics!I:I,topics!D:D)</f>
        <v>KS3.Science</v>
      </c>
      <c r="D194" s="1" t="str">
        <f>_xlfn.XLOOKUP(LessonLookup[[#This Row],[TopicID]],topics!I:I,topics!E:E)</f>
        <v>Y8.Science</v>
      </c>
      <c r="E194" s="35">
        <v>8</v>
      </c>
      <c r="F194" s="36" t="s">
        <v>4</v>
      </c>
      <c r="G194" s="36">
        <v>1</v>
      </c>
      <c r="H194" s="37">
        <v>8</v>
      </c>
      <c r="I194"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8B1</v>
      </c>
      <c r="J19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8B1.8</v>
      </c>
      <c r="K194" s="5" t="str">
        <f>IF(LessonLookup[[#This Row],[LessonTitleAuto]]="",LessonLookup[[#This Row],[LessonTitleEnter]],LessonLookup[[#This Row],[LessonTitleAuto]])</f>
        <v>Fertilisation and dispersal</v>
      </c>
      <c r="L194" s="3" t="s">
        <v>538</v>
      </c>
      <c r="M194" s="3" t="s">
        <v>51</v>
      </c>
      <c r="N194" s="8">
        <f>COUNTIF(StatementLookup[LessonID],LessonLookup[[#This Row],[LessonID]])</f>
        <v>3</v>
      </c>
      <c r="O194" s="7">
        <v>1</v>
      </c>
      <c r="P194" s="2" t="s">
        <v>539</v>
      </c>
      <c r="Q194" s="2" t="s">
        <v>540</v>
      </c>
      <c r="R194" s="2"/>
      <c r="S194" s="2"/>
      <c r="T194" s="4" t="str">
        <f>IF(ISERROR(_xlfn.XLOOKUP(LessonLookup[[#This Row],[TopicID]],TopicLookup[TopicID],TopicLookup[TopicTitle])),"",_xlfn.XLOOKUP(LessonLookup[[#This Row],[TopicID]],TopicLookup[TopicID],TopicLookup[TopicTitle]))</f>
        <v>Plant Reproduction</v>
      </c>
      <c r="U19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94" s="2"/>
      <c r="X194" s="2"/>
      <c r="Y194" s="2"/>
      <c r="Z194" s="2"/>
      <c r="AA194" s="2"/>
      <c r="AB194" s="2"/>
    </row>
    <row r="195" spans="1:28" ht="14.65" hidden="1" customHeight="1" x14ac:dyDescent="0.25">
      <c r="A195" s="7" t="str">
        <f>_xlfn.XLOOKUP(LessonLookup[[#This Row],[TopicID]],TopicLookup[TopicID],TopicLookup[SyllabusSubject])</f>
        <v>Science</v>
      </c>
      <c r="B195" s="5">
        <f>_xlfn.XLOOKUP(LessonLookup[[#This Row],[TopicID]],TopicLookup[TopicID],TopicLookup[SyllabusKeyStage])</f>
        <v>3</v>
      </c>
      <c r="C195" s="1" t="str">
        <f>_xlfn.XLOOKUP(LessonLookup[[#This Row],[TopicID]],topics!I:I,topics!D:D)</f>
        <v>KS3.Science</v>
      </c>
      <c r="D195" s="1" t="str">
        <f>_xlfn.XLOOKUP(LessonLookup[[#This Row],[TopicID]],topics!I:I,topics!E:E)</f>
        <v>Y8.Science</v>
      </c>
      <c r="E195" s="35">
        <v>8</v>
      </c>
      <c r="F195" s="36" t="s">
        <v>4</v>
      </c>
      <c r="G195" s="36">
        <v>1</v>
      </c>
      <c r="H195" s="37">
        <v>9</v>
      </c>
      <c r="I195"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8B1</v>
      </c>
      <c r="J19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8B1.9</v>
      </c>
      <c r="K195" s="5" t="str">
        <f>IF(LessonLookup[[#This Row],[LessonTitleAuto]]="",LessonLookup[[#This Row],[LessonTitleEnter]],LessonLookup[[#This Row],[LessonTitleAuto]])</f>
        <v>Germination and growth</v>
      </c>
      <c r="L195" s="3" t="s">
        <v>541</v>
      </c>
      <c r="M195" s="3" t="s">
        <v>51</v>
      </c>
      <c r="N195" s="8">
        <f>COUNTIF(StatementLookup[LessonID],LessonLookup[[#This Row],[LessonID]])</f>
        <v>3</v>
      </c>
      <c r="O195" s="7">
        <v>1</v>
      </c>
      <c r="P195" s="2" t="s">
        <v>542</v>
      </c>
      <c r="Q195" s="2" t="s">
        <v>543</v>
      </c>
      <c r="R195" s="2"/>
      <c r="S195" s="2"/>
      <c r="T195" s="4" t="str">
        <f>IF(ISERROR(_xlfn.XLOOKUP(LessonLookup[[#This Row],[TopicID]],TopicLookup[TopicID],TopicLookup[TopicTitle])),"",_xlfn.XLOOKUP(LessonLookup[[#This Row],[TopicID]],TopicLookup[TopicID],TopicLookup[TopicTitle]))</f>
        <v>Plant Reproduction</v>
      </c>
      <c r="U19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95" s="2"/>
      <c r="X195" s="2"/>
      <c r="Y195" s="2"/>
      <c r="Z195" s="2"/>
      <c r="AA195" s="2"/>
      <c r="AB195" s="2"/>
    </row>
    <row r="196" spans="1:28" ht="14.65" hidden="1" customHeight="1" x14ac:dyDescent="0.25">
      <c r="A196" s="7" t="str">
        <f>_xlfn.XLOOKUP(LessonLookup[[#This Row],[TopicID]],TopicLookup[TopicID],TopicLookup[SyllabusSubject])</f>
        <v>Science</v>
      </c>
      <c r="B196" s="5">
        <f>_xlfn.XLOOKUP(LessonLookup[[#This Row],[TopicID]],TopicLookup[TopicID],TopicLookup[SyllabusKeyStage])</f>
        <v>3</v>
      </c>
      <c r="C196" s="1" t="str">
        <f>_xlfn.XLOOKUP(LessonLookup[[#This Row],[TopicID]],topics!I:I,topics!D:D)</f>
        <v>KS3.Science</v>
      </c>
      <c r="D196" s="1" t="str">
        <f>_xlfn.XLOOKUP(LessonLookup[[#This Row],[TopicID]],topics!I:I,topics!E:E)</f>
        <v>Y8.Science</v>
      </c>
      <c r="E196" s="35">
        <v>8</v>
      </c>
      <c r="F196" s="36" t="s">
        <v>4</v>
      </c>
      <c r="G196" s="36">
        <v>1</v>
      </c>
      <c r="H196" s="37" t="s">
        <v>8</v>
      </c>
      <c r="I196"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8B1</v>
      </c>
      <c r="J196"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8B1.F</v>
      </c>
      <c r="K196" s="5" t="str">
        <f>IF(LessonLookup[[#This Row],[LessonTitleAuto]]="",LessonLookup[[#This Row],[LessonTitleEnter]],LessonLookup[[#This Row],[LessonTitleAuto]])</f>
        <v>Test feedback: 8B1 Plant Reproduction</v>
      </c>
      <c r="L196" s="3" t="s">
        <v>921</v>
      </c>
      <c r="M196" s="3" t="s">
        <v>2951</v>
      </c>
      <c r="N196" s="2">
        <f>COUNTIF(StatementLookup[LessonID],LessonLookup[[#This Row],[LessonID]])</f>
        <v>1</v>
      </c>
      <c r="O196" s="2">
        <v>1</v>
      </c>
      <c r="P196" s="7"/>
      <c r="Q196" s="8"/>
      <c r="R196" s="2"/>
      <c r="S196" s="2"/>
      <c r="T196" s="4" t="str">
        <f>IF(ISERROR(_xlfn.XLOOKUP(LessonLookup[[#This Row],[TopicID]],TopicLookup[TopicID],TopicLookup[TopicTitle])),"",_xlfn.XLOOKUP(LessonLookup[[#This Row],[TopicID]],TopicLookup[TopicID],TopicLookup[TopicTitle]))</f>
        <v>Plant Reproduction</v>
      </c>
      <c r="U19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8B1 Plant Reproduction</v>
      </c>
      <c r="V196" s="2"/>
      <c r="X196" s="2"/>
      <c r="Y196" s="2"/>
      <c r="Z196" s="2"/>
      <c r="AA196" s="2"/>
      <c r="AB196" s="2"/>
    </row>
    <row r="197" spans="1:28" ht="14.65" hidden="1" customHeight="1" x14ac:dyDescent="0.25">
      <c r="A197" s="7" t="str">
        <f>_xlfn.XLOOKUP(LessonLookup[[#This Row],[TopicID]],TopicLookup[TopicID],TopicLookup[SyllabusSubject])</f>
        <v>Science</v>
      </c>
      <c r="B197" s="5">
        <f>_xlfn.XLOOKUP(LessonLookup[[#This Row],[TopicID]],TopicLookup[TopicID],TopicLookup[SyllabusKeyStage])</f>
        <v>3</v>
      </c>
      <c r="C197" s="1" t="str">
        <f>_xlfn.XLOOKUP(LessonLookup[[#This Row],[TopicID]],topics!I:I,topics!D:D)</f>
        <v>KS3.Science</v>
      </c>
      <c r="D197" s="1" t="str">
        <f>_xlfn.XLOOKUP(LessonLookup[[#This Row],[TopicID]],topics!I:I,topics!E:E)</f>
        <v>Y8.Science</v>
      </c>
      <c r="E197" s="35">
        <v>8</v>
      </c>
      <c r="F197" s="36" t="s">
        <v>4</v>
      </c>
      <c r="G197" s="36">
        <v>1</v>
      </c>
      <c r="H197" s="37" t="s">
        <v>6</v>
      </c>
      <c r="I197"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8B1</v>
      </c>
      <c r="J197"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8B1.R</v>
      </c>
      <c r="K197" s="5" t="str">
        <f>IF(LessonLookup[[#This Row],[LessonTitleAuto]]="",LessonLookup[[#This Row],[LessonTitleEnter]],LessonLookup[[#This Row],[LessonTitleAuto]])</f>
        <v>Revision of topic 8B1 Plant Reproduction</v>
      </c>
      <c r="L197" s="3" t="s">
        <v>921</v>
      </c>
      <c r="M197" s="3" t="s">
        <v>2873</v>
      </c>
      <c r="N197" s="2">
        <f>COUNTIF(StatementLookup[LessonID],LessonLookup[[#This Row],[LessonID]])</f>
        <v>1</v>
      </c>
      <c r="O197" s="2">
        <v>1</v>
      </c>
      <c r="P197" s="7"/>
      <c r="Q197" s="8"/>
      <c r="R197" s="2"/>
      <c r="S197" s="2"/>
      <c r="T197" s="4" t="str">
        <f>IF(ISERROR(_xlfn.XLOOKUP(LessonLookup[[#This Row],[TopicID]],TopicLookup[TopicID],TopicLookup[TopicTitle])),"",_xlfn.XLOOKUP(LessonLookup[[#This Row],[TopicID]],TopicLookup[TopicID],TopicLookup[TopicTitle]))</f>
        <v>Plant Reproduction</v>
      </c>
      <c r="U19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8B1 Plant Reproduction</v>
      </c>
      <c r="V197" s="2"/>
      <c r="X197" s="2"/>
      <c r="Y197" s="2"/>
      <c r="Z197" s="2"/>
      <c r="AA197" s="2"/>
      <c r="AB197" s="2"/>
    </row>
    <row r="198" spans="1:28" ht="14.65" hidden="1" customHeight="1" x14ac:dyDescent="0.25">
      <c r="A198" s="7" t="str">
        <f>_xlfn.XLOOKUP(LessonLookup[[#This Row],[TopicID]],TopicLookup[TopicID],TopicLookup[SyllabusSubject])</f>
        <v>Science</v>
      </c>
      <c r="B198" s="5">
        <f>_xlfn.XLOOKUP(LessonLookup[[#This Row],[TopicID]],TopicLookup[TopicID],TopicLookup[SyllabusKeyStage])</f>
        <v>3</v>
      </c>
      <c r="C198" s="1" t="str">
        <f>_xlfn.XLOOKUP(LessonLookup[[#This Row],[TopicID]],topics!I:I,topics!D:D)</f>
        <v>KS3.Science</v>
      </c>
      <c r="D198" s="1" t="str">
        <f>_xlfn.XLOOKUP(LessonLookup[[#This Row],[TopicID]],topics!I:I,topics!E:E)</f>
        <v>Y8.Science</v>
      </c>
      <c r="E198" s="35">
        <v>8</v>
      </c>
      <c r="F198" s="36" t="s">
        <v>4</v>
      </c>
      <c r="G198" s="36">
        <v>1</v>
      </c>
      <c r="H198" s="37" t="s">
        <v>7</v>
      </c>
      <c r="I198"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8B1</v>
      </c>
      <c r="J198"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8B1.T</v>
      </c>
      <c r="K198" s="5" t="str">
        <f>IF(LessonLookup[[#This Row],[LessonTitleAuto]]="",LessonLookup[[#This Row],[LessonTitleEnter]],LessonLookup[[#This Row],[LessonTitleAuto]])</f>
        <v>Topic test: 8B1 Plant Reproduction</v>
      </c>
      <c r="L198" s="3" t="s">
        <v>921</v>
      </c>
      <c r="M198" s="3" t="s">
        <v>2950</v>
      </c>
      <c r="N198" s="2">
        <f>COUNTIF(StatementLookup[LessonID],LessonLookup[[#This Row],[LessonID]])</f>
        <v>1</v>
      </c>
      <c r="O198" s="2">
        <v>1</v>
      </c>
      <c r="P198" s="7"/>
      <c r="Q198" s="8"/>
      <c r="R198" s="2"/>
      <c r="S198" s="2"/>
      <c r="T198" s="4" t="str">
        <f>IF(ISERROR(_xlfn.XLOOKUP(LessonLookup[[#This Row],[TopicID]],TopicLookup[TopicID],TopicLookup[TopicTitle])),"",_xlfn.XLOOKUP(LessonLookup[[#This Row],[TopicID]],TopicLookup[TopicID],TopicLookup[TopicTitle]))</f>
        <v>Plant Reproduction</v>
      </c>
      <c r="U19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8B1 Plant Reproduction</v>
      </c>
      <c r="V198" s="2"/>
      <c r="X198" s="2"/>
      <c r="Y198" s="2"/>
      <c r="Z198" s="2"/>
      <c r="AA198" s="2"/>
      <c r="AB198" s="2"/>
    </row>
    <row r="199" spans="1:28" ht="14.65" hidden="1" customHeight="1" x14ac:dyDescent="0.25">
      <c r="A199" s="7" t="str">
        <f>_xlfn.XLOOKUP(LessonLookup[[#This Row],[TopicID]],TopicLookup[TopicID],TopicLookup[SyllabusSubject])</f>
        <v>Science</v>
      </c>
      <c r="B199" s="5">
        <f>_xlfn.XLOOKUP(LessonLookup[[#This Row],[TopicID]],TopicLookup[TopicID],TopicLookup[SyllabusKeyStage])</f>
        <v>3</v>
      </c>
      <c r="C199" s="1" t="str">
        <f>_xlfn.XLOOKUP(LessonLookup[[#This Row],[TopicID]],topics!I:I,topics!D:D)</f>
        <v>KS3.Science</v>
      </c>
      <c r="D199" s="1" t="str">
        <f>_xlfn.XLOOKUP(LessonLookup[[#This Row],[TopicID]],topics!I:I,topics!E:E)</f>
        <v>Y8.Science</v>
      </c>
      <c r="E199" s="35">
        <v>8</v>
      </c>
      <c r="F199" s="36" t="s">
        <v>4</v>
      </c>
      <c r="G199" s="36">
        <v>2</v>
      </c>
      <c r="H199" s="37">
        <v>1</v>
      </c>
      <c r="I199"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8B2</v>
      </c>
      <c r="J199"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8B2.1</v>
      </c>
      <c r="K199" s="5" t="str">
        <f>IF(LessonLookup[[#This Row],[LessonTitleAuto]]="",LessonLookup[[#This Row],[LessonTitleEnter]],LessonLookup[[#This Row],[LessonTitleAuto]])</f>
        <v>Plant growth</v>
      </c>
      <c r="L199" s="3" t="s">
        <v>544</v>
      </c>
      <c r="M199" s="3" t="s">
        <v>51</v>
      </c>
      <c r="N199" s="8">
        <f>COUNTIF(StatementLookup[LessonID],LessonLookup[[#This Row],[LessonID]])</f>
        <v>3</v>
      </c>
      <c r="O199" s="7">
        <v>2</v>
      </c>
      <c r="P199" s="2" t="s">
        <v>545</v>
      </c>
      <c r="Q199" s="2" t="s">
        <v>546</v>
      </c>
      <c r="R199" s="2"/>
      <c r="S199" s="2"/>
      <c r="T199" s="4" t="str">
        <f>IF(ISERROR(_xlfn.XLOOKUP(LessonLookup[[#This Row],[TopicID]],TopicLookup[TopicID],TopicLookup[TopicTitle])),"",_xlfn.XLOOKUP(LessonLookup[[#This Row],[TopicID]],TopicLookup[TopicID],TopicLookup[TopicTitle]))</f>
        <v>Plant Growth</v>
      </c>
      <c r="U19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199" s="2"/>
      <c r="X199" s="2"/>
      <c r="Y199" s="2"/>
      <c r="Z199" s="2"/>
      <c r="AA199" s="2"/>
      <c r="AB199" s="2"/>
    </row>
    <row r="200" spans="1:28" ht="14.65" hidden="1" customHeight="1" x14ac:dyDescent="0.25">
      <c r="A200" s="7" t="str">
        <f>_xlfn.XLOOKUP(LessonLookup[[#This Row],[TopicID]],TopicLookup[TopicID],TopicLookup[SyllabusSubject])</f>
        <v>Science</v>
      </c>
      <c r="B200" s="5">
        <f>_xlfn.XLOOKUP(LessonLookup[[#This Row],[TopicID]],TopicLookup[TopicID],TopicLookup[SyllabusKeyStage])</f>
        <v>3</v>
      </c>
      <c r="C200" s="1" t="str">
        <f>_xlfn.XLOOKUP(LessonLookup[[#This Row],[TopicID]],topics!I:I,topics!D:D)</f>
        <v>KS3.Science</v>
      </c>
      <c r="D200" s="1" t="str">
        <f>_xlfn.XLOOKUP(LessonLookup[[#This Row],[TopicID]],topics!I:I,topics!E:E)</f>
        <v>Y8.Science</v>
      </c>
      <c r="E200" s="35">
        <v>8</v>
      </c>
      <c r="F200" s="36" t="s">
        <v>4</v>
      </c>
      <c r="G200" s="36">
        <v>2</v>
      </c>
      <c r="H200" s="37">
        <v>2</v>
      </c>
      <c r="I200"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8B2</v>
      </c>
      <c r="J200"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8B2.2</v>
      </c>
      <c r="K200" s="5" t="str">
        <f>IF(LessonLookup[[#This Row],[LessonTitleAuto]]="",LessonLookup[[#This Row],[LessonTitleEnter]],LessonLookup[[#This Row],[LessonTitleAuto]])</f>
        <v>Plant adaptations</v>
      </c>
      <c r="L200" s="3" t="s">
        <v>547</v>
      </c>
      <c r="M200" s="3" t="s">
        <v>51</v>
      </c>
      <c r="N200" s="8">
        <f>COUNTIF(StatementLookup[LessonID],LessonLookup[[#This Row],[LessonID]])</f>
        <v>3</v>
      </c>
      <c r="O200" s="7">
        <v>1</v>
      </c>
      <c r="P200" s="2" t="s">
        <v>548</v>
      </c>
      <c r="Q200" s="2" t="s">
        <v>549</v>
      </c>
      <c r="R200" s="2"/>
      <c r="S200" s="2"/>
      <c r="T200" s="4" t="str">
        <f>IF(ISERROR(_xlfn.XLOOKUP(LessonLookup[[#This Row],[TopicID]],TopicLookup[TopicID],TopicLookup[TopicTitle])),"",_xlfn.XLOOKUP(LessonLookup[[#This Row],[TopicID]],TopicLookup[TopicID],TopicLookup[TopicTitle]))</f>
        <v>Plant Growth</v>
      </c>
      <c r="U20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00" s="2"/>
      <c r="X200" s="2"/>
      <c r="Y200" s="2"/>
      <c r="Z200" s="2"/>
      <c r="AA200" s="2"/>
      <c r="AB200" s="2"/>
    </row>
    <row r="201" spans="1:28" ht="14.65" hidden="1" customHeight="1" x14ac:dyDescent="0.25">
      <c r="A201" s="7" t="str">
        <f>_xlfn.XLOOKUP(LessonLookup[[#This Row],[TopicID]],TopicLookup[TopicID],TopicLookup[SyllabusSubject])</f>
        <v>Science</v>
      </c>
      <c r="B201" s="5">
        <f>_xlfn.XLOOKUP(LessonLookup[[#This Row],[TopicID]],TopicLookup[TopicID],TopicLookup[SyllabusKeyStage])</f>
        <v>3</v>
      </c>
      <c r="C201" s="1" t="str">
        <f>_xlfn.XLOOKUP(LessonLookup[[#This Row],[TopicID]],topics!I:I,topics!D:D)</f>
        <v>KS3.Science</v>
      </c>
      <c r="D201" s="1" t="str">
        <f>_xlfn.XLOOKUP(LessonLookup[[#This Row],[TopicID]],topics!I:I,topics!E:E)</f>
        <v>Y8.Science</v>
      </c>
      <c r="E201" s="35">
        <v>8</v>
      </c>
      <c r="F201" s="36" t="s">
        <v>4</v>
      </c>
      <c r="G201" s="36">
        <v>2</v>
      </c>
      <c r="H201" s="37">
        <v>3</v>
      </c>
      <c r="I201"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8B2</v>
      </c>
      <c r="J201"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8B2.3</v>
      </c>
      <c r="K201" s="5" t="str">
        <f>IF(LessonLookup[[#This Row],[LessonTitleAuto]]="",LessonLookup[[#This Row],[LessonTitleEnter]],LessonLookup[[#This Row],[LessonTitleAuto]])</f>
        <v>Movement in plants</v>
      </c>
      <c r="L201" s="3" t="s">
        <v>550</v>
      </c>
      <c r="M201" s="3" t="s">
        <v>51</v>
      </c>
      <c r="N201" s="8">
        <f>COUNTIF(StatementLookup[LessonID],LessonLookup[[#This Row],[LessonID]])</f>
        <v>3</v>
      </c>
      <c r="O201" s="7">
        <v>2</v>
      </c>
      <c r="P201" s="2" t="s">
        <v>551</v>
      </c>
      <c r="Q201" s="2" t="s">
        <v>552</v>
      </c>
      <c r="R201" s="2"/>
      <c r="S201" s="2"/>
      <c r="T201" s="4" t="str">
        <f>IF(ISERROR(_xlfn.XLOOKUP(LessonLookup[[#This Row],[TopicID]],TopicLookup[TopicID],TopicLookup[TopicTitle])),"",_xlfn.XLOOKUP(LessonLookup[[#This Row],[TopicID]],TopicLookup[TopicID],TopicLookup[TopicTitle]))</f>
        <v>Plant Growth</v>
      </c>
      <c r="U20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01" s="2"/>
      <c r="X201" s="2"/>
      <c r="Y201" s="2"/>
      <c r="Z201" s="2"/>
      <c r="AA201" s="2"/>
      <c r="AB201" s="2"/>
    </row>
    <row r="202" spans="1:28" ht="14.65" hidden="1" customHeight="1" x14ac:dyDescent="0.25">
      <c r="A202" s="7" t="str">
        <f>_xlfn.XLOOKUP(LessonLookup[[#This Row],[TopicID]],TopicLookup[TopicID],TopicLookup[SyllabusSubject])</f>
        <v>Science</v>
      </c>
      <c r="B202" s="5">
        <f>_xlfn.XLOOKUP(LessonLookup[[#This Row],[TopicID]],TopicLookup[TopicID],TopicLookup[SyllabusKeyStage])</f>
        <v>3</v>
      </c>
      <c r="C202" s="1" t="str">
        <f>_xlfn.XLOOKUP(LessonLookup[[#This Row],[TopicID]],topics!I:I,topics!D:D)</f>
        <v>KS3.Science</v>
      </c>
      <c r="D202" s="1" t="str">
        <f>_xlfn.XLOOKUP(LessonLookup[[#This Row],[TopicID]],topics!I:I,topics!E:E)</f>
        <v>Y8.Science</v>
      </c>
      <c r="E202" s="35">
        <v>8</v>
      </c>
      <c r="F202" s="36" t="s">
        <v>4</v>
      </c>
      <c r="G202" s="36">
        <v>2</v>
      </c>
      <c r="H202" s="37">
        <v>4</v>
      </c>
      <c r="I202"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8B2</v>
      </c>
      <c r="J202"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8B2.4</v>
      </c>
      <c r="K202" s="5" t="str">
        <f>IF(LessonLookup[[#This Row],[LessonTitleAuto]]="",LessonLookup[[#This Row],[LessonTitleEnter]],LessonLookup[[#This Row],[LessonTitleAuto]])</f>
        <v>Plant products</v>
      </c>
      <c r="L202" s="3" t="s">
        <v>553</v>
      </c>
      <c r="M202" s="3" t="s">
        <v>51</v>
      </c>
      <c r="N202" s="8">
        <f>COUNTIF(StatementLookup[LessonID],LessonLookup[[#This Row],[LessonID]])</f>
        <v>3</v>
      </c>
      <c r="O202" s="7">
        <v>1</v>
      </c>
      <c r="P202" s="2" t="s">
        <v>554</v>
      </c>
      <c r="Q202" s="2" t="s">
        <v>555</v>
      </c>
      <c r="R202" s="2"/>
      <c r="S202" s="2"/>
      <c r="T202" s="4" t="str">
        <f>IF(ISERROR(_xlfn.XLOOKUP(LessonLookup[[#This Row],[TopicID]],TopicLookup[TopicID],TopicLookup[TopicTitle])),"",_xlfn.XLOOKUP(LessonLookup[[#This Row],[TopicID]],TopicLookup[TopicID],TopicLookup[TopicTitle]))</f>
        <v>Plant Growth</v>
      </c>
      <c r="U20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02" s="2"/>
      <c r="X202" s="2"/>
      <c r="Y202" s="2"/>
      <c r="Z202" s="2"/>
      <c r="AA202" s="2"/>
      <c r="AB202" s="2"/>
    </row>
    <row r="203" spans="1:28" ht="14.65" hidden="1" customHeight="1" x14ac:dyDescent="0.25">
      <c r="A203" s="7" t="str">
        <f>_xlfn.XLOOKUP(LessonLookup[[#This Row],[TopicID]],TopicLookup[TopicID],TopicLookup[SyllabusSubject])</f>
        <v>Science</v>
      </c>
      <c r="B203" s="5">
        <f>_xlfn.XLOOKUP(LessonLookup[[#This Row],[TopicID]],TopicLookup[TopicID],TopicLookup[SyllabusKeyStage])</f>
        <v>3</v>
      </c>
      <c r="C203" s="1" t="str">
        <f>_xlfn.XLOOKUP(LessonLookup[[#This Row],[TopicID]],topics!I:I,topics!D:D)</f>
        <v>KS3.Science</v>
      </c>
      <c r="D203" s="1" t="str">
        <f>_xlfn.XLOOKUP(LessonLookup[[#This Row],[TopicID]],topics!I:I,topics!E:E)</f>
        <v>Y8.Science</v>
      </c>
      <c r="E203" s="35">
        <v>8</v>
      </c>
      <c r="F203" s="36" t="s">
        <v>4</v>
      </c>
      <c r="G203" s="36">
        <v>2</v>
      </c>
      <c r="H203" s="37">
        <v>5</v>
      </c>
      <c r="I203"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8B2</v>
      </c>
      <c r="J203"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8B2.5</v>
      </c>
      <c r="K203" s="5" t="str">
        <f>IF(LessonLookup[[#This Row],[LessonTitleAuto]]="",LessonLookup[[#This Row],[LessonTitleEnter]],LessonLookup[[#This Row],[LessonTitleAuto]])</f>
        <v>Breeding crops</v>
      </c>
      <c r="L203" s="3" t="s">
        <v>556</v>
      </c>
      <c r="M203" s="3" t="s">
        <v>51</v>
      </c>
      <c r="N203" s="8">
        <f>COUNTIF(StatementLookup[LessonID],LessonLookup[[#This Row],[LessonID]])</f>
        <v>3</v>
      </c>
      <c r="O203" s="7">
        <v>1</v>
      </c>
      <c r="P203" s="2" t="s">
        <v>557</v>
      </c>
      <c r="Q203" s="2" t="s">
        <v>558</v>
      </c>
      <c r="R203" s="2"/>
      <c r="S203" s="2"/>
      <c r="T203" s="4" t="str">
        <f>IF(ISERROR(_xlfn.XLOOKUP(LessonLookup[[#This Row],[TopicID]],TopicLookup[TopicID],TopicLookup[TopicTitle])),"",_xlfn.XLOOKUP(LessonLookup[[#This Row],[TopicID]],TopicLookup[TopicID],TopicLookup[TopicTitle]))</f>
        <v>Plant Growth</v>
      </c>
      <c r="U20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03" s="2"/>
      <c r="X203" s="2"/>
      <c r="Y203" s="2"/>
      <c r="Z203" s="2"/>
      <c r="AA203" s="2"/>
      <c r="AB203" s="2"/>
    </row>
    <row r="204" spans="1:28" ht="14.65" hidden="1" customHeight="1" x14ac:dyDescent="0.25">
      <c r="A204" s="7" t="str">
        <f>_xlfn.XLOOKUP(LessonLookup[[#This Row],[TopicID]],TopicLookup[TopicID],TopicLookup[SyllabusSubject])</f>
        <v>Science</v>
      </c>
      <c r="B204" s="5">
        <f>_xlfn.XLOOKUP(LessonLookup[[#This Row],[TopicID]],TopicLookup[TopicID],TopicLookup[SyllabusKeyStage])</f>
        <v>3</v>
      </c>
      <c r="C204" s="1" t="str">
        <f>_xlfn.XLOOKUP(LessonLookup[[#This Row],[TopicID]],topics!I:I,topics!D:D)</f>
        <v>KS3.Science</v>
      </c>
      <c r="D204" s="1" t="str">
        <f>_xlfn.XLOOKUP(LessonLookup[[#This Row],[TopicID]],topics!I:I,topics!E:E)</f>
        <v>Y8.Science</v>
      </c>
      <c r="E204" s="35">
        <v>8</v>
      </c>
      <c r="F204" s="36" t="s">
        <v>4</v>
      </c>
      <c r="G204" s="36">
        <v>2</v>
      </c>
      <c r="H204" s="37">
        <v>6</v>
      </c>
      <c r="I204"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8B2</v>
      </c>
      <c r="J20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8B2.6</v>
      </c>
      <c r="K204" s="5" t="str">
        <f>IF(LessonLookup[[#This Row],[LessonTitleAuto]]="",LessonLookup[[#This Row],[LessonTitleEnter]],LessonLookup[[#This Row],[LessonTitleAuto]])</f>
        <v>Growing crops</v>
      </c>
      <c r="L204" s="3" t="s">
        <v>559</v>
      </c>
      <c r="M204" s="3" t="s">
        <v>51</v>
      </c>
      <c r="N204" s="8">
        <f>COUNTIF(StatementLookup[LessonID],LessonLookup[[#This Row],[LessonID]])</f>
        <v>3</v>
      </c>
      <c r="O204" s="7">
        <v>1</v>
      </c>
      <c r="P204" s="2" t="s">
        <v>560</v>
      </c>
      <c r="Q204" s="2" t="s">
        <v>561</v>
      </c>
      <c r="R204" s="2"/>
      <c r="S204" s="2"/>
      <c r="T204" s="4" t="str">
        <f>IF(ISERROR(_xlfn.XLOOKUP(LessonLookup[[#This Row],[TopicID]],TopicLookup[TopicID],TopicLookup[TopicTitle])),"",_xlfn.XLOOKUP(LessonLookup[[#This Row],[TopicID]],TopicLookup[TopicID],TopicLookup[TopicTitle]))</f>
        <v>Plant Growth</v>
      </c>
      <c r="U20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04" s="2"/>
      <c r="X204" s="2"/>
      <c r="Y204" s="2"/>
      <c r="Z204" s="2"/>
      <c r="AA204" s="2"/>
      <c r="AB204" s="2"/>
    </row>
    <row r="205" spans="1:28" ht="14.65" hidden="1" customHeight="1" x14ac:dyDescent="0.25">
      <c r="A205" s="7" t="str">
        <f>_xlfn.XLOOKUP(LessonLookup[[#This Row],[TopicID]],TopicLookup[TopicID],TopicLookup[SyllabusSubject])</f>
        <v>Science</v>
      </c>
      <c r="B205" s="5">
        <f>_xlfn.XLOOKUP(LessonLookup[[#This Row],[TopicID]],TopicLookup[TopicID],TopicLookup[SyllabusKeyStage])</f>
        <v>3</v>
      </c>
      <c r="C205" s="1" t="str">
        <f>_xlfn.XLOOKUP(LessonLookup[[#This Row],[TopicID]],topics!I:I,topics!D:D)</f>
        <v>KS3.Science</v>
      </c>
      <c r="D205" s="1" t="str">
        <f>_xlfn.XLOOKUP(LessonLookup[[#This Row],[TopicID]],topics!I:I,topics!E:E)</f>
        <v>Y8.Science</v>
      </c>
      <c r="E205" s="35">
        <v>8</v>
      </c>
      <c r="F205" s="36" t="s">
        <v>4</v>
      </c>
      <c r="G205" s="36">
        <v>2</v>
      </c>
      <c r="H205" s="37">
        <v>7</v>
      </c>
      <c r="I205"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8B2</v>
      </c>
      <c r="J20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8B2.7</v>
      </c>
      <c r="K205" s="5" t="str">
        <f>IF(LessonLookup[[#This Row],[LessonTitleAuto]]="",LessonLookup[[#This Row],[LessonTitleEnter]],LessonLookup[[#This Row],[LessonTitleAuto]])</f>
        <v>Carbon cycle</v>
      </c>
      <c r="L205" s="3" t="s">
        <v>562</v>
      </c>
      <c r="M205" s="3" t="s">
        <v>51</v>
      </c>
      <c r="N205" s="8">
        <f>COUNTIF(StatementLookup[LessonID],LessonLookup[[#This Row],[LessonID]])</f>
        <v>3</v>
      </c>
      <c r="O205" s="7">
        <v>1</v>
      </c>
      <c r="P205" s="2" t="s">
        <v>563</v>
      </c>
      <c r="Q205" s="2" t="s">
        <v>564</v>
      </c>
      <c r="R205" s="2"/>
      <c r="S205" s="2"/>
      <c r="T205" s="4" t="str">
        <f>IF(ISERROR(_xlfn.XLOOKUP(LessonLookup[[#This Row],[TopicID]],TopicLookup[TopicID],TopicLookup[TopicTitle])),"",_xlfn.XLOOKUP(LessonLookup[[#This Row],[TopicID]],TopicLookup[TopicID],TopicLookup[TopicTitle]))</f>
        <v>Plant Growth</v>
      </c>
      <c r="U20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05" s="2"/>
      <c r="X205" s="2"/>
      <c r="Y205" s="2"/>
      <c r="Z205" s="2"/>
      <c r="AA205" s="2"/>
      <c r="AB205" s="2"/>
    </row>
    <row r="206" spans="1:28" ht="14.65" hidden="1" customHeight="1" x14ac:dyDescent="0.25">
      <c r="A206" s="7" t="str">
        <f>_xlfn.XLOOKUP(LessonLookup[[#This Row],[TopicID]],TopicLookup[TopicID],TopicLookup[SyllabusSubject])</f>
        <v>Science</v>
      </c>
      <c r="B206" s="5">
        <f>_xlfn.XLOOKUP(LessonLookup[[#This Row],[TopicID]],TopicLookup[TopicID],TopicLookup[SyllabusKeyStage])</f>
        <v>3</v>
      </c>
      <c r="C206" s="1" t="str">
        <f>_xlfn.XLOOKUP(LessonLookup[[#This Row],[TopicID]],topics!I:I,topics!D:D)</f>
        <v>KS3.Science</v>
      </c>
      <c r="D206" s="1" t="str">
        <f>_xlfn.XLOOKUP(LessonLookup[[#This Row],[TopicID]],topics!I:I,topics!E:E)</f>
        <v>Y8.Science</v>
      </c>
      <c r="E206" s="35">
        <v>8</v>
      </c>
      <c r="F206" s="36" t="s">
        <v>4</v>
      </c>
      <c r="G206" s="36">
        <v>2</v>
      </c>
      <c r="H206" s="37">
        <v>8</v>
      </c>
      <c r="I206"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8B2</v>
      </c>
      <c r="J20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8B2.8</v>
      </c>
      <c r="K206" s="5" t="str">
        <f>IF(LessonLookup[[#This Row],[LessonTitleAuto]]="",LessonLookup[[#This Row],[LessonTitleEnter]],LessonLookup[[#This Row],[LessonTitleAuto]])</f>
        <v>Farming Problems</v>
      </c>
      <c r="L206" s="3" t="s">
        <v>565</v>
      </c>
      <c r="M206" s="3" t="s">
        <v>51</v>
      </c>
      <c r="N206" s="8">
        <f>COUNTIF(StatementLookup[LessonID],LessonLookup[[#This Row],[LessonID]])</f>
        <v>3</v>
      </c>
      <c r="O206" s="7">
        <v>1</v>
      </c>
      <c r="P206" s="2" t="s">
        <v>566</v>
      </c>
      <c r="Q206" s="2" t="s">
        <v>567</v>
      </c>
      <c r="R206" s="2"/>
      <c r="S206" s="2"/>
      <c r="T206" s="4" t="str">
        <f>IF(ISERROR(_xlfn.XLOOKUP(LessonLookup[[#This Row],[TopicID]],TopicLookup[TopicID],TopicLookup[TopicTitle])),"",_xlfn.XLOOKUP(LessonLookup[[#This Row],[TopicID]],TopicLookup[TopicID],TopicLookup[TopicTitle]))</f>
        <v>Plant Growth</v>
      </c>
      <c r="U20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06" s="2"/>
      <c r="X206" s="2"/>
      <c r="Y206" s="2"/>
      <c r="Z206" s="2"/>
      <c r="AA206" s="2"/>
      <c r="AB206" s="2"/>
    </row>
    <row r="207" spans="1:28" ht="14.65" hidden="1" customHeight="1" x14ac:dyDescent="0.25">
      <c r="A207" s="7" t="str">
        <f>_xlfn.XLOOKUP(LessonLookup[[#This Row],[TopicID]],TopicLookup[TopicID],TopicLookup[SyllabusSubject])</f>
        <v>Science</v>
      </c>
      <c r="B207" s="5">
        <f>_xlfn.XLOOKUP(LessonLookup[[#This Row],[TopicID]],TopicLookup[TopicID],TopicLookup[SyllabusKeyStage])</f>
        <v>3</v>
      </c>
      <c r="C207" s="1" t="str">
        <f>_xlfn.XLOOKUP(LessonLookup[[#This Row],[TopicID]],topics!I:I,topics!D:D)</f>
        <v>KS3.Science</v>
      </c>
      <c r="D207" s="1" t="str">
        <f>_xlfn.XLOOKUP(LessonLookup[[#This Row],[TopicID]],topics!I:I,topics!E:E)</f>
        <v>Y8.Science</v>
      </c>
      <c r="E207" s="35">
        <v>8</v>
      </c>
      <c r="F207" s="36" t="s">
        <v>4</v>
      </c>
      <c r="G207" s="36">
        <v>2</v>
      </c>
      <c r="H207" s="37" t="s">
        <v>8</v>
      </c>
      <c r="I207"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8B2</v>
      </c>
      <c r="J207"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8B2.F</v>
      </c>
      <c r="K207" s="5" t="str">
        <f>IF(LessonLookup[[#This Row],[LessonTitleAuto]]="",LessonLookup[[#This Row],[LessonTitleEnter]],LessonLookup[[#This Row],[LessonTitleAuto]])</f>
        <v>Test feedback: 8B2 Plant Growth</v>
      </c>
      <c r="L207" s="3" t="s">
        <v>921</v>
      </c>
      <c r="M207" s="3" t="s">
        <v>2951</v>
      </c>
      <c r="N207" s="2">
        <f>COUNTIF(StatementLookup[LessonID],LessonLookup[[#This Row],[LessonID]])</f>
        <v>1</v>
      </c>
      <c r="O207" s="2">
        <v>1</v>
      </c>
      <c r="P207" s="7"/>
      <c r="Q207" s="8"/>
      <c r="R207" s="2"/>
      <c r="S207" s="2"/>
      <c r="T207" s="4" t="str">
        <f>IF(ISERROR(_xlfn.XLOOKUP(LessonLookup[[#This Row],[TopicID]],TopicLookup[TopicID],TopicLookup[TopicTitle])),"",_xlfn.XLOOKUP(LessonLookup[[#This Row],[TopicID]],TopicLookup[TopicID],TopicLookup[TopicTitle]))</f>
        <v>Plant Growth</v>
      </c>
      <c r="U20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8B2 Plant Growth</v>
      </c>
      <c r="V207" s="2"/>
      <c r="X207" s="2"/>
      <c r="Y207" s="2"/>
      <c r="Z207" s="2"/>
      <c r="AA207" s="2"/>
      <c r="AB207" s="2"/>
    </row>
    <row r="208" spans="1:28" ht="14.65" hidden="1" customHeight="1" x14ac:dyDescent="0.25">
      <c r="A208" s="7" t="str">
        <f>_xlfn.XLOOKUP(LessonLookup[[#This Row],[TopicID]],TopicLookup[TopicID],TopicLookup[SyllabusSubject])</f>
        <v>Science</v>
      </c>
      <c r="B208" s="5">
        <f>_xlfn.XLOOKUP(LessonLookup[[#This Row],[TopicID]],TopicLookup[TopicID],TopicLookup[SyllabusKeyStage])</f>
        <v>3</v>
      </c>
      <c r="C208" s="1" t="str">
        <f>_xlfn.XLOOKUP(LessonLookup[[#This Row],[TopicID]],topics!I:I,topics!D:D)</f>
        <v>KS3.Science</v>
      </c>
      <c r="D208" s="1" t="str">
        <f>_xlfn.XLOOKUP(LessonLookup[[#This Row],[TopicID]],topics!I:I,topics!E:E)</f>
        <v>Y8.Science</v>
      </c>
      <c r="E208" s="35">
        <v>8</v>
      </c>
      <c r="F208" s="36" t="s">
        <v>4</v>
      </c>
      <c r="G208" s="36">
        <v>2</v>
      </c>
      <c r="H208" s="37" t="s">
        <v>6</v>
      </c>
      <c r="I208"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8B2</v>
      </c>
      <c r="J208"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8B2.R</v>
      </c>
      <c r="K208" s="5" t="str">
        <f>IF(LessonLookup[[#This Row],[LessonTitleAuto]]="",LessonLookup[[#This Row],[LessonTitleEnter]],LessonLookup[[#This Row],[LessonTitleAuto]])</f>
        <v>Revision of topic 8B2 Plant Growth</v>
      </c>
      <c r="L208" s="3" t="s">
        <v>921</v>
      </c>
      <c r="M208" s="3" t="s">
        <v>2873</v>
      </c>
      <c r="N208" s="2">
        <f>COUNTIF(StatementLookup[LessonID],LessonLookup[[#This Row],[LessonID]])</f>
        <v>1</v>
      </c>
      <c r="O208" s="2">
        <v>1</v>
      </c>
      <c r="P208" s="7"/>
      <c r="Q208" s="8"/>
      <c r="R208" s="2"/>
      <c r="S208" s="2"/>
      <c r="T208" s="4" t="str">
        <f>IF(ISERROR(_xlfn.XLOOKUP(LessonLookup[[#This Row],[TopicID]],TopicLookup[TopicID],TopicLookup[TopicTitle])),"",_xlfn.XLOOKUP(LessonLookup[[#This Row],[TopicID]],TopicLookup[TopicID],TopicLookup[TopicTitle]))</f>
        <v>Plant Growth</v>
      </c>
      <c r="U20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8B2 Plant Growth</v>
      </c>
      <c r="V208" s="2"/>
      <c r="X208" s="2"/>
      <c r="Y208" s="2"/>
      <c r="Z208" s="2"/>
      <c r="AA208" s="2"/>
      <c r="AB208" s="2"/>
    </row>
    <row r="209" spans="1:28" ht="14.65" hidden="1" customHeight="1" x14ac:dyDescent="0.25">
      <c r="A209" s="7" t="str">
        <f>_xlfn.XLOOKUP(LessonLookup[[#This Row],[TopicID]],TopicLookup[TopicID],TopicLookup[SyllabusSubject])</f>
        <v>Science</v>
      </c>
      <c r="B209" s="5">
        <f>_xlfn.XLOOKUP(LessonLookup[[#This Row],[TopicID]],TopicLookup[TopicID],TopicLookup[SyllabusKeyStage])</f>
        <v>3</v>
      </c>
      <c r="C209" s="1" t="str">
        <f>_xlfn.XLOOKUP(LessonLookup[[#This Row],[TopicID]],topics!I:I,topics!D:D)</f>
        <v>KS3.Science</v>
      </c>
      <c r="D209" s="1" t="str">
        <f>_xlfn.XLOOKUP(LessonLookup[[#This Row],[TopicID]],topics!I:I,topics!E:E)</f>
        <v>Y8.Science</v>
      </c>
      <c r="E209" s="35">
        <v>8</v>
      </c>
      <c r="F209" s="36" t="s">
        <v>4</v>
      </c>
      <c r="G209" s="36">
        <v>2</v>
      </c>
      <c r="H209" s="37" t="s">
        <v>7</v>
      </c>
      <c r="I209"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8B2</v>
      </c>
      <c r="J209"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8B2.T</v>
      </c>
      <c r="K209" s="5" t="str">
        <f>IF(LessonLookup[[#This Row],[LessonTitleAuto]]="",LessonLookup[[#This Row],[LessonTitleEnter]],LessonLookup[[#This Row],[LessonTitleAuto]])</f>
        <v>Topic test: 8B2 Plant Growth</v>
      </c>
      <c r="L209" s="3" t="s">
        <v>921</v>
      </c>
      <c r="M209" s="3" t="s">
        <v>2950</v>
      </c>
      <c r="N209" s="2">
        <f>COUNTIF(StatementLookup[LessonID],LessonLookup[[#This Row],[LessonID]])</f>
        <v>1</v>
      </c>
      <c r="O209" s="2">
        <v>1</v>
      </c>
      <c r="P209" s="7"/>
      <c r="Q209" s="8"/>
      <c r="R209" s="2"/>
      <c r="S209" s="2"/>
      <c r="T209" s="4" t="str">
        <f>IF(ISERROR(_xlfn.XLOOKUP(LessonLookup[[#This Row],[TopicID]],TopicLookup[TopicID],TopicLookup[TopicTitle])),"",_xlfn.XLOOKUP(LessonLookup[[#This Row],[TopicID]],TopicLookup[TopicID],TopicLookup[TopicTitle]))</f>
        <v>Plant Growth</v>
      </c>
      <c r="U20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8B2 Plant Growth</v>
      </c>
      <c r="V209" s="2"/>
      <c r="X209" s="2"/>
      <c r="Y209" s="2"/>
      <c r="Z209" s="2"/>
      <c r="AA209" s="2"/>
      <c r="AB209" s="2"/>
    </row>
    <row r="210" spans="1:28" ht="14.65" hidden="1" customHeight="1" x14ac:dyDescent="0.25">
      <c r="A210" s="7" t="str">
        <f>_xlfn.XLOOKUP(LessonLookup[[#This Row],[TopicID]],TopicLookup[TopicID],TopicLookup[SyllabusSubject])</f>
        <v>Science</v>
      </c>
      <c r="B210" s="5">
        <f>_xlfn.XLOOKUP(LessonLookup[[#This Row],[TopicID]],TopicLookup[TopicID],TopicLookup[SyllabusKeyStage])</f>
        <v>3</v>
      </c>
      <c r="C210" s="1" t="str">
        <f>_xlfn.XLOOKUP(LessonLookup[[#This Row],[TopicID]],topics!I:I,topics!D:D)</f>
        <v>KS3.Science</v>
      </c>
      <c r="D210" s="1" t="str">
        <f>_xlfn.XLOOKUP(LessonLookup[[#This Row],[TopicID]],topics!I:I,topics!E:E)</f>
        <v>Y8.Science</v>
      </c>
      <c r="E210" s="35">
        <v>8</v>
      </c>
      <c r="F210" s="36" t="s">
        <v>4</v>
      </c>
      <c r="G210" s="36">
        <v>3</v>
      </c>
      <c r="H210" s="37">
        <v>1</v>
      </c>
      <c r="I210"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8B3</v>
      </c>
      <c r="J210"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8B3.1</v>
      </c>
      <c r="K210" s="5" t="str">
        <f>IF(LessonLookup[[#This Row],[LessonTitleAuto]]="",LessonLookup[[#This Row],[LessonTitleEnter]],LessonLookup[[#This Row],[LessonTitleAuto]])</f>
        <v>Uni- vs. Multicellular</v>
      </c>
      <c r="L210" s="3" t="s">
        <v>568</v>
      </c>
      <c r="M210" s="3" t="s">
        <v>51</v>
      </c>
      <c r="N210" s="8">
        <f>COUNTIF(StatementLookup[LessonID],LessonLookup[[#This Row],[LessonID]])</f>
        <v>3</v>
      </c>
      <c r="O210" s="7">
        <v>1</v>
      </c>
      <c r="P210" s="2" t="s">
        <v>569</v>
      </c>
      <c r="Q210" s="2" t="s">
        <v>570</v>
      </c>
      <c r="R210" s="2"/>
      <c r="S210" s="2"/>
      <c r="T210" s="4" t="str">
        <f>IF(ISERROR(_xlfn.XLOOKUP(LessonLookup[[#This Row],[TopicID]],TopicLookup[TopicID],TopicLookup[TopicTitle])),"",_xlfn.XLOOKUP(LessonLookup[[#This Row],[TopicID]],TopicLookup[TopicID],TopicLookup[TopicTitle]))</f>
        <v>Unicellular And Multicellular Organisms</v>
      </c>
      <c r="U21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10" s="2"/>
      <c r="X210" s="2"/>
      <c r="Y210" s="2"/>
      <c r="Z210" s="2"/>
      <c r="AA210" s="2"/>
      <c r="AB210" s="2"/>
    </row>
    <row r="211" spans="1:28" ht="14.65" hidden="1" customHeight="1" x14ac:dyDescent="0.25">
      <c r="A211" s="7" t="str">
        <f>_xlfn.XLOOKUP(LessonLookup[[#This Row],[TopicID]],TopicLookup[TopicID],TopicLookup[SyllabusSubject])</f>
        <v>Science</v>
      </c>
      <c r="B211" s="5">
        <f>_xlfn.XLOOKUP(LessonLookup[[#This Row],[TopicID]],TopicLookup[TopicID],TopicLookup[SyllabusKeyStage])</f>
        <v>3</v>
      </c>
      <c r="C211" s="1" t="str">
        <f>_xlfn.XLOOKUP(LessonLookup[[#This Row],[TopicID]],topics!I:I,topics!D:D)</f>
        <v>KS3.Science</v>
      </c>
      <c r="D211" s="1" t="str">
        <f>_xlfn.XLOOKUP(LessonLookup[[#This Row],[TopicID]],topics!I:I,topics!E:E)</f>
        <v>Y8.Science</v>
      </c>
      <c r="E211" s="35">
        <v>8</v>
      </c>
      <c r="F211" s="36" t="s">
        <v>4</v>
      </c>
      <c r="G211" s="36">
        <v>3</v>
      </c>
      <c r="H211" s="37">
        <v>2</v>
      </c>
      <c r="I211"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8B3</v>
      </c>
      <c r="J211"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8B3.2</v>
      </c>
      <c r="K211" s="5" t="str">
        <f>IF(LessonLookup[[#This Row],[LessonTitleAuto]]="",LessonLookup[[#This Row],[LessonTitleEnter]],LessonLookup[[#This Row],[LessonTitleAuto]])</f>
        <v>Diffusion</v>
      </c>
      <c r="L211" s="3" t="s">
        <v>571</v>
      </c>
      <c r="M211" s="3" t="s">
        <v>51</v>
      </c>
      <c r="N211" s="8">
        <f>COUNTIF(StatementLookup[LessonID],LessonLookup[[#This Row],[LessonID]])</f>
        <v>3</v>
      </c>
      <c r="O211" s="7">
        <v>1</v>
      </c>
      <c r="P211" s="2" t="s">
        <v>572</v>
      </c>
      <c r="Q211" s="2" t="s">
        <v>573</v>
      </c>
      <c r="R211" s="2"/>
      <c r="S211" s="2"/>
      <c r="T211" s="4" t="str">
        <f>IF(ISERROR(_xlfn.XLOOKUP(LessonLookup[[#This Row],[TopicID]],TopicLookup[TopicID],TopicLookup[TopicTitle])),"",_xlfn.XLOOKUP(LessonLookup[[#This Row],[TopicID]],TopicLookup[TopicID],TopicLookup[TopicTitle]))</f>
        <v>Unicellular And Multicellular Organisms</v>
      </c>
      <c r="U21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11" s="2"/>
      <c r="X211" s="2"/>
      <c r="Y211" s="2"/>
      <c r="Z211" s="2"/>
      <c r="AA211" s="2"/>
      <c r="AB211" s="2"/>
    </row>
    <row r="212" spans="1:28" ht="14.65" hidden="1" customHeight="1" x14ac:dyDescent="0.25">
      <c r="A212" s="7" t="str">
        <f>_xlfn.XLOOKUP(LessonLookup[[#This Row],[TopicID]],TopicLookup[TopicID],TopicLookup[SyllabusSubject])</f>
        <v>Science</v>
      </c>
      <c r="B212" s="5">
        <f>_xlfn.XLOOKUP(LessonLookup[[#This Row],[TopicID]],TopicLookup[TopicID],TopicLookup[SyllabusKeyStage])</f>
        <v>3</v>
      </c>
      <c r="C212" s="1" t="str">
        <f>_xlfn.XLOOKUP(LessonLookup[[#This Row],[TopicID]],topics!I:I,topics!D:D)</f>
        <v>KS3.Science</v>
      </c>
      <c r="D212" s="1" t="str">
        <f>_xlfn.XLOOKUP(LessonLookup[[#This Row],[TopicID]],topics!I:I,topics!E:E)</f>
        <v>Y8.Science</v>
      </c>
      <c r="E212" s="35">
        <v>8</v>
      </c>
      <c r="F212" s="36" t="s">
        <v>4</v>
      </c>
      <c r="G212" s="36">
        <v>3</v>
      </c>
      <c r="H212" s="37">
        <v>3</v>
      </c>
      <c r="I212"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8B3</v>
      </c>
      <c r="J212"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8B3.3</v>
      </c>
      <c r="K212" s="5" t="str">
        <f>IF(LessonLookup[[#This Row],[LessonTitleAuto]]="",LessonLookup[[#This Row],[LessonTitleEnter]],LessonLookup[[#This Row],[LessonTitleAuto]])</f>
        <v>Bacteria</v>
      </c>
      <c r="L212" s="3" t="s">
        <v>574</v>
      </c>
      <c r="M212" s="3" t="s">
        <v>51</v>
      </c>
      <c r="N212" s="8">
        <f>COUNTIF(StatementLookup[LessonID],LessonLookup[[#This Row],[LessonID]])</f>
        <v>3</v>
      </c>
      <c r="O212" s="7">
        <v>1</v>
      </c>
      <c r="P212" s="2" t="s">
        <v>575</v>
      </c>
      <c r="Q212" s="2" t="s">
        <v>576</v>
      </c>
      <c r="R212" s="2"/>
      <c r="S212" s="2"/>
      <c r="T212" s="4" t="str">
        <f>IF(ISERROR(_xlfn.XLOOKUP(LessonLookup[[#This Row],[TopicID]],TopicLookup[TopicID],TopicLookup[TopicTitle])),"",_xlfn.XLOOKUP(LessonLookup[[#This Row],[TopicID]],TopicLookup[TopicID],TopicLookup[TopicTitle]))</f>
        <v>Unicellular And Multicellular Organisms</v>
      </c>
      <c r="U21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12" s="2"/>
      <c r="X212" s="2"/>
      <c r="Y212" s="2"/>
      <c r="Z212" s="2"/>
      <c r="AA212" s="2"/>
      <c r="AB212" s="2"/>
    </row>
    <row r="213" spans="1:28" ht="14.65" hidden="1" customHeight="1" x14ac:dyDescent="0.25">
      <c r="A213" s="7" t="str">
        <f>_xlfn.XLOOKUP(LessonLookup[[#This Row],[TopicID]],TopicLookup[TopicID],TopicLookup[SyllabusSubject])</f>
        <v>Science</v>
      </c>
      <c r="B213" s="5">
        <f>_xlfn.XLOOKUP(LessonLookup[[#This Row],[TopicID]],TopicLookup[TopicID],TopicLookup[SyllabusKeyStage])</f>
        <v>3</v>
      </c>
      <c r="C213" s="1" t="str">
        <f>_xlfn.XLOOKUP(LessonLookup[[#This Row],[TopicID]],topics!I:I,topics!D:D)</f>
        <v>KS3.Science</v>
      </c>
      <c r="D213" s="1" t="str">
        <f>_xlfn.XLOOKUP(LessonLookup[[#This Row],[TopicID]],topics!I:I,topics!E:E)</f>
        <v>Y8.Science</v>
      </c>
      <c r="E213" s="35">
        <v>8</v>
      </c>
      <c r="F213" s="36" t="s">
        <v>4</v>
      </c>
      <c r="G213" s="36">
        <v>3</v>
      </c>
      <c r="H213" s="37">
        <v>4</v>
      </c>
      <c r="I213"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8B3</v>
      </c>
      <c r="J213"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8B3.4</v>
      </c>
      <c r="K213" s="5" t="str">
        <f>IF(LessonLookup[[#This Row],[LessonTitleAuto]]="",LessonLookup[[#This Row],[LessonTitleEnter]],LessonLookup[[#This Row],[LessonTitleAuto]])</f>
        <v>Fungi</v>
      </c>
      <c r="L213" s="3" t="s">
        <v>577</v>
      </c>
      <c r="M213" s="3" t="s">
        <v>51</v>
      </c>
      <c r="N213" s="8">
        <f>COUNTIF(StatementLookup[LessonID],LessonLookup[[#This Row],[LessonID]])</f>
        <v>3</v>
      </c>
      <c r="O213" s="7">
        <v>1</v>
      </c>
      <c r="P213" s="2" t="s">
        <v>578</v>
      </c>
      <c r="Q213" s="2" t="s">
        <v>579</v>
      </c>
      <c r="R213" s="2"/>
      <c r="S213" s="2"/>
      <c r="T213" s="4" t="str">
        <f>IF(ISERROR(_xlfn.XLOOKUP(LessonLookup[[#This Row],[TopicID]],TopicLookup[TopicID],TopicLookup[TopicTitle])),"",_xlfn.XLOOKUP(LessonLookup[[#This Row],[TopicID]],TopicLookup[TopicID],TopicLookup[TopicTitle]))</f>
        <v>Unicellular And Multicellular Organisms</v>
      </c>
      <c r="U21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13" s="2"/>
      <c r="X213" s="2"/>
      <c r="Y213" s="2"/>
      <c r="Z213" s="2"/>
      <c r="AA213" s="2"/>
      <c r="AB213" s="2"/>
    </row>
    <row r="214" spans="1:28" ht="14.65" hidden="1" customHeight="1" x14ac:dyDescent="0.25">
      <c r="A214" s="7" t="str">
        <f>_xlfn.XLOOKUP(LessonLookup[[#This Row],[TopicID]],TopicLookup[TopicID],TopicLookup[SyllabusSubject])</f>
        <v>Science</v>
      </c>
      <c r="B214" s="5">
        <f>_xlfn.XLOOKUP(LessonLookup[[#This Row],[TopicID]],TopicLookup[TopicID],TopicLookup[SyllabusKeyStage])</f>
        <v>3</v>
      </c>
      <c r="C214" s="1" t="str">
        <f>_xlfn.XLOOKUP(LessonLookup[[#This Row],[TopicID]],topics!I:I,topics!D:D)</f>
        <v>KS3.Science</v>
      </c>
      <c r="D214" s="1" t="str">
        <f>_xlfn.XLOOKUP(LessonLookup[[#This Row],[TopicID]],topics!I:I,topics!E:E)</f>
        <v>Y8.Science</v>
      </c>
      <c r="E214" s="35">
        <v>8</v>
      </c>
      <c r="F214" s="36" t="s">
        <v>4</v>
      </c>
      <c r="G214" s="36">
        <v>3</v>
      </c>
      <c r="H214" s="37">
        <v>5</v>
      </c>
      <c r="I214"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8B3</v>
      </c>
      <c r="J21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8B3.5</v>
      </c>
      <c r="K214" s="5" t="str">
        <f>IF(LessonLookup[[#This Row],[LessonTitleAuto]]="",LessonLookup[[#This Row],[LessonTitleEnter]],LessonLookup[[#This Row],[LessonTitleAuto]])</f>
        <v>Uses of bacteria and fungi</v>
      </c>
      <c r="L214" s="3" t="s">
        <v>580</v>
      </c>
      <c r="M214" s="3" t="s">
        <v>51</v>
      </c>
      <c r="N214" s="8">
        <f>COUNTIF(StatementLookup[LessonID],LessonLookup[[#This Row],[LessonID]])</f>
        <v>3</v>
      </c>
      <c r="O214" s="7">
        <v>1</v>
      </c>
      <c r="P214" s="2" t="s">
        <v>581</v>
      </c>
      <c r="Q214" s="2" t="s">
        <v>582</v>
      </c>
      <c r="R214" s="2"/>
      <c r="S214" s="2"/>
      <c r="T214" s="4" t="str">
        <f>IF(ISERROR(_xlfn.XLOOKUP(LessonLookup[[#This Row],[TopicID]],TopicLookup[TopicID],TopicLookup[TopicTitle])),"",_xlfn.XLOOKUP(LessonLookup[[#This Row],[TopicID]],TopicLookup[TopicID],TopicLookup[TopicTitle]))</f>
        <v>Unicellular And Multicellular Organisms</v>
      </c>
      <c r="U21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14" s="2"/>
      <c r="X214" s="2"/>
      <c r="Y214" s="2"/>
      <c r="Z214" s="2"/>
      <c r="AA214" s="2"/>
      <c r="AB214" s="2"/>
    </row>
    <row r="215" spans="1:28" ht="14.65" hidden="1" customHeight="1" x14ac:dyDescent="0.25">
      <c r="A215" s="7" t="str">
        <f>_xlfn.XLOOKUP(LessonLookup[[#This Row],[TopicID]],TopicLookup[TopicID],TopicLookup[SyllabusSubject])</f>
        <v>Science</v>
      </c>
      <c r="B215" s="5">
        <f>_xlfn.XLOOKUP(LessonLookup[[#This Row],[TopicID]],TopicLookup[TopicID],TopicLookup[SyllabusKeyStage])</f>
        <v>3</v>
      </c>
      <c r="C215" s="1" t="str">
        <f>_xlfn.XLOOKUP(LessonLookup[[#This Row],[TopicID]],topics!I:I,topics!D:D)</f>
        <v>KS3.Science</v>
      </c>
      <c r="D215" s="1" t="str">
        <f>_xlfn.XLOOKUP(LessonLookup[[#This Row],[TopicID]],topics!I:I,topics!E:E)</f>
        <v>Y8.Science</v>
      </c>
      <c r="E215" s="35">
        <v>8</v>
      </c>
      <c r="F215" s="36" t="s">
        <v>4</v>
      </c>
      <c r="G215" s="36">
        <v>3</v>
      </c>
      <c r="H215" s="37">
        <v>6</v>
      </c>
      <c r="I215"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8B3</v>
      </c>
      <c r="J21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8B3.6</v>
      </c>
      <c r="K215" s="5" t="str">
        <f>IF(LessonLookup[[#This Row],[LessonTitleAuto]]="",LessonLookup[[#This Row],[LessonTitleEnter]],LessonLookup[[#This Row],[LessonTitleAuto]])</f>
        <v>Viruses</v>
      </c>
      <c r="L215" s="3" t="s">
        <v>583</v>
      </c>
      <c r="M215" s="3" t="s">
        <v>51</v>
      </c>
      <c r="N215" s="8">
        <f>COUNTIF(StatementLookup[LessonID],LessonLookup[[#This Row],[LessonID]])</f>
        <v>3</v>
      </c>
      <c r="O215" s="7">
        <v>1</v>
      </c>
      <c r="P215" s="2" t="s">
        <v>584</v>
      </c>
      <c r="Q215" s="2" t="s">
        <v>585</v>
      </c>
      <c r="R215" s="2"/>
      <c r="S215" s="2"/>
      <c r="T215" s="4" t="str">
        <f>IF(ISERROR(_xlfn.XLOOKUP(LessonLookup[[#This Row],[TopicID]],TopicLookup[TopicID],TopicLookup[TopicTitle])),"",_xlfn.XLOOKUP(LessonLookup[[#This Row],[TopicID]],TopicLookup[TopicID],TopicLookup[TopicTitle]))</f>
        <v>Unicellular And Multicellular Organisms</v>
      </c>
      <c r="U21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15" s="2"/>
      <c r="X215" s="2"/>
      <c r="Y215" s="2"/>
      <c r="Z215" s="2"/>
      <c r="AA215" s="2"/>
      <c r="AB215" s="2"/>
    </row>
    <row r="216" spans="1:28" ht="14.65" hidden="1" customHeight="1" x14ac:dyDescent="0.25">
      <c r="A216" s="7" t="str">
        <f>_xlfn.XLOOKUP(LessonLookup[[#This Row],[TopicID]],TopicLookup[TopicID],TopicLookup[SyllabusSubject])</f>
        <v>Science</v>
      </c>
      <c r="B216" s="5">
        <f>_xlfn.XLOOKUP(LessonLookup[[#This Row],[TopicID]],TopicLookup[TopicID],TopicLookup[SyllabusKeyStage])</f>
        <v>3</v>
      </c>
      <c r="C216" s="1" t="str">
        <f>_xlfn.XLOOKUP(LessonLookup[[#This Row],[TopicID]],topics!I:I,topics!D:D)</f>
        <v>KS3.Science</v>
      </c>
      <c r="D216" s="1" t="str">
        <f>_xlfn.XLOOKUP(LessonLookup[[#This Row],[TopicID]],topics!I:I,topics!E:E)</f>
        <v>Y8.Science</v>
      </c>
      <c r="E216" s="35">
        <v>8</v>
      </c>
      <c r="F216" s="36" t="s">
        <v>4</v>
      </c>
      <c r="G216" s="36">
        <v>3</v>
      </c>
      <c r="H216" s="37">
        <v>7</v>
      </c>
      <c r="I216"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8B3</v>
      </c>
      <c r="J21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8B3.7</v>
      </c>
      <c r="K216" s="5" t="str">
        <f>IF(LessonLookup[[#This Row],[LessonTitleAuto]]="",LessonLookup[[#This Row],[LessonTitleEnter]],LessonLookup[[#This Row],[LessonTitleAuto]])</f>
        <v>Protocists</v>
      </c>
      <c r="L216" s="3" t="s">
        <v>586</v>
      </c>
      <c r="M216" s="3" t="s">
        <v>51</v>
      </c>
      <c r="N216" s="8">
        <f>COUNTIF(StatementLookup[LessonID],LessonLookup[[#This Row],[LessonID]])</f>
        <v>3</v>
      </c>
      <c r="O216" s="7">
        <v>1</v>
      </c>
      <c r="P216" s="2" t="s">
        <v>587</v>
      </c>
      <c r="Q216" s="2" t="s">
        <v>588</v>
      </c>
      <c r="R216" s="2"/>
      <c r="S216" s="2"/>
      <c r="T216" s="4" t="str">
        <f>IF(ISERROR(_xlfn.XLOOKUP(LessonLookup[[#This Row],[TopicID]],TopicLookup[TopicID],TopicLookup[TopicTitle])),"",_xlfn.XLOOKUP(LessonLookup[[#This Row],[TopicID]],TopicLookup[TopicID],TopicLookup[TopicTitle]))</f>
        <v>Unicellular And Multicellular Organisms</v>
      </c>
      <c r="U21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16" s="2"/>
      <c r="X216" s="2"/>
      <c r="Y216" s="2"/>
      <c r="Z216" s="2"/>
      <c r="AA216" s="2"/>
      <c r="AB216" s="2"/>
    </row>
    <row r="217" spans="1:28" ht="14.65" hidden="1" customHeight="1" x14ac:dyDescent="0.25">
      <c r="A217" s="7" t="str">
        <f>_xlfn.XLOOKUP(LessonLookup[[#This Row],[TopicID]],TopicLookup[TopicID],TopicLookup[SyllabusSubject])</f>
        <v>Science</v>
      </c>
      <c r="B217" s="5">
        <f>_xlfn.XLOOKUP(LessonLookup[[#This Row],[TopicID]],TopicLookup[TopicID],TopicLookup[SyllabusKeyStage])</f>
        <v>3</v>
      </c>
      <c r="C217" s="1" t="str">
        <f>_xlfn.XLOOKUP(LessonLookup[[#This Row],[TopicID]],topics!I:I,topics!D:D)</f>
        <v>KS3.Science</v>
      </c>
      <c r="D217" s="1" t="str">
        <f>_xlfn.XLOOKUP(LessonLookup[[#This Row],[TopicID]],topics!I:I,topics!E:E)</f>
        <v>Y8.Science</v>
      </c>
      <c r="E217" s="35">
        <v>8</v>
      </c>
      <c r="F217" s="36" t="s">
        <v>4</v>
      </c>
      <c r="G217" s="36">
        <v>3</v>
      </c>
      <c r="H217" s="37">
        <v>8</v>
      </c>
      <c r="I217"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8B3</v>
      </c>
      <c r="J217"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8B3.8</v>
      </c>
      <c r="K217" s="5" t="str">
        <f>IF(LessonLookup[[#This Row],[LessonTitleAuto]]="",LessonLookup[[#This Row],[LessonTitleEnter]],LessonLookup[[#This Row],[LessonTitleAuto]])</f>
        <v>Decomposers and the carbon cycle</v>
      </c>
      <c r="L217" s="3" t="s">
        <v>589</v>
      </c>
      <c r="M217" s="3" t="s">
        <v>51</v>
      </c>
      <c r="N217" s="8">
        <f>COUNTIF(StatementLookup[LessonID],LessonLookup[[#This Row],[LessonID]])</f>
        <v>3</v>
      </c>
      <c r="O217" s="7">
        <v>1</v>
      </c>
      <c r="P217" s="2" t="s">
        <v>590</v>
      </c>
      <c r="Q217" s="2" t="s">
        <v>591</v>
      </c>
      <c r="R217" s="2"/>
      <c r="S217" s="2"/>
      <c r="T217" s="4" t="str">
        <f>IF(ISERROR(_xlfn.XLOOKUP(LessonLookup[[#This Row],[TopicID]],TopicLookup[TopicID],TopicLookup[TopicTitle])),"",_xlfn.XLOOKUP(LessonLookup[[#This Row],[TopicID]],TopicLookup[TopicID],TopicLookup[TopicTitle]))</f>
        <v>Unicellular And Multicellular Organisms</v>
      </c>
      <c r="U21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17" s="2"/>
      <c r="X217" s="2"/>
      <c r="Y217" s="2"/>
      <c r="Z217" s="2"/>
      <c r="AA217" s="2"/>
      <c r="AB217" s="2"/>
    </row>
    <row r="218" spans="1:28" ht="14.65" hidden="1" customHeight="1" x14ac:dyDescent="0.25">
      <c r="A218" s="7" t="str">
        <f>_xlfn.XLOOKUP(LessonLookup[[#This Row],[TopicID]],TopicLookup[TopicID],TopicLookup[SyllabusSubject])</f>
        <v>Science</v>
      </c>
      <c r="B218" s="5">
        <f>_xlfn.XLOOKUP(LessonLookup[[#This Row],[TopicID]],TopicLookup[TopicID],TopicLookup[SyllabusKeyStage])</f>
        <v>3</v>
      </c>
      <c r="C218" s="1" t="str">
        <f>_xlfn.XLOOKUP(LessonLookup[[#This Row],[TopicID]],topics!I:I,topics!D:D)</f>
        <v>KS3.Science</v>
      </c>
      <c r="D218" s="1" t="str">
        <f>_xlfn.XLOOKUP(LessonLookup[[#This Row],[TopicID]],topics!I:I,topics!E:E)</f>
        <v>Y8.Science</v>
      </c>
      <c r="E218" s="35">
        <v>8</v>
      </c>
      <c r="F218" s="36" t="s">
        <v>4</v>
      </c>
      <c r="G218" s="36">
        <v>3</v>
      </c>
      <c r="H218" s="37" t="s">
        <v>8</v>
      </c>
      <c r="I218"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8B3</v>
      </c>
      <c r="J218"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8B3.F</v>
      </c>
      <c r="K218" s="5" t="str">
        <f>IF(LessonLookup[[#This Row],[LessonTitleAuto]]="",LessonLookup[[#This Row],[LessonTitleEnter]],LessonLookup[[#This Row],[LessonTitleAuto]])</f>
        <v>Test feedback: 8B3 Unicellular And Multicellular Organisms</v>
      </c>
      <c r="L218" s="3" t="s">
        <v>921</v>
      </c>
      <c r="M218" s="3" t="s">
        <v>2951</v>
      </c>
      <c r="N218" s="2">
        <f>COUNTIF(StatementLookup[LessonID],LessonLookup[[#This Row],[LessonID]])</f>
        <v>1</v>
      </c>
      <c r="O218" s="2">
        <v>1</v>
      </c>
      <c r="P218" s="7"/>
      <c r="Q218" s="8"/>
      <c r="R218" s="2"/>
      <c r="S218" s="2"/>
      <c r="T218" s="4" t="str">
        <f>IF(ISERROR(_xlfn.XLOOKUP(LessonLookup[[#This Row],[TopicID]],TopicLookup[TopicID],TopicLookup[TopicTitle])),"",_xlfn.XLOOKUP(LessonLookup[[#This Row],[TopicID]],TopicLookup[TopicID],TopicLookup[TopicTitle]))</f>
        <v>Unicellular And Multicellular Organisms</v>
      </c>
      <c r="U21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8B3 Unicellular And Multicellular Organisms</v>
      </c>
      <c r="V218" s="2"/>
      <c r="X218" s="2"/>
      <c r="Y218" s="2"/>
      <c r="Z218" s="2"/>
      <c r="AA218" s="2"/>
      <c r="AB218" s="2"/>
    </row>
    <row r="219" spans="1:28" ht="14.65" hidden="1" customHeight="1" x14ac:dyDescent="0.25">
      <c r="A219" s="7" t="str">
        <f>_xlfn.XLOOKUP(LessonLookup[[#This Row],[TopicID]],TopicLookup[TopicID],TopicLookup[SyllabusSubject])</f>
        <v>Science</v>
      </c>
      <c r="B219" s="5">
        <f>_xlfn.XLOOKUP(LessonLookup[[#This Row],[TopicID]],TopicLookup[TopicID],TopicLookup[SyllabusKeyStage])</f>
        <v>3</v>
      </c>
      <c r="C219" s="1" t="str">
        <f>_xlfn.XLOOKUP(LessonLookup[[#This Row],[TopicID]],topics!I:I,topics!D:D)</f>
        <v>KS3.Science</v>
      </c>
      <c r="D219" s="1" t="str">
        <f>_xlfn.XLOOKUP(LessonLookup[[#This Row],[TopicID]],topics!I:I,topics!E:E)</f>
        <v>Y8.Science</v>
      </c>
      <c r="E219" s="35">
        <v>8</v>
      </c>
      <c r="F219" s="36" t="s">
        <v>4</v>
      </c>
      <c r="G219" s="36">
        <v>3</v>
      </c>
      <c r="H219" s="37" t="s">
        <v>6</v>
      </c>
      <c r="I219"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8B3</v>
      </c>
      <c r="J219"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8B3.R</v>
      </c>
      <c r="K219" s="5" t="str">
        <f>IF(LessonLookup[[#This Row],[LessonTitleAuto]]="",LessonLookup[[#This Row],[LessonTitleEnter]],LessonLookup[[#This Row],[LessonTitleAuto]])</f>
        <v>Revision of topic 8B3 Unicellular And Multicellular Organisms</v>
      </c>
      <c r="L219" s="3" t="s">
        <v>921</v>
      </c>
      <c r="M219" s="3" t="s">
        <v>2873</v>
      </c>
      <c r="N219" s="2">
        <f>COUNTIF(StatementLookup[LessonID],LessonLookup[[#This Row],[LessonID]])</f>
        <v>1</v>
      </c>
      <c r="O219" s="2">
        <v>1</v>
      </c>
      <c r="P219" s="7"/>
      <c r="Q219" s="8"/>
      <c r="R219" s="2"/>
      <c r="S219" s="2"/>
      <c r="T219" s="4" t="str">
        <f>IF(ISERROR(_xlfn.XLOOKUP(LessonLookup[[#This Row],[TopicID]],TopicLookup[TopicID],TopicLookup[TopicTitle])),"",_xlfn.XLOOKUP(LessonLookup[[#This Row],[TopicID]],TopicLookup[TopicID],TopicLookup[TopicTitle]))</f>
        <v>Unicellular And Multicellular Organisms</v>
      </c>
      <c r="U21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8B3 Unicellular And Multicellular Organisms</v>
      </c>
      <c r="V219" s="2"/>
      <c r="X219" s="2"/>
      <c r="Y219" s="2"/>
      <c r="Z219" s="2"/>
      <c r="AA219" s="2"/>
      <c r="AB219" s="2"/>
    </row>
    <row r="220" spans="1:28" ht="14.65" hidden="1" customHeight="1" x14ac:dyDescent="0.25">
      <c r="A220" s="7" t="str">
        <f>_xlfn.XLOOKUP(LessonLookup[[#This Row],[TopicID]],TopicLookup[TopicID],TopicLookup[SyllabusSubject])</f>
        <v>Science</v>
      </c>
      <c r="B220" s="5">
        <f>_xlfn.XLOOKUP(LessonLookup[[#This Row],[TopicID]],TopicLookup[TopicID],TopicLookup[SyllabusKeyStage])</f>
        <v>3</v>
      </c>
      <c r="C220" s="1" t="str">
        <f>_xlfn.XLOOKUP(LessonLookup[[#This Row],[TopicID]],topics!I:I,topics!D:D)</f>
        <v>KS3.Science</v>
      </c>
      <c r="D220" s="1" t="str">
        <f>_xlfn.XLOOKUP(LessonLookup[[#This Row],[TopicID]],topics!I:I,topics!E:E)</f>
        <v>Y8.Science</v>
      </c>
      <c r="E220" s="35">
        <v>8</v>
      </c>
      <c r="F220" s="36" t="s">
        <v>4</v>
      </c>
      <c r="G220" s="36">
        <v>3</v>
      </c>
      <c r="H220" s="37" t="s">
        <v>7</v>
      </c>
      <c r="I220"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8B3</v>
      </c>
      <c r="J220"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8B3.T</v>
      </c>
      <c r="K220" s="5" t="str">
        <f>IF(LessonLookup[[#This Row],[LessonTitleAuto]]="",LessonLookup[[#This Row],[LessonTitleEnter]],LessonLookup[[#This Row],[LessonTitleAuto]])</f>
        <v>Topic test: 8B3 Unicellular And Multicellular Organisms</v>
      </c>
      <c r="L220" s="3" t="s">
        <v>921</v>
      </c>
      <c r="M220" s="3" t="s">
        <v>2950</v>
      </c>
      <c r="N220" s="2">
        <f>COUNTIF(StatementLookup[LessonID],LessonLookup[[#This Row],[LessonID]])</f>
        <v>1</v>
      </c>
      <c r="O220" s="2">
        <v>1</v>
      </c>
      <c r="P220" s="7"/>
      <c r="Q220" s="8"/>
      <c r="R220" s="2"/>
      <c r="S220" s="2"/>
      <c r="T220" s="4" t="str">
        <f>IF(ISERROR(_xlfn.XLOOKUP(LessonLookup[[#This Row],[TopicID]],TopicLookup[TopicID],TopicLookup[TopicTitle])),"",_xlfn.XLOOKUP(LessonLookup[[#This Row],[TopicID]],TopicLookup[TopicID],TopicLookup[TopicTitle]))</f>
        <v>Unicellular And Multicellular Organisms</v>
      </c>
      <c r="U22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8B3 Unicellular And Multicellular Organisms</v>
      </c>
      <c r="V220" s="2"/>
      <c r="X220" s="2"/>
      <c r="Y220" s="2"/>
      <c r="Z220" s="2"/>
      <c r="AA220" s="2"/>
      <c r="AB220" s="2"/>
    </row>
    <row r="221" spans="1:28" ht="14.65" hidden="1" customHeight="1" x14ac:dyDescent="0.25">
      <c r="A221" s="7" t="str">
        <f>_xlfn.XLOOKUP(LessonLookup[[#This Row],[TopicID]],TopicLookup[TopicID],TopicLookup[SyllabusSubject])</f>
        <v>Science</v>
      </c>
      <c r="B221" s="5">
        <f>_xlfn.XLOOKUP(LessonLookup[[#This Row],[TopicID]],TopicLookup[TopicID],TopicLookup[SyllabusKeyStage])</f>
        <v>3</v>
      </c>
      <c r="C221" s="1" t="str">
        <f>_xlfn.XLOOKUP(LessonLookup[[#This Row],[TopicID]],topics!I:I,topics!D:D)</f>
        <v>KS3.Science</v>
      </c>
      <c r="D221" s="1" t="str">
        <f>_xlfn.XLOOKUP(LessonLookup[[#This Row],[TopicID]],topics!I:I,topics!E:E)</f>
        <v>Y8.Science</v>
      </c>
      <c r="E221" s="35">
        <v>8</v>
      </c>
      <c r="F221" s="36" t="s">
        <v>4</v>
      </c>
      <c r="G221" s="36">
        <v>4</v>
      </c>
      <c r="H221" s="37">
        <v>1</v>
      </c>
      <c r="I221"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8B4</v>
      </c>
      <c r="J221"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8B4.1</v>
      </c>
      <c r="K221" s="5" t="str">
        <f>IF(LessonLookup[[#This Row],[LessonTitleAuto]]="",LessonLookup[[#This Row],[LessonTitleEnter]],LessonLookup[[#This Row],[LessonTitleAuto]])</f>
        <v>Environmental Variation</v>
      </c>
      <c r="L221" s="3" t="s">
        <v>592</v>
      </c>
      <c r="M221" s="3" t="s">
        <v>51</v>
      </c>
      <c r="N221" s="8">
        <f>COUNTIF(StatementLookup[LessonID],LessonLookup[[#This Row],[LessonID]])</f>
        <v>3</v>
      </c>
      <c r="O221" s="7">
        <v>1</v>
      </c>
      <c r="P221" s="2" t="s">
        <v>593</v>
      </c>
      <c r="Q221" s="2" t="s">
        <v>594</v>
      </c>
      <c r="R221" s="2"/>
      <c r="S221" s="2"/>
      <c r="T221" s="4" t="str">
        <f>IF(ISERROR(_xlfn.XLOOKUP(LessonLookup[[#This Row],[TopicID]],TopicLookup[TopicID],TopicLookup[TopicTitle])),"",_xlfn.XLOOKUP(LessonLookup[[#This Row],[TopicID]],TopicLookup[TopicID],TopicLookup[TopicTitle]))</f>
        <v>Genetics And Evolution</v>
      </c>
      <c r="U22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21" s="2"/>
      <c r="X221" s="2"/>
      <c r="Y221" s="2"/>
      <c r="Z221" s="2"/>
      <c r="AA221" s="2"/>
      <c r="AB221" s="2"/>
    </row>
    <row r="222" spans="1:28" ht="14.65" hidden="1" customHeight="1" x14ac:dyDescent="0.25">
      <c r="A222" s="7" t="str">
        <f>_xlfn.XLOOKUP(LessonLookup[[#This Row],[TopicID]],TopicLookup[TopicID],TopicLookup[SyllabusSubject])</f>
        <v>Science</v>
      </c>
      <c r="B222" s="5">
        <f>_xlfn.XLOOKUP(LessonLookup[[#This Row],[TopicID]],TopicLookup[TopicID],TopicLookup[SyllabusKeyStage])</f>
        <v>3</v>
      </c>
      <c r="C222" s="1" t="str">
        <f>_xlfn.XLOOKUP(LessonLookup[[#This Row],[TopicID]],topics!I:I,topics!D:D)</f>
        <v>KS3.Science</v>
      </c>
      <c r="D222" s="1" t="str">
        <f>_xlfn.XLOOKUP(LessonLookup[[#This Row],[TopicID]],topics!I:I,topics!E:E)</f>
        <v>Y8.Science</v>
      </c>
      <c r="E222" s="35">
        <v>8</v>
      </c>
      <c r="F222" s="36" t="s">
        <v>4</v>
      </c>
      <c r="G222" s="36">
        <v>4</v>
      </c>
      <c r="H222" s="37">
        <v>2</v>
      </c>
      <c r="I222"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8B4</v>
      </c>
      <c r="J222"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8B4.2</v>
      </c>
      <c r="K222" s="5" t="str">
        <f>IF(LessonLookup[[#This Row],[LessonTitleAuto]]="",LessonLookup[[#This Row],[LessonTitleEnter]],LessonLookup[[#This Row],[LessonTitleAuto]])</f>
        <v>Inherited variation</v>
      </c>
      <c r="L222" s="3" t="s">
        <v>595</v>
      </c>
      <c r="M222" s="3" t="s">
        <v>51</v>
      </c>
      <c r="N222" s="8">
        <f>COUNTIF(StatementLookup[LessonID],LessonLookup[[#This Row],[LessonID]])</f>
        <v>3</v>
      </c>
      <c r="O222" s="7">
        <v>1</v>
      </c>
      <c r="P222" s="2" t="s">
        <v>593</v>
      </c>
      <c r="Q222" s="2" t="s">
        <v>596</v>
      </c>
      <c r="R222" s="2"/>
      <c r="S222" s="2"/>
      <c r="T222" s="4" t="str">
        <f>IF(ISERROR(_xlfn.XLOOKUP(LessonLookup[[#This Row],[TopicID]],TopicLookup[TopicID],TopicLookup[TopicTitle])),"",_xlfn.XLOOKUP(LessonLookup[[#This Row],[TopicID]],TopicLookup[TopicID],TopicLookup[TopicTitle]))</f>
        <v>Genetics And Evolution</v>
      </c>
      <c r="U22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22" s="2"/>
      <c r="X222" s="2"/>
      <c r="Y222" s="2"/>
      <c r="Z222" s="2"/>
      <c r="AA222" s="2"/>
      <c r="AB222" s="2"/>
    </row>
    <row r="223" spans="1:28" ht="14.65" hidden="1" customHeight="1" x14ac:dyDescent="0.25">
      <c r="A223" s="7" t="str">
        <f>_xlfn.XLOOKUP(LessonLookup[[#This Row],[TopicID]],TopicLookup[TopicID],TopicLookup[SyllabusSubject])</f>
        <v>Science</v>
      </c>
      <c r="B223" s="5">
        <f>_xlfn.XLOOKUP(LessonLookup[[#This Row],[TopicID]],TopicLookup[TopicID],TopicLookup[SyllabusKeyStage])</f>
        <v>3</v>
      </c>
      <c r="C223" s="1" t="str">
        <f>_xlfn.XLOOKUP(LessonLookup[[#This Row],[TopicID]],topics!I:I,topics!D:D)</f>
        <v>KS3.Science</v>
      </c>
      <c r="D223" s="1" t="str">
        <f>_xlfn.XLOOKUP(LessonLookup[[#This Row],[TopicID]],topics!I:I,topics!E:E)</f>
        <v>Y8.Science</v>
      </c>
      <c r="E223" s="35">
        <v>8</v>
      </c>
      <c r="F223" s="36" t="s">
        <v>4</v>
      </c>
      <c r="G223" s="36">
        <v>4</v>
      </c>
      <c r="H223" s="37">
        <v>3</v>
      </c>
      <c r="I223"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8B4</v>
      </c>
      <c r="J223"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8B4.3</v>
      </c>
      <c r="K223" s="5" t="str">
        <f>IF(LessonLookup[[#This Row],[LessonTitleAuto]]="",LessonLookup[[#This Row],[LessonTitleEnter]],LessonLookup[[#This Row],[LessonTitleAuto]])</f>
        <v>Structure of DNA</v>
      </c>
      <c r="L223" s="3" t="s">
        <v>597</v>
      </c>
      <c r="M223" s="3" t="s">
        <v>51</v>
      </c>
      <c r="N223" s="8">
        <f>COUNTIF(StatementLookup[LessonID],LessonLookup[[#This Row],[LessonID]])</f>
        <v>3</v>
      </c>
      <c r="O223" s="7">
        <v>1</v>
      </c>
      <c r="P223" s="2" t="s">
        <v>598</v>
      </c>
      <c r="Q223" s="2" t="s">
        <v>599</v>
      </c>
      <c r="R223" s="2"/>
      <c r="S223" s="2"/>
      <c r="T223" s="4" t="str">
        <f>IF(ISERROR(_xlfn.XLOOKUP(LessonLookup[[#This Row],[TopicID]],TopicLookup[TopicID],TopicLookup[TopicTitle])),"",_xlfn.XLOOKUP(LessonLookup[[#This Row],[TopicID]],TopicLookup[TopicID],TopicLookup[TopicTitle]))</f>
        <v>Genetics And Evolution</v>
      </c>
      <c r="U22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23" s="2"/>
      <c r="X223" s="2"/>
      <c r="Y223" s="2"/>
      <c r="Z223" s="2"/>
      <c r="AA223" s="2"/>
      <c r="AB223" s="2"/>
    </row>
    <row r="224" spans="1:28" ht="14.65" hidden="1" customHeight="1" x14ac:dyDescent="0.25">
      <c r="A224" s="7" t="str">
        <f>_xlfn.XLOOKUP(LessonLookup[[#This Row],[TopicID]],TopicLookup[TopicID],TopicLookup[SyllabusSubject])</f>
        <v>Science</v>
      </c>
      <c r="B224" s="5">
        <f>_xlfn.XLOOKUP(LessonLookup[[#This Row],[TopicID]],TopicLookup[TopicID],TopicLookup[SyllabusKeyStage])</f>
        <v>3</v>
      </c>
      <c r="C224" s="1" t="str">
        <f>_xlfn.XLOOKUP(LessonLookup[[#This Row],[TopicID]],topics!I:I,topics!D:D)</f>
        <v>KS3.Science</v>
      </c>
      <c r="D224" s="1" t="str">
        <f>_xlfn.XLOOKUP(LessonLookup[[#This Row],[TopicID]],topics!I:I,topics!E:E)</f>
        <v>Y8.Science</v>
      </c>
      <c r="E224" s="35">
        <v>8</v>
      </c>
      <c r="F224" s="36" t="s">
        <v>4</v>
      </c>
      <c r="G224" s="36">
        <v>4</v>
      </c>
      <c r="H224" s="37">
        <v>4</v>
      </c>
      <c r="I224"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8B4</v>
      </c>
      <c r="J22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8B4.4</v>
      </c>
      <c r="K224" s="5" t="str">
        <f>IF(LessonLookup[[#This Row],[LessonTitleAuto]]="",LessonLookup[[#This Row],[LessonTitleEnter]],LessonLookup[[#This Row],[LessonTitleAuto]])</f>
        <v>Genes</v>
      </c>
      <c r="L224" s="3" t="s">
        <v>600</v>
      </c>
      <c r="M224" s="3" t="s">
        <v>51</v>
      </c>
      <c r="N224" s="8">
        <f>COUNTIF(StatementLookup[LessonID],LessonLookup[[#This Row],[LessonID]])</f>
        <v>3</v>
      </c>
      <c r="O224" s="7">
        <v>1</v>
      </c>
      <c r="P224" s="2" t="s">
        <v>601</v>
      </c>
      <c r="Q224" s="2" t="s">
        <v>602</v>
      </c>
      <c r="R224" s="2"/>
      <c r="S224" s="2"/>
      <c r="T224" s="4" t="str">
        <f>IF(ISERROR(_xlfn.XLOOKUP(LessonLookup[[#This Row],[TopicID]],TopicLookup[TopicID],TopicLookup[TopicTitle])),"",_xlfn.XLOOKUP(LessonLookup[[#This Row],[TopicID]],TopicLookup[TopicID],TopicLookup[TopicTitle]))</f>
        <v>Genetics And Evolution</v>
      </c>
      <c r="U22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24" s="2"/>
      <c r="X224" s="2"/>
      <c r="Y224" s="2"/>
      <c r="Z224" s="2"/>
      <c r="AA224" s="2"/>
      <c r="AB224" s="2"/>
    </row>
    <row r="225" spans="1:28" ht="14.65" hidden="1" customHeight="1" x14ac:dyDescent="0.25">
      <c r="A225" s="7" t="str">
        <f>_xlfn.XLOOKUP(LessonLookup[[#This Row],[TopicID]],TopicLookup[TopicID],TopicLookup[SyllabusSubject])</f>
        <v>Science</v>
      </c>
      <c r="B225" s="5">
        <f>_xlfn.XLOOKUP(LessonLookup[[#This Row],[TopicID]],TopicLookup[TopicID],TopicLookup[SyllabusKeyStage])</f>
        <v>3</v>
      </c>
      <c r="C225" s="1" t="str">
        <f>_xlfn.XLOOKUP(LessonLookup[[#This Row],[TopicID]],topics!I:I,topics!D:D)</f>
        <v>KS3.Science</v>
      </c>
      <c r="D225" s="1" t="str">
        <f>_xlfn.XLOOKUP(LessonLookup[[#This Row],[TopicID]],topics!I:I,topics!E:E)</f>
        <v>Y8.Science</v>
      </c>
      <c r="E225" s="35">
        <v>8</v>
      </c>
      <c r="F225" s="36" t="s">
        <v>4</v>
      </c>
      <c r="G225" s="36">
        <v>4</v>
      </c>
      <c r="H225" s="37">
        <v>5</v>
      </c>
      <c r="I225"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8B4</v>
      </c>
      <c r="J22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8B4.5</v>
      </c>
      <c r="K225" s="5" t="str">
        <f>IF(LessonLookup[[#This Row],[LessonTitleAuto]]="",LessonLookup[[#This Row],[LessonTitleEnter]],LessonLookup[[#This Row],[LessonTitleAuto]])</f>
        <v>Adaptation</v>
      </c>
      <c r="L225" s="3" t="s">
        <v>603</v>
      </c>
      <c r="M225" s="3" t="s">
        <v>51</v>
      </c>
      <c r="N225" s="8">
        <f>COUNTIF(StatementLookup[LessonID],LessonLookup[[#This Row],[LessonID]])</f>
        <v>3</v>
      </c>
      <c r="O225" s="7">
        <v>1</v>
      </c>
      <c r="P225" s="2" t="s">
        <v>604</v>
      </c>
      <c r="Q225" s="2" t="s">
        <v>605</v>
      </c>
      <c r="R225" s="2"/>
      <c r="S225" s="2"/>
      <c r="T225" s="4" t="str">
        <f>IF(ISERROR(_xlfn.XLOOKUP(LessonLookup[[#This Row],[TopicID]],TopicLookup[TopicID],TopicLookup[TopicTitle])),"",_xlfn.XLOOKUP(LessonLookup[[#This Row],[TopicID]],TopicLookup[TopicID],TopicLookup[TopicTitle]))</f>
        <v>Genetics And Evolution</v>
      </c>
      <c r="U22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25" s="2"/>
      <c r="X225" s="2"/>
      <c r="Y225" s="2"/>
      <c r="Z225" s="2"/>
      <c r="AA225" s="2"/>
      <c r="AB225" s="2"/>
    </row>
    <row r="226" spans="1:28" ht="14.65" hidden="1" customHeight="1" x14ac:dyDescent="0.25">
      <c r="A226" s="7" t="str">
        <f>_xlfn.XLOOKUP(LessonLookup[[#This Row],[TopicID]],TopicLookup[TopicID],TopicLookup[SyllabusSubject])</f>
        <v>Science</v>
      </c>
      <c r="B226" s="5">
        <f>_xlfn.XLOOKUP(LessonLookup[[#This Row],[TopicID]],TopicLookup[TopicID],TopicLookup[SyllabusKeyStage])</f>
        <v>3</v>
      </c>
      <c r="C226" s="1" t="str">
        <f>_xlfn.XLOOKUP(LessonLookup[[#This Row],[TopicID]],topics!I:I,topics!D:D)</f>
        <v>KS3.Science</v>
      </c>
      <c r="D226" s="1" t="str">
        <f>_xlfn.XLOOKUP(LessonLookup[[#This Row],[TopicID]],topics!I:I,topics!E:E)</f>
        <v>Y8.Science</v>
      </c>
      <c r="E226" s="35">
        <v>8</v>
      </c>
      <c r="F226" s="36" t="s">
        <v>4</v>
      </c>
      <c r="G226" s="36">
        <v>4</v>
      </c>
      <c r="H226" s="37">
        <v>6</v>
      </c>
      <c r="I226"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8B4</v>
      </c>
      <c r="J22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8B4.6</v>
      </c>
      <c r="K226" s="5" t="str">
        <f>IF(LessonLookup[[#This Row],[LessonTitleAuto]]="",LessonLookup[[#This Row],[LessonTitleEnter]],LessonLookup[[#This Row],[LessonTitleAuto]])</f>
        <v>Natural selection</v>
      </c>
      <c r="L226" s="3" t="s">
        <v>606</v>
      </c>
      <c r="M226" s="3" t="s">
        <v>51</v>
      </c>
      <c r="N226" s="8">
        <f>COUNTIF(StatementLookup[LessonID],LessonLookup[[#This Row],[LessonID]])</f>
        <v>3</v>
      </c>
      <c r="O226" s="7">
        <v>1</v>
      </c>
      <c r="P226" s="2" t="s">
        <v>607</v>
      </c>
      <c r="Q226" s="2" t="s">
        <v>608</v>
      </c>
      <c r="R226" s="2"/>
      <c r="S226" s="2"/>
      <c r="T226" s="4" t="str">
        <f>IF(ISERROR(_xlfn.XLOOKUP(LessonLookup[[#This Row],[TopicID]],TopicLookup[TopicID],TopicLookup[TopicTitle])),"",_xlfn.XLOOKUP(LessonLookup[[#This Row],[TopicID]],TopicLookup[TopicID],TopicLookup[TopicTitle]))</f>
        <v>Genetics And Evolution</v>
      </c>
      <c r="U22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26" s="2"/>
      <c r="X226" s="2"/>
      <c r="Y226" s="2"/>
      <c r="Z226" s="2"/>
      <c r="AA226" s="2"/>
      <c r="AB226" s="2"/>
    </row>
    <row r="227" spans="1:28" ht="14.65" hidden="1" customHeight="1" x14ac:dyDescent="0.25">
      <c r="A227" s="7" t="str">
        <f>_xlfn.XLOOKUP(LessonLookup[[#This Row],[TopicID]],TopicLookup[TopicID],TopicLookup[SyllabusSubject])</f>
        <v>Science</v>
      </c>
      <c r="B227" s="5">
        <f>_xlfn.XLOOKUP(LessonLookup[[#This Row],[TopicID]],TopicLookup[TopicID],TopicLookup[SyllabusKeyStage])</f>
        <v>3</v>
      </c>
      <c r="C227" s="1" t="str">
        <f>_xlfn.XLOOKUP(LessonLookup[[#This Row],[TopicID]],topics!I:I,topics!D:D)</f>
        <v>KS3.Science</v>
      </c>
      <c r="D227" s="1" t="str">
        <f>_xlfn.XLOOKUP(LessonLookup[[#This Row],[TopicID]],topics!I:I,topics!E:E)</f>
        <v>Y8.Science</v>
      </c>
      <c r="E227" s="35">
        <v>8</v>
      </c>
      <c r="F227" s="36" t="s">
        <v>4</v>
      </c>
      <c r="G227" s="36">
        <v>4</v>
      </c>
      <c r="H227" s="37">
        <v>7</v>
      </c>
      <c r="I227"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8B4</v>
      </c>
      <c r="J227"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8B4.7</v>
      </c>
      <c r="K227" s="5" t="str">
        <f>IF(LessonLookup[[#This Row],[LessonTitleAuto]]="",LessonLookup[[#This Row],[LessonTitleEnter]],LessonLookup[[#This Row],[LessonTitleAuto]])</f>
        <v>Environment changes</v>
      </c>
      <c r="L227" s="3" t="s">
        <v>609</v>
      </c>
      <c r="M227" s="3" t="s">
        <v>51</v>
      </c>
      <c r="N227" s="8">
        <f>COUNTIF(StatementLookup[LessonID],LessonLookup[[#This Row],[LessonID]])</f>
        <v>3</v>
      </c>
      <c r="O227" s="7">
        <v>1</v>
      </c>
      <c r="P227" s="2" t="s">
        <v>610</v>
      </c>
      <c r="Q227" s="2" t="s">
        <v>611</v>
      </c>
      <c r="R227" s="2"/>
      <c r="S227" s="2"/>
      <c r="T227" s="4" t="str">
        <f>IF(ISERROR(_xlfn.XLOOKUP(LessonLookup[[#This Row],[TopicID]],TopicLookup[TopicID],TopicLookup[TopicTitle])),"",_xlfn.XLOOKUP(LessonLookup[[#This Row],[TopicID]],TopicLookup[TopicID],TopicLookup[TopicTitle]))</f>
        <v>Genetics And Evolution</v>
      </c>
      <c r="U22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27" s="2"/>
      <c r="X227" s="2"/>
      <c r="Y227" s="2"/>
      <c r="Z227" s="2"/>
      <c r="AA227" s="2"/>
      <c r="AB227" s="2"/>
    </row>
    <row r="228" spans="1:28" ht="14.65" hidden="1" customHeight="1" x14ac:dyDescent="0.25">
      <c r="A228" s="7" t="str">
        <f>_xlfn.XLOOKUP(LessonLookup[[#This Row],[TopicID]],TopicLookup[TopicID],TopicLookup[SyllabusSubject])</f>
        <v>Science</v>
      </c>
      <c r="B228" s="5">
        <f>_xlfn.XLOOKUP(LessonLookup[[#This Row],[TopicID]],TopicLookup[TopicID],TopicLookup[SyllabusKeyStage])</f>
        <v>3</v>
      </c>
      <c r="C228" s="1" t="str">
        <f>_xlfn.XLOOKUP(LessonLookup[[#This Row],[TopicID]],topics!I:I,topics!D:D)</f>
        <v>KS3.Science</v>
      </c>
      <c r="D228" s="1" t="str">
        <f>_xlfn.XLOOKUP(LessonLookup[[#This Row],[TopicID]],topics!I:I,topics!E:E)</f>
        <v>Y8.Science</v>
      </c>
      <c r="E228" s="35">
        <v>8</v>
      </c>
      <c r="F228" s="36" t="s">
        <v>4</v>
      </c>
      <c r="G228" s="36">
        <v>4</v>
      </c>
      <c r="H228" s="37">
        <v>8</v>
      </c>
      <c r="I228"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8B4</v>
      </c>
      <c r="J228"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8B4.8</v>
      </c>
      <c r="K228" s="5" t="str">
        <f>IF(LessonLookup[[#This Row],[LessonTitleAuto]]="",LessonLookup[[#This Row],[LessonTitleEnter]],LessonLookup[[#This Row],[LessonTitleAuto]])</f>
        <v>The importance of biodiversity</v>
      </c>
      <c r="L228" s="3" t="s">
        <v>612</v>
      </c>
      <c r="M228" s="3" t="s">
        <v>51</v>
      </c>
      <c r="N228" s="8">
        <f>COUNTIF(StatementLookup[LessonID],LessonLookup[[#This Row],[LessonID]])</f>
        <v>3</v>
      </c>
      <c r="O228" s="7">
        <v>1</v>
      </c>
      <c r="P228" s="2" t="s">
        <v>613</v>
      </c>
      <c r="Q228" s="2" t="s">
        <v>614</v>
      </c>
      <c r="R228" s="2"/>
      <c r="S228" s="2"/>
      <c r="T228" s="4" t="str">
        <f>IF(ISERROR(_xlfn.XLOOKUP(LessonLookup[[#This Row],[TopicID]],TopicLookup[TopicID],TopicLookup[TopicTitle])),"",_xlfn.XLOOKUP(LessonLookup[[#This Row],[TopicID]],TopicLookup[TopicID],TopicLookup[TopicTitle]))</f>
        <v>Genetics And Evolution</v>
      </c>
      <c r="U22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28" s="2"/>
      <c r="X228" s="2"/>
      <c r="Y228" s="2"/>
      <c r="Z228" s="2"/>
      <c r="AA228" s="2"/>
      <c r="AB228" s="2"/>
    </row>
    <row r="229" spans="1:28" ht="14.65" hidden="1" customHeight="1" x14ac:dyDescent="0.25">
      <c r="A229" s="7" t="str">
        <f>_xlfn.XLOOKUP(LessonLookup[[#This Row],[TopicID]],TopicLookup[TopicID],TopicLookup[SyllabusSubject])</f>
        <v>Science</v>
      </c>
      <c r="B229" s="5">
        <f>_xlfn.XLOOKUP(LessonLookup[[#This Row],[TopicID]],TopicLookup[TopicID],TopicLookup[SyllabusKeyStage])</f>
        <v>3</v>
      </c>
      <c r="C229" s="1" t="str">
        <f>_xlfn.XLOOKUP(LessonLookup[[#This Row],[TopicID]],topics!I:I,topics!D:D)</f>
        <v>KS3.Science</v>
      </c>
      <c r="D229" s="1" t="str">
        <f>_xlfn.XLOOKUP(LessonLookup[[#This Row],[TopicID]],topics!I:I,topics!E:E)</f>
        <v>Y8.Science</v>
      </c>
      <c r="E229" s="35">
        <v>8</v>
      </c>
      <c r="F229" s="36" t="s">
        <v>4</v>
      </c>
      <c r="G229" s="36">
        <v>4</v>
      </c>
      <c r="H229" s="37" t="s">
        <v>8</v>
      </c>
      <c r="I229"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8B4</v>
      </c>
      <c r="J229"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8B4.F</v>
      </c>
      <c r="K229" s="5" t="str">
        <f>IF(LessonLookup[[#This Row],[LessonTitleAuto]]="",LessonLookup[[#This Row],[LessonTitleEnter]],LessonLookup[[#This Row],[LessonTitleAuto]])</f>
        <v>Test feedback: 8B4 Genetics And Evolution</v>
      </c>
      <c r="L229" s="3" t="s">
        <v>921</v>
      </c>
      <c r="M229" s="3" t="s">
        <v>2951</v>
      </c>
      <c r="N229" s="2">
        <f>COUNTIF(StatementLookup[LessonID],LessonLookup[[#This Row],[LessonID]])</f>
        <v>1</v>
      </c>
      <c r="O229" s="2">
        <v>1</v>
      </c>
      <c r="P229" s="7"/>
      <c r="Q229" s="8"/>
      <c r="R229" s="2"/>
      <c r="S229" s="2"/>
      <c r="T229" s="4" t="str">
        <f>IF(ISERROR(_xlfn.XLOOKUP(LessonLookup[[#This Row],[TopicID]],TopicLookup[TopicID],TopicLookup[TopicTitle])),"",_xlfn.XLOOKUP(LessonLookup[[#This Row],[TopicID]],TopicLookup[TopicID],TopicLookup[TopicTitle]))</f>
        <v>Genetics And Evolution</v>
      </c>
      <c r="U22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8B4 Genetics And Evolution</v>
      </c>
      <c r="V229" s="2"/>
      <c r="X229" s="2"/>
      <c r="Y229" s="2"/>
      <c r="Z229" s="2"/>
      <c r="AA229" s="2"/>
      <c r="AB229" s="2"/>
    </row>
    <row r="230" spans="1:28" ht="14.65" hidden="1" customHeight="1" x14ac:dyDescent="0.25">
      <c r="A230" s="7" t="str">
        <f>_xlfn.XLOOKUP(LessonLookup[[#This Row],[TopicID]],TopicLookup[TopicID],TopicLookup[SyllabusSubject])</f>
        <v>Science</v>
      </c>
      <c r="B230" s="5">
        <f>_xlfn.XLOOKUP(LessonLookup[[#This Row],[TopicID]],TopicLookup[TopicID],TopicLookup[SyllabusKeyStage])</f>
        <v>3</v>
      </c>
      <c r="C230" s="1" t="str">
        <f>_xlfn.XLOOKUP(LessonLookup[[#This Row],[TopicID]],topics!I:I,topics!D:D)</f>
        <v>KS3.Science</v>
      </c>
      <c r="D230" s="1" t="str">
        <f>_xlfn.XLOOKUP(LessonLookup[[#This Row],[TopicID]],topics!I:I,topics!E:E)</f>
        <v>Y8.Science</v>
      </c>
      <c r="E230" s="35">
        <v>8</v>
      </c>
      <c r="F230" s="36" t="s">
        <v>4</v>
      </c>
      <c r="G230" s="36">
        <v>4</v>
      </c>
      <c r="H230" s="37" t="s">
        <v>6</v>
      </c>
      <c r="I230"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8B4</v>
      </c>
      <c r="J230"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8B4.R</v>
      </c>
      <c r="K230" s="5" t="str">
        <f>IF(LessonLookup[[#This Row],[LessonTitleAuto]]="",LessonLookup[[#This Row],[LessonTitleEnter]],LessonLookup[[#This Row],[LessonTitleAuto]])</f>
        <v>Revision of topic 8B4 Genetics And Evolution</v>
      </c>
      <c r="L230" s="3" t="s">
        <v>921</v>
      </c>
      <c r="M230" s="3" t="s">
        <v>2873</v>
      </c>
      <c r="N230" s="2">
        <f>COUNTIF(StatementLookup[LessonID],LessonLookup[[#This Row],[LessonID]])</f>
        <v>1</v>
      </c>
      <c r="O230" s="2">
        <v>1</v>
      </c>
      <c r="P230" s="7"/>
      <c r="Q230" s="8"/>
      <c r="R230" s="2"/>
      <c r="S230" s="2"/>
      <c r="T230" s="4" t="str">
        <f>IF(ISERROR(_xlfn.XLOOKUP(LessonLookup[[#This Row],[TopicID]],TopicLookup[TopicID],TopicLookup[TopicTitle])),"",_xlfn.XLOOKUP(LessonLookup[[#This Row],[TopicID]],TopicLookup[TopicID],TopicLookup[TopicTitle]))</f>
        <v>Genetics And Evolution</v>
      </c>
      <c r="U23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8B4 Genetics And Evolution</v>
      </c>
      <c r="V230" s="2"/>
      <c r="X230" s="2"/>
      <c r="Y230" s="2"/>
      <c r="Z230" s="2"/>
      <c r="AA230" s="2"/>
      <c r="AB230" s="2"/>
    </row>
    <row r="231" spans="1:28" ht="14.65" hidden="1" customHeight="1" x14ac:dyDescent="0.25">
      <c r="A231" s="7" t="str">
        <f>_xlfn.XLOOKUP(LessonLookup[[#This Row],[TopicID]],TopicLookup[TopicID],TopicLookup[SyllabusSubject])</f>
        <v>Science</v>
      </c>
      <c r="B231" s="5">
        <f>_xlfn.XLOOKUP(LessonLookup[[#This Row],[TopicID]],TopicLookup[TopicID],TopicLookup[SyllabusKeyStage])</f>
        <v>3</v>
      </c>
      <c r="C231" s="1" t="str">
        <f>_xlfn.XLOOKUP(LessonLookup[[#This Row],[TopicID]],topics!I:I,topics!D:D)</f>
        <v>KS3.Science</v>
      </c>
      <c r="D231" s="1" t="str">
        <f>_xlfn.XLOOKUP(LessonLookup[[#This Row],[TopicID]],topics!I:I,topics!E:E)</f>
        <v>Y8.Science</v>
      </c>
      <c r="E231" s="35">
        <v>8</v>
      </c>
      <c r="F231" s="36" t="s">
        <v>4</v>
      </c>
      <c r="G231" s="36">
        <v>4</v>
      </c>
      <c r="H231" s="37" t="s">
        <v>7</v>
      </c>
      <c r="I231"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8B4</v>
      </c>
      <c r="J231"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8B4.T</v>
      </c>
      <c r="K231" s="5" t="str">
        <f>IF(LessonLookup[[#This Row],[LessonTitleAuto]]="",LessonLookup[[#This Row],[LessonTitleEnter]],LessonLookup[[#This Row],[LessonTitleAuto]])</f>
        <v>Topic test: 8B4 Genetics And Evolution</v>
      </c>
      <c r="L231" s="3" t="s">
        <v>921</v>
      </c>
      <c r="M231" s="3" t="s">
        <v>2950</v>
      </c>
      <c r="N231" s="2">
        <f>COUNTIF(StatementLookup[LessonID],LessonLookup[[#This Row],[LessonID]])</f>
        <v>1</v>
      </c>
      <c r="O231" s="2">
        <v>1</v>
      </c>
      <c r="P231" s="7"/>
      <c r="Q231" s="8"/>
      <c r="R231" s="2"/>
      <c r="S231" s="2"/>
      <c r="T231" s="4" t="str">
        <f>IF(ISERROR(_xlfn.XLOOKUP(LessonLookup[[#This Row],[TopicID]],TopicLookup[TopicID],TopicLookup[TopicTitle])),"",_xlfn.XLOOKUP(LessonLookup[[#This Row],[TopicID]],TopicLookup[TopicID],TopicLookup[TopicTitle]))</f>
        <v>Genetics And Evolution</v>
      </c>
      <c r="U23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8B4 Genetics And Evolution</v>
      </c>
      <c r="V231" s="2"/>
      <c r="X231" s="2"/>
      <c r="Y231" s="2"/>
      <c r="Z231" s="2"/>
      <c r="AA231" s="2"/>
      <c r="AB231" s="2"/>
    </row>
    <row r="232" spans="1:28" ht="14.65" hidden="1" customHeight="1" x14ac:dyDescent="0.25">
      <c r="A232" s="7" t="str">
        <f>_xlfn.XLOOKUP(LessonLookup[[#This Row],[TopicID]],TopicLookup[TopicID],TopicLookup[SyllabusSubject])</f>
        <v>Science</v>
      </c>
      <c r="B232" s="5">
        <f>_xlfn.XLOOKUP(LessonLookup[[#This Row],[TopicID]],TopicLookup[TopicID],TopicLookup[SyllabusKeyStage])</f>
        <v>3</v>
      </c>
      <c r="C232" s="1" t="str">
        <f>_xlfn.XLOOKUP(LessonLookup[[#This Row],[TopicID]],topics!I:I,topics!D:D)</f>
        <v>KS3.Science</v>
      </c>
      <c r="D232" s="1" t="str">
        <f>_xlfn.XLOOKUP(LessonLookup[[#This Row],[TopicID]],topics!I:I,topics!E:E)</f>
        <v>Y8.Science</v>
      </c>
      <c r="E232" s="35">
        <v>8</v>
      </c>
      <c r="F232" s="36" t="s">
        <v>4</v>
      </c>
      <c r="G232" s="36">
        <v>5</v>
      </c>
      <c r="H232" s="37">
        <v>1</v>
      </c>
      <c r="I232"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8B5</v>
      </c>
      <c r="J232"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8B5.1</v>
      </c>
      <c r="K232" s="5" t="str">
        <f>IF(LessonLookup[[#This Row],[LessonTitleAuto]]="",LessonLookup[[#This Row],[LessonTitleEnter]],LessonLookup[[#This Row],[LessonTitleAuto]])</f>
        <v>Pathogens</v>
      </c>
      <c r="L232" s="3" t="s">
        <v>615</v>
      </c>
      <c r="M232" s="3" t="s">
        <v>51</v>
      </c>
      <c r="N232" s="8">
        <f>COUNTIF(StatementLookup[LessonID],LessonLookup[[#This Row],[LessonID]])</f>
        <v>3</v>
      </c>
      <c r="O232" s="7">
        <v>1</v>
      </c>
      <c r="P232" s="2" t="s">
        <v>616</v>
      </c>
      <c r="Q232" s="2" t="s">
        <v>617</v>
      </c>
      <c r="R232" s="2"/>
      <c r="S232" s="2"/>
      <c r="T232" s="4" t="str">
        <f>IF(ISERROR(_xlfn.XLOOKUP(LessonLookup[[#This Row],[TopicID]],TopicLookup[TopicID],TopicLookup[TopicTitle])),"",_xlfn.XLOOKUP(LessonLookup[[#This Row],[TopicID]],TopicLookup[TopicID],TopicLookup[TopicTitle]))</f>
        <v>Disease And The Immune System</v>
      </c>
      <c r="U23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32" s="2"/>
      <c r="X232" s="2"/>
      <c r="Y232" s="2"/>
      <c r="Z232" s="2"/>
      <c r="AA232" s="2"/>
      <c r="AB232" s="2"/>
    </row>
    <row r="233" spans="1:28" ht="14.65" hidden="1" customHeight="1" x14ac:dyDescent="0.25">
      <c r="A233" s="7" t="str">
        <f>_xlfn.XLOOKUP(LessonLookup[[#This Row],[TopicID]],TopicLookup[TopicID],TopicLookup[SyllabusSubject])</f>
        <v>Science</v>
      </c>
      <c r="B233" s="5">
        <f>_xlfn.XLOOKUP(LessonLookup[[#This Row],[TopicID]],TopicLookup[TopicID],TopicLookup[SyllabusKeyStage])</f>
        <v>3</v>
      </c>
      <c r="C233" s="1" t="str">
        <f>_xlfn.XLOOKUP(LessonLookup[[#This Row],[TopicID]],topics!I:I,topics!D:D)</f>
        <v>KS3.Science</v>
      </c>
      <c r="D233" s="1" t="str">
        <f>_xlfn.XLOOKUP(LessonLookup[[#This Row],[TopicID]],topics!I:I,topics!E:E)</f>
        <v>Y8.Science</v>
      </c>
      <c r="E233" s="35">
        <v>8</v>
      </c>
      <c r="F233" s="36" t="s">
        <v>4</v>
      </c>
      <c r="G233" s="36">
        <v>5</v>
      </c>
      <c r="H233" s="37">
        <v>2</v>
      </c>
      <c r="I233"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8B5</v>
      </c>
      <c r="J233"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8B5.2</v>
      </c>
      <c r="K233" s="5" t="str">
        <f>IF(LessonLookup[[#This Row],[LessonTitleAuto]]="",LessonLookup[[#This Row],[LessonTitleEnter]],LessonLookup[[#This Row],[LessonTitleAuto]])</f>
        <v>The immune system</v>
      </c>
      <c r="L233" s="3" t="s">
        <v>618</v>
      </c>
      <c r="M233" s="3" t="s">
        <v>51</v>
      </c>
      <c r="N233" s="8">
        <f>COUNTIF(StatementLookup[LessonID],LessonLookup[[#This Row],[LessonID]])</f>
        <v>3</v>
      </c>
      <c r="O233" s="7">
        <v>1</v>
      </c>
      <c r="P233" s="2" t="s">
        <v>619</v>
      </c>
      <c r="Q233" s="2" t="s">
        <v>620</v>
      </c>
      <c r="R233" s="2"/>
      <c r="S233" s="2"/>
      <c r="T233" s="4" t="str">
        <f>IF(ISERROR(_xlfn.XLOOKUP(LessonLookup[[#This Row],[TopicID]],TopicLookup[TopicID],TopicLookup[TopicTitle])),"",_xlfn.XLOOKUP(LessonLookup[[#This Row],[TopicID]],TopicLookup[TopicID],TopicLookup[TopicTitle]))</f>
        <v>Disease And The Immune System</v>
      </c>
      <c r="U23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33" s="2"/>
      <c r="X233" s="2"/>
      <c r="Y233" s="2"/>
      <c r="Z233" s="2"/>
      <c r="AA233" s="2"/>
      <c r="AB233" s="2"/>
    </row>
    <row r="234" spans="1:28" ht="14.65" hidden="1" customHeight="1" x14ac:dyDescent="0.25">
      <c r="A234" s="7" t="str">
        <f>_xlfn.XLOOKUP(LessonLookup[[#This Row],[TopicID]],TopicLookup[TopicID],TopicLookup[SyllabusSubject])</f>
        <v>Science</v>
      </c>
      <c r="B234" s="5">
        <f>_xlfn.XLOOKUP(LessonLookup[[#This Row],[TopicID]],TopicLookup[TopicID],TopicLookup[SyllabusKeyStage])</f>
        <v>3</v>
      </c>
      <c r="C234" s="1" t="str">
        <f>_xlfn.XLOOKUP(LessonLookup[[#This Row],[TopicID]],topics!I:I,topics!D:D)</f>
        <v>KS3.Science</v>
      </c>
      <c r="D234" s="1" t="str">
        <f>_xlfn.XLOOKUP(LessonLookup[[#This Row],[TopicID]],topics!I:I,topics!E:E)</f>
        <v>Y8.Science</v>
      </c>
      <c r="E234" s="35">
        <v>8</v>
      </c>
      <c r="F234" s="36" t="s">
        <v>4</v>
      </c>
      <c r="G234" s="36">
        <v>5</v>
      </c>
      <c r="H234" s="37">
        <v>3</v>
      </c>
      <c r="I234"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8B5</v>
      </c>
      <c r="J23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8B5.3</v>
      </c>
      <c r="K234" s="5" t="str">
        <f>IF(LessonLookup[[#This Row],[LessonTitleAuto]]="",LessonLookup[[#This Row],[LessonTitleEnter]],LessonLookup[[#This Row],[LessonTitleAuto]])</f>
        <v>Vaccines and Immunisation</v>
      </c>
      <c r="L234" s="3" t="s">
        <v>621</v>
      </c>
      <c r="M234" s="3" t="s">
        <v>51</v>
      </c>
      <c r="N234" s="8">
        <f>COUNTIF(StatementLookup[LessonID],LessonLookup[[#This Row],[LessonID]])</f>
        <v>3</v>
      </c>
      <c r="O234" s="7">
        <v>2</v>
      </c>
      <c r="P234" s="2" t="s">
        <v>622</v>
      </c>
      <c r="Q234" s="12" t="s">
        <v>623</v>
      </c>
      <c r="R234" s="12"/>
      <c r="S234" s="12"/>
      <c r="T234" s="4" t="str">
        <f>IF(ISERROR(_xlfn.XLOOKUP(LessonLookup[[#This Row],[TopicID]],TopicLookup[TopicID],TopicLookup[TopicTitle])),"",_xlfn.XLOOKUP(LessonLookup[[#This Row],[TopicID]],TopicLookup[TopicID],TopicLookup[TopicTitle]))</f>
        <v>Disease And The Immune System</v>
      </c>
      <c r="U23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34" s="2"/>
      <c r="X234" s="2"/>
      <c r="Y234" s="2"/>
      <c r="Z234" s="2"/>
      <c r="AA234" s="2"/>
      <c r="AB234" s="2"/>
    </row>
    <row r="235" spans="1:28" ht="14.65" hidden="1" customHeight="1" x14ac:dyDescent="0.25">
      <c r="A235" s="7" t="str">
        <f>_xlfn.XLOOKUP(LessonLookup[[#This Row],[TopicID]],TopicLookup[TopicID],TopicLookup[SyllabusSubject])</f>
        <v>Science</v>
      </c>
      <c r="B235" s="5">
        <f>_xlfn.XLOOKUP(LessonLookup[[#This Row],[TopicID]],TopicLookup[TopicID],TopicLookup[SyllabusKeyStage])</f>
        <v>3</v>
      </c>
      <c r="C235" s="1" t="str">
        <f>_xlfn.XLOOKUP(LessonLookup[[#This Row],[TopicID]],topics!I:I,topics!D:D)</f>
        <v>KS3.Science</v>
      </c>
      <c r="D235" s="1" t="str">
        <f>_xlfn.XLOOKUP(LessonLookup[[#This Row],[TopicID]],topics!I:I,topics!E:E)</f>
        <v>Y8.Science</v>
      </c>
      <c r="E235" s="35">
        <v>8</v>
      </c>
      <c r="F235" s="36" t="s">
        <v>4</v>
      </c>
      <c r="G235" s="36">
        <v>5</v>
      </c>
      <c r="H235" s="37">
        <v>4</v>
      </c>
      <c r="I235"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8B5</v>
      </c>
      <c r="J23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8B5.4</v>
      </c>
      <c r="K235" s="5" t="str">
        <f>IF(LessonLookup[[#This Row],[LessonTitleAuto]]="",LessonLookup[[#This Row],[LessonTitleEnter]],LessonLookup[[#This Row],[LessonTitleAuto]])</f>
        <v>Antibiotics and their uses</v>
      </c>
      <c r="L235" s="3" t="s">
        <v>624</v>
      </c>
      <c r="M235" s="3" t="s">
        <v>51</v>
      </c>
      <c r="N235" s="8">
        <f>COUNTIF(StatementLookup[LessonID],LessonLookup[[#This Row],[LessonID]])</f>
        <v>3</v>
      </c>
      <c r="O235" s="7">
        <v>1</v>
      </c>
      <c r="P235" s="2" t="s">
        <v>625</v>
      </c>
      <c r="Q235" s="12" t="s">
        <v>623</v>
      </c>
      <c r="R235" s="12"/>
      <c r="S235" s="2"/>
      <c r="T235" s="4" t="str">
        <f>IF(ISERROR(_xlfn.XLOOKUP(LessonLookup[[#This Row],[TopicID]],TopicLookup[TopicID],TopicLookup[TopicTitle])),"",_xlfn.XLOOKUP(LessonLookup[[#This Row],[TopicID]],TopicLookup[TopicID],TopicLookup[TopicTitle]))</f>
        <v>Disease And The Immune System</v>
      </c>
      <c r="U23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35" s="2"/>
      <c r="X235" s="2"/>
      <c r="Y235" s="2"/>
      <c r="Z235" s="2"/>
      <c r="AA235" s="2"/>
      <c r="AB235" s="2"/>
    </row>
    <row r="236" spans="1:28" ht="14.65" hidden="1" customHeight="1" x14ac:dyDescent="0.25">
      <c r="A236" s="7" t="str">
        <f>_xlfn.XLOOKUP(LessonLookup[[#This Row],[TopicID]],TopicLookup[TopicID],TopicLookup[SyllabusSubject])</f>
        <v>Science</v>
      </c>
      <c r="B236" s="5">
        <f>_xlfn.XLOOKUP(LessonLookup[[#This Row],[TopicID]],TopicLookup[TopicID],TopicLookup[SyllabusKeyStage])</f>
        <v>3</v>
      </c>
      <c r="C236" s="1" t="str">
        <f>_xlfn.XLOOKUP(LessonLookup[[#This Row],[TopicID]],topics!I:I,topics!D:D)</f>
        <v>KS3.Science</v>
      </c>
      <c r="D236" s="1" t="str">
        <f>_xlfn.XLOOKUP(LessonLookup[[#This Row],[TopicID]],topics!I:I,topics!E:E)</f>
        <v>Y8.Science</v>
      </c>
      <c r="E236" s="35">
        <v>8</v>
      </c>
      <c r="F236" s="36" t="s">
        <v>4</v>
      </c>
      <c r="G236" s="36">
        <v>5</v>
      </c>
      <c r="H236" s="37">
        <v>5</v>
      </c>
      <c r="I236"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8B5</v>
      </c>
      <c r="J23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8B5.5</v>
      </c>
      <c r="K236" s="5" t="str">
        <f>IF(LessonLookup[[#This Row],[LessonTitleAuto]]="",LessonLookup[[#This Row],[LessonTitleEnter]],LessonLookup[[#This Row],[LessonTitleAuto]])</f>
        <v>Disease</v>
      </c>
      <c r="L236" s="3" t="s">
        <v>626</v>
      </c>
      <c r="M236" s="3" t="s">
        <v>51</v>
      </c>
      <c r="N236" s="8">
        <f>COUNTIF(StatementLookup[LessonID],LessonLookup[[#This Row],[LessonID]])</f>
        <v>3</v>
      </c>
      <c r="O236" s="7">
        <v>2</v>
      </c>
      <c r="P236" s="2" t="s">
        <v>627</v>
      </c>
      <c r="Q236" s="2" t="s">
        <v>628</v>
      </c>
      <c r="R236" s="2"/>
      <c r="S236" s="2"/>
      <c r="T236" s="4" t="str">
        <f>IF(ISERROR(_xlfn.XLOOKUP(LessonLookup[[#This Row],[TopicID]],TopicLookup[TopicID],TopicLookup[TopicTitle])),"",_xlfn.XLOOKUP(LessonLookup[[#This Row],[TopicID]],TopicLookup[TopicID],TopicLookup[TopicTitle]))</f>
        <v>Disease And The Immune System</v>
      </c>
      <c r="U23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36" s="2"/>
      <c r="X236" s="2"/>
      <c r="Y236" s="2"/>
      <c r="Z236" s="2"/>
      <c r="AA236" s="2"/>
      <c r="AB236" s="2"/>
    </row>
    <row r="237" spans="1:28" ht="14.65" hidden="1" customHeight="1" x14ac:dyDescent="0.25">
      <c r="A237" s="7" t="str">
        <f>_xlfn.XLOOKUP(LessonLookup[[#This Row],[TopicID]],TopicLookup[TopicID],TopicLookup[SyllabusSubject])</f>
        <v>Science</v>
      </c>
      <c r="B237" s="5">
        <f>_xlfn.XLOOKUP(LessonLookup[[#This Row],[TopicID]],TopicLookup[TopicID],TopicLookup[SyllabusKeyStage])</f>
        <v>3</v>
      </c>
      <c r="C237" s="1" t="str">
        <f>_xlfn.XLOOKUP(LessonLookup[[#This Row],[TopicID]],topics!I:I,topics!D:D)</f>
        <v>KS3.Science</v>
      </c>
      <c r="D237" s="1" t="str">
        <f>_xlfn.XLOOKUP(LessonLookup[[#This Row],[TopicID]],topics!I:I,topics!E:E)</f>
        <v>Y8.Science</v>
      </c>
      <c r="E237" s="35">
        <v>8</v>
      </c>
      <c r="F237" s="36" t="s">
        <v>4</v>
      </c>
      <c r="G237" s="36">
        <v>5</v>
      </c>
      <c r="H237" s="37">
        <v>6</v>
      </c>
      <c r="I237"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8B5</v>
      </c>
      <c r="J237"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8B5.6</v>
      </c>
      <c r="K237" s="5" t="str">
        <f>IF(LessonLookup[[#This Row],[LessonTitleAuto]]="",LessonLookup[[#This Row],[LessonTitleEnter]],LessonLookup[[#This Row],[LessonTitleAuto]])</f>
        <v>Stem cells</v>
      </c>
      <c r="L237" s="3" t="s">
        <v>629</v>
      </c>
      <c r="M237" s="3" t="s">
        <v>51</v>
      </c>
      <c r="N237" s="8">
        <f>COUNTIF(StatementLookup[LessonID],LessonLookup[[#This Row],[LessonID]])</f>
        <v>3</v>
      </c>
      <c r="O237" s="7">
        <v>1</v>
      </c>
      <c r="P237" s="2" t="s">
        <v>630</v>
      </c>
      <c r="Q237" s="2" t="s">
        <v>631</v>
      </c>
      <c r="R237" s="2"/>
      <c r="S237" s="2"/>
      <c r="T237" s="4" t="str">
        <f>IF(ISERROR(_xlfn.XLOOKUP(LessonLookup[[#This Row],[TopicID]],TopicLookup[TopicID],TopicLookup[TopicTitle])),"",_xlfn.XLOOKUP(LessonLookup[[#This Row],[TopicID]],TopicLookup[TopicID],TopicLookup[TopicTitle]))</f>
        <v>Disease And The Immune System</v>
      </c>
      <c r="U23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37" s="2"/>
      <c r="X237" s="2"/>
      <c r="Y237" s="2"/>
      <c r="Z237" s="2"/>
      <c r="AA237" s="2"/>
      <c r="AB237" s="2"/>
    </row>
    <row r="238" spans="1:28" ht="14.65" hidden="1" customHeight="1" x14ac:dyDescent="0.25">
      <c r="A238" s="7" t="str">
        <f>_xlfn.XLOOKUP(LessonLookup[[#This Row],[TopicID]],TopicLookup[TopicID],TopicLookup[SyllabusSubject])</f>
        <v>Science</v>
      </c>
      <c r="B238" s="5">
        <f>_xlfn.XLOOKUP(LessonLookup[[#This Row],[TopicID]],TopicLookup[TopicID],TopicLookup[SyllabusKeyStage])</f>
        <v>3</v>
      </c>
      <c r="C238" s="1" t="str">
        <f>_xlfn.XLOOKUP(LessonLookup[[#This Row],[TopicID]],topics!I:I,topics!D:D)</f>
        <v>KS3.Science</v>
      </c>
      <c r="D238" s="1" t="str">
        <f>_xlfn.XLOOKUP(LessonLookup[[#This Row],[TopicID]],topics!I:I,topics!E:E)</f>
        <v>Y8.Science</v>
      </c>
      <c r="E238" s="35">
        <v>8</v>
      </c>
      <c r="F238" s="36" t="s">
        <v>4</v>
      </c>
      <c r="G238" s="36">
        <v>5</v>
      </c>
      <c r="H238" s="37" t="s">
        <v>8</v>
      </c>
      <c r="I238"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8B5</v>
      </c>
      <c r="J238"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8B5.F</v>
      </c>
      <c r="K238" s="5" t="str">
        <f>IF(LessonLookup[[#This Row],[LessonTitleAuto]]="",LessonLookup[[#This Row],[LessonTitleEnter]],LessonLookup[[#This Row],[LessonTitleAuto]])</f>
        <v>Test feedback: 8B5 Disease And The Immune System</v>
      </c>
      <c r="L238" s="3" t="s">
        <v>921</v>
      </c>
      <c r="M238" s="3" t="s">
        <v>2951</v>
      </c>
      <c r="N238" s="2">
        <f>COUNTIF(StatementLookup[LessonID],LessonLookup[[#This Row],[LessonID]])</f>
        <v>1</v>
      </c>
      <c r="O238" s="2">
        <v>1</v>
      </c>
      <c r="P238" s="7"/>
      <c r="Q238" s="8"/>
      <c r="R238" s="2"/>
      <c r="S238" s="2"/>
      <c r="T238" s="4" t="str">
        <f>IF(ISERROR(_xlfn.XLOOKUP(LessonLookup[[#This Row],[TopicID]],TopicLookup[TopicID],TopicLookup[TopicTitle])),"",_xlfn.XLOOKUP(LessonLookup[[#This Row],[TopicID]],TopicLookup[TopicID],TopicLookup[TopicTitle]))</f>
        <v>Disease And The Immune System</v>
      </c>
      <c r="U23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8B5 Disease And The Immune System</v>
      </c>
      <c r="V238" s="2"/>
      <c r="X238" s="2"/>
      <c r="Y238" s="2"/>
      <c r="Z238" s="2"/>
      <c r="AA238" s="2"/>
      <c r="AB238" s="2"/>
    </row>
    <row r="239" spans="1:28" ht="14.65" hidden="1" customHeight="1" x14ac:dyDescent="0.25">
      <c r="A239" s="7" t="str">
        <f>_xlfn.XLOOKUP(LessonLookup[[#This Row],[TopicID]],TopicLookup[TopicID],TopicLookup[SyllabusSubject])</f>
        <v>Science</v>
      </c>
      <c r="B239" s="5">
        <f>_xlfn.XLOOKUP(LessonLookup[[#This Row],[TopicID]],TopicLookup[TopicID],TopicLookup[SyllabusKeyStage])</f>
        <v>3</v>
      </c>
      <c r="C239" s="1" t="str">
        <f>_xlfn.XLOOKUP(LessonLookup[[#This Row],[TopicID]],topics!I:I,topics!D:D)</f>
        <v>KS3.Science</v>
      </c>
      <c r="D239" s="1" t="str">
        <f>_xlfn.XLOOKUP(LessonLookup[[#This Row],[TopicID]],topics!I:I,topics!E:E)</f>
        <v>Y8.Science</v>
      </c>
      <c r="E239" s="35">
        <v>8</v>
      </c>
      <c r="F239" s="36" t="s">
        <v>4</v>
      </c>
      <c r="G239" s="36">
        <v>5</v>
      </c>
      <c r="H239" s="37" t="s">
        <v>6</v>
      </c>
      <c r="I239"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8B5</v>
      </c>
      <c r="J239"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8B5.R</v>
      </c>
      <c r="K239" s="5" t="str">
        <f>IF(LessonLookup[[#This Row],[LessonTitleAuto]]="",LessonLookup[[#This Row],[LessonTitleEnter]],LessonLookup[[#This Row],[LessonTitleAuto]])</f>
        <v>Revision of topic 8B5 Disease And The Immune System</v>
      </c>
      <c r="L239" s="3" t="s">
        <v>921</v>
      </c>
      <c r="M239" s="3" t="s">
        <v>2873</v>
      </c>
      <c r="N239" s="2">
        <f>COUNTIF(StatementLookup[LessonID],LessonLookup[[#This Row],[LessonID]])</f>
        <v>1</v>
      </c>
      <c r="O239" s="2">
        <v>1</v>
      </c>
      <c r="P239" s="7"/>
      <c r="Q239" s="8"/>
      <c r="R239" s="2"/>
      <c r="S239" s="2"/>
      <c r="T239" s="4" t="str">
        <f>IF(ISERROR(_xlfn.XLOOKUP(LessonLookup[[#This Row],[TopicID]],TopicLookup[TopicID],TopicLookup[TopicTitle])),"",_xlfn.XLOOKUP(LessonLookup[[#This Row],[TopicID]],TopicLookup[TopicID],TopicLookup[TopicTitle]))</f>
        <v>Disease And The Immune System</v>
      </c>
      <c r="U23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8B5 Disease And The Immune System</v>
      </c>
      <c r="V239" s="2"/>
      <c r="X239" s="2"/>
      <c r="Y239" s="2"/>
      <c r="Z239" s="2"/>
      <c r="AA239" s="2"/>
      <c r="AB239" s="2"/>
    </row>
    <row r="240" spans="1:28" ht="14.65" hidden="1" customHeight="1" x14ac:dyDescent="0.25">
      <c r="A240" s="7" t="str">
        <f>_xlfn.XLOOKUP(LessonLookup[[#This Row],[TopicID]],TopicLookup[TopicID],TopicLookup[SyllabusSubject])</f>
        <v>Science</v>
      </c>
      <c r="B240" s="5">
        <f>_xlfn.XLOOKUP(LessonLookup[[#This Row],[TopicID]],TopicLookup[TopicID],TopicLookup[SyllabusKeyStage])</f>
        <v>3</v>
      </c>
      <c r="C240" s="1" t="str">
        <f>_xlfn.XLOOKUP(LessonLookup[[#This Row],[TopicID]],topics!I:I,topics!D:D)</f>
        <v>KS3.Science</v>
      </c>
      <c r="D240" s="1" t="str">
        <f>_xlfn.XLOOKUP(LessonLookup[[#This Row],[TopicID]],topics!I:I,topics!E:E)</f>
        <v>Y8.Science</v>
      </c>
      <c r="E240" s="35">
        <v>8</v>
      </c>
      <c r="F240" s="36" t="s">
        <v>4</v>
      </c>
      <c r="G240" s="36">
        <v>5</v>
      </c>
      <c r="H240" s="37" t="s">
        <v>7</v>
      </c>
      <c r="I240"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8B5</v>
      </c>
      <c r="J240"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8B5.T</v>
      </c>
      <c r="K240" s="5" t="str">
        <f>IF(LessonLookup[[#This Row],[LessonTitleAuto]]="",LessonLookup[[#This Row],[LessonTitleEnter]],LessonLookup[[#This Row],[LessonTitleAuto]])</f>
        <v>Topic test: 8B5 Disease And The Immune System</v>
      </c>
      <c r="L240" s="3" t="s">
        <v>921</v>
      </c>
      <c r="M240" s="3" t="s">
        <v>2950</v>
      </c>
      <c r="N240" s="2">
        <f>COUNTIF(StatementLookup[LessonID],LessonLookup[[#This Row],[LessonID]])</f>
        <v>1</v>
      </c>
      <c r="O240" s="2">
        <v>1</v>
      </c>
      <c r="P240" s="7"/>
      <c r="Q240" s="8"/>
      <c r="R240" s="2"/>
      <c r="S240" s="2"/>
      <c r="T240" s="4" t="str">
        <f>IF(ISERROR(_xlfn.XLOOKUP(LessonLookup[[#This Row],[TopicID]],TopicLookup[TopicID],TopicLookup[TopicTitle])),"",_xlfn.XLOOKUP(LessonLookup[[#This Row],[TopicID]],TopicLookup[TopicID],TopicLookup[TopicTitle]))</f>
        <v>Disease And The Immune System</v>
      </c>
      <c r="U24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8B5 Disease And The Immune System</v>
      </c>
      <c r="V240" s="2"/>
      <c r="X240" s="2"/>
      <c r="Y240" s="2"/>
      <c r="Z240" s="2"/>
      <c r="AA240" s="2"/>
      <c r="AB240" s="2"/>
    </row>
    <row r="241" spans="1:28" ht="14.65" hidden="1" customHeight="1" x14ac:dyDescent="0.25">
      <c r="A241" s="7" t="str">
        <f>_xlfn.XLOOKUP(LessonLookup[[#This Row],[TopicID]],TopicLookup[TopicID],TopicLookup[SyllabusSubject])</f>
        <v>Science</v>
      </c>
      <c r="B241" s="5">
        <f>_xlfn.XLOOKUP(LessonLookup[[#This Row],[TopicID]],TopicLookup[TopicID],TopicLookup[SyllabusKeyStage])</f>
        <v>3</v>
      </c>
      <c r="C241" s="1" t="str">
        <f>_xlfn.XLOOKUP(LessonLookup[[#This Row],[TopicID]],topics!I:I,topics!D:D)</f>
        <v>KS3.Science</v>
      </c>
      <c r="D241" s="1" t="str">
        <f>_xlfn.XLOOKUP(LessonLookup[[#This Row],[TopicID]],topics!I:I,topics!E:E)</f>
        <v>Y8.Science</v>
      </c>
      <c r="E241" s="35">
        <v>8</v>
      </c>
      <c r="F241" s="36" t="s">
        <v>4</v>
      </c>
      <c r="G241" s="36">
        <v>6</v>
      </c>
      <c r="H241" s="37">
        <v>1</v>
      </c>
      <c r="I241"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8B6</v>
      </c>
      <c r="J241"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8B6.1</v>
      </c>
      <c r="K241" s="5" t="str">
        <f>IF(LessonLookup[[#This Row],[LessonTitleAuto]]="",LessonLookup[[#This Row],[LessonTitleEnter]],LessonLookup[[#This Row],[LessonTitleAuto]])</f>
        <v>Introduction to Forensics</v>
      </c>
      <c r="L241" s="3" t="s">
        <v>632</v>
      </c>
      <c r="M241" s="3" t="s">
        <v>51</v>
      </c>
      <c r="N241" s="8">
        <f>COUNTIF(StatementLookup[LessonID],LessonLookup[[#This Row],[LessonID]])</f>
        <v>3</v>
      </c>
      <c r="O241" s="7">
        <v>1</v>
      </c>
      <c r="P241" s="2" t="s">
        <v>633</v>
      </c>
      <c r="Q241" s="2" t="s">
        <v>634</v>
      </c>
      <c r="R241" s="2"/>
      <c r="S241" s="2"/>
      <c r="T241" s="4" t="str">
        <f>IF(ISERROR(_xlfn.XLOOKUP(LessonLookup[[#This Row],[TopicID]],TopicLookup[TopicID],TopicLookup[TopicTitle])),"",_xlfn.XLOOKUP(LessonLookup[[#This Row],[TopicID]],TopicLookup[TopicID],TopicLookup[TopicTitle]))</f>
        <v>Forensic Investigation</v>
      </c>
      <c r="U24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41" s="2"/>
      <c r="X241" s="2"/>
      <c r="Y241" s="2"/>
      <c r="Z241" s="2"/>
      <c r="AA241" s="2"/>
      <c r="AB241" s="2"/>
    </row>
    <row r="242" spans="1:28" ht="14.65" hidden="1" customHeight="1" x14ac:dyDescent="0.25">
      <c r="A242" s="7" t="str">
        <f>_xlfn.XLOOKUP(LessonLookup[[#This Row],[TopicID]],TopicLookup[TopicID],TopicLookup[SyllabusSubject])</f>
        <v>Science</v>
      </c>
      <c r="B242" s="5">
        <f>_xlfn.XLOOKUP(LessonLookup[[#This Row],[TopicID]],TopicLookup[TopicID],TopicLookup[SyllabusKeyStage])</f>
        <v>3</v>
      </c>
      <c r="C242" s="1" t="str">
        <f>_xlfn.XLOOKUP(LessonLookup[[#This Row],[TopicID]],topics!I:I,topics!D:D)</f>
        <v>KS3.Science</v>
      </c>
      <c r="D242" s="1" t="str">
        <f>_xlfn.XLOOKUP(LessonLookup[[#This Row],[TopicID]],topics!I:I,topics!E:E)</f>
        <v>Y8.Science</v>
      </c>
      <c r="E242" s="35">
        <v>8</v>
      </c>
      <c r="F242" s="36" t="s">
        <v>4</v>
      </c>
      <c r="G242" s="36">
        <v>6</v>
      </c>
      <c r="H242" s="37">
        <v>2</v>
      </c>
      <c r="I242"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8B6</v>
      </c>
      <c r="J242"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8B6.2</v>
      </c>
      <c r="K242" s="5" t="str">
        <f>IF(LessonLookup[[#This Row],[LessonTitleAuto]]="",LessonLookup[[#This Row],[LessonTitleEnter]],LessonLookup[[#This Row],[LessonTitleAuto]])</f>
        <v>Fingerprints</v>
      </c>
      <c r="L242" s="3" t="s">
        <v>635</v>
      </c>
      <c r="M242" s="3" t="s">
        <v>51</v>
      </c>
      <c r="N242" s="8">
        <f>COUNTIF(StatementLookup[LessonID],LessonLookup[[#This Row],[LessonID]])</f>
        <v>3</v>
      </c>
      <c r="O242" s="7">
        <v>1</v>
      </c>
      <c r="P242" s="2" t="s">
        <v>636</v>
      </c>
      <c r="Q242" s="2" t="s">
        <v>637</v>
      </c>
      <c r="R242" s="2"/>
      <c r="S242" s="2"/>
      <c r="T242" s="4" t="str">
        <f>IF(ISERROR(_xlfn.XLOOKUP(LessonLookup[[#This Row],[TopicID]],TopicLookup[TopicID],TopicLookup[TopicTitle])),"",_xlfn.XLOOKUP(LessonLookup[[#This Row],[TopicID]],TopicLookup[TopicID],TopicLookup[TopicTitle]))</f>
        <v>Forensic Investigation</v>
      </c>
      <c r="U24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42" s="2"/>
      <c r="X242" s="2"/>
      <c r="Y242" s="2"/>
      <c r="Z242" s="2"/>
      <c r="AA242" s="2"/>
      <c r="AB242" s="2"/>
    </row>
    <row r="243" spans="1:28" ht="14.65" hidden="1" customHeight="1" x14ac:dyDescent="0.25">
      <c r="A243" s="7" t="str">
        <f>_xlfn.XLOOKUP(LessonLookup[[#This Row],[TopicID]],TopicLookup[TopicID],TopicLookup[SyllabusSubject])</f>
        <v>Science</v>
      </c>
      <c r="B243" s="5">
        <f>_xlfn.XLOOKUP(LessonLookup[[#This Row],[TopicID]],TopicLookup[TopicID],TopicLookup[SyllabusKeyStage])</f>
        <v>3</v>
      </c>
      <c r="C243" s="1" t="str">
        <f>_xlfn.XLOOKUP(LessonLookup[[#This Row],[TopicID]],topics!I:I,topics!D:D)</f>
        <v>KS3.Science</v>
      </c>
      <c r="D243" s="1" t="str">
        <f>_xlfn.XLOOKUP(LessonLookup[[#This Row],[TopicID]],topics!I:I,topics!E:E)</f>
        <v>Y8.Science</v>
      </c>
      <c r="E243" s="35">
        <v>8</v>
      </c>
      <c r="F243" s="36" t="s">
        <v>4</v>
      </c>
      <c r="G243" s="36">
        <v>6</v>
      </c>
      <c r="H243" s="37">
        <v>3</v>
      </c>
      <c r="I243"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8B6</v>
      </c>
      <c r="J243"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8B6.3</v>
      </c>
      <c r="K243" s="5" t="str">
        <f>IF(LessonLookup[[#This Row],[LessonTitleAuto]]="",LessonLookup[[#This Row],[LessonTitleEnter]],LessonLookup[[#This Row],[LessonTitleAuto]])</f>
        <v>Footprint &amp; Impression Casting</v>
      </c>
      <c r="L243" s="3" t="s">
        <v>638</v>
      </c>
      <c r="M243" s="3" t="s">
        <v>51</v>
      </c>
      <c r="N243" s="8">
        <f>COUNTIF(StatementLookup[LessonID],LessonLookup[[#This Row],[LessonID]])</f>
        <v>3</v>
      </c>
      <c r="O243" s="7">
        <v>1</v>
      </c>
      <c r="P243" s="2" t="s">
        <v>639</v>
      </c>
      <c r="Q243" s="2" t="s">
        <v>640</v>
      </c>
      <c r="R243" s="2"/>
      <c r="S243" s="2"/>
      <c r="T243" s="4" t="str">
        <f>IF(ISERROR(_xlfn.XLOOKUP(LessonLookup[[#This Row],[TopicID]],TopicLookup[TopicID],TopicLookup[TopicTitle])),"",_xlfn.XLOOKUP(LessonLookup[[#This Row],[TopicID]],TopicLookup[TopicID],TopicLookup[TopicTitle]))</f>
        <v>Forensic Investigation</v>
      </c>
      <c r="U24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43" s="2"/>
      <c r="X243" s="2"/>
      <c r="Y243" s="2"/>
      <c r="Z243" s="2"/>
      <c r="AA243" s="2"/>
      <c r="AB243" s="2"/>
    </row>
    <row r="244" spans="1:28" ht="14.65" hidden="1" customHeight="1" x14ac:dyDescent="0.25">
      <c r="A244" s="7" t="str">
        <f>_xlfn.XLOOKUP(LessonLookup[[#This Row],[TopicID]],TopicLookup[TopicID],TopicLookup[SyllabusSubject])</f>
        <v>Science</v>
      </c>
      <c r="B244" s="5">
        <f>_xlfn.XLOOKUP(LessonLookup[[#This Row],[TopicID]],TopicLookup[TopicID],TopicLookup[SyllabusKeyStage])</f>
        <v>3</v>
      </c>
      <c r="C244" s="1" t="str">
        <f>_xlfn.XLOOKUP(LessonLookup[[#This Row],[TopicID]],topics!I:I,topics!D:D)</f>
        <v>KS3.Science</v>
      </c>
      <c r="D244" s="1" t="str">
        <f>_xlfn.XLOOKUP(LessonLookup[[#This Row],[TopicID]],topics!I:I,topics!E:E)</f>
        <v>Y8.Science</v>
      </c>
      <c r="E244" s="35">
        <v>8</v>
      </c>
      <c r="F244" s="36" t="s">
        <v>4</v>
      </c>
      <c r="G244" s="36">
        <v>6</v>
      </c>
      <c r="H244" s="37">
        <v>4</v>
      </c>
      <c r="I244"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8B6</v>
      </c>
      <c r="J24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8B6.4</v>
      </c>
      <c r="K244" s="5" t="str">
        <f>IF(LessonLookup[[#This Row],[LessonTitleAuto]]="",LessonLookup[[#This Row],[LessonTitleEnter]],LessonLookup[[#This Row],[LessonTitleAuto]])</f>
        <v>Hair and Fibre Analysis</v>
      </c>
      <c r="L244" s="3" t="s">
        <v>641</v>
      </c>
      <c r="M244" s="3" t="s">
        <v>51</v>
      </c>
      <c r="N244" s="8">
        <f>COUNTIF(StatementLookup[LessonID],LessonLookup[[#This Row],[LessonID]])</f>
        <v>3</v>
      </c>
      <c r="O244" s="7">
        <v>1</v>
      </c>
      <c r="P244" s="2" t="s">
        <v>642</v>
      </c>
      <c r="Q244" s="2" t="s">
        <v>643</v>
      </c>
      <c r="R244" s="2"/>
      <c r="S244" s="2"/>
      <c r="T244" s="4" t="str">
        <f>IF(ISERROR(_xlfn.XLOOKUP(LessonLookup[[#This Row],[TopicID]],TopicLookup[TopicID],TopicLookup[TopicTitle])),"",_xlfn.XLOOKUP(LessonLookup[[#This Row],[TopicID]],TopicLookup[TopicID],TopicLookup[TopicTitle]))</f>
        <v>Forensic Investigation</v>
      </c>
      <c r="U24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44" s="2"/>
      <c r="X244" s="2"/>
      <c r="Y244" s="2"/>
      <c r="Z244" s="2"/>
      <c r="AA244" s="2"/>
      <c r="AB244" s="2"/>
    </row>
    <row r="245" spans="1:28" ht="14.65" hidden="1" customHeight="1" x14ac:dyDescent="0.25">
      <c r="A245" s="7" t="str">
        <f>_xlfn.XLOOKUP(LessonLookup[[#This Row],[TopicID]],TopicLookup[TopicID],TopicLookup[SyllabusSubject])</f>
        <v>Science</v>
      </c>
      <c r="B245" s="5">
        <f>_xlfn.XLOOKUP(LessonLookup[[#This Row],[TopicID]],TopicLookup[TopicID],TopicLookup[SyllabusKeyStage])</f>
        <v>3</v>
      </c>
      <c r="C245" s="1" t="str">
        <f>_xlfn.XLOOKUP(LessonLookup[[#This Row],[TopicID]],topics!I:I,topics!D:D)</f>
        <v>KS3.Science</v>
      </c>
      <c r="D245" s="1" t="str">
        <f>_xlfn.XLOOKUP(LessonLookup[[#This Row],[TopicID]],topics!I:I,topics!E:E)</f>
        <v>Y8.Science</v>
      </c>
      <c r="E245" s="35">
        <v>8</v>
      </c>
      <c r="F245" s="36" t="s">
        <v>4</v>
      </c>
      <c r="G245" s="36">
        <v>6</v>
      </c>
      <c r="H245" s="37">
        <v>5</v>
      </c>
      <c r="I245"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8B6</v>
      </c>
      <c r="J24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8B6.5</v>
      </c>
      <c r="K245" s="5" t="str">
        <f>IF(LessonLookup[[#This Row],[LessonTitleAuto]]="",LessonLookup[[#This Row],[LessonTitleEnter]],LessonLookup[[#This Row],[LessonTitleAuto]])</f>
        <v>Chromatography</v>
      </c>
      <c r="L245" s="3" t="s">
        <v>335</v>
      </c>
      <c r="M245" s="3" t="s">
        <v>51</v>
      </c>
      <c r="N245" s="8">
        <f>COUNTIF(StatementLookup[LessonID],LessonLookup[[#This Row],[LessonID]])</f>
        <v>3</v>
      </c>
      <c r="O245" s="7">
        <v>1</v>
      </c>
      <c r="P245" s="2" t="s">
        <v>644</v>
      </c>
      <c r="Q245" s="2" t="s">
        <v>645</v>
      </c>
      <c r="R245" s="2"/>
      <c r="S245" s="2"/>
      <c r="T245" s="4" t="str">
        <f>IF(ISERROR(_xlfn.XLOOKUP(LessonLookup[[#This Row],[TopicID]],TopicLookup[TopicID],TopicLookup[TopicTitle])),"",_xlfn.XLOOKUP(LessonLookup[[#This Row],[TopicID]],TopicLookup[TopicID],TopicLookup[TopicTitle]))</f>
        <v>Forensic Investigation</v>
      </c>
      <c r="U24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45" s="2"/>
      <c r="X245" s="2"/>
      <c r="Y245" s="2"/>
      <c r="Z245" s="2"/>
      <c r="AA245" s="2"/>
      <c r="AB245" s="2"/>
    </row>
    <row r="246" spans="1:28" ht="14.65" hidden="1" customHeight="1" x14ac:dyDescent="0.25">
      <c r="A246" s="7" t="str">
        <f>_xlfn.XLOOKUP(LessonLookup[[#This Row],[TopicID]],TopicLookup[TopicID],TopicLookup[SyllabusSubject])</f>
        <v>Science</v>
      </c>
      <c r="B246" s="5">
        <f>_xlfn.XLOOKUP(LessonLookup[[#This Row],[TopicID]],TopicLookup[TopicID],TopicLookup[SyllabusKeyStage])</f>
        <v>3</v>
      </c>
      <c r="C246" s="1" t="str">
        <f>_xlfn.XLOOKUP(LessonLookup[[#This Row],[TopicID]],topics!I:I,topics!D:D)</f>
        <v>KS3.Science</v>
      </c>
      <c r="D246" s="1" t="str">
        <f>_xlfn.XLOOKUP(LessonLookup[[#This Row],[TopicID]],topics!I:I,topics!E:E)</f>
        <v>Y8.Science</v>
      </c>
      <c r="E246" s="35">
        <v>8</v>
      </c>
      <c r="F246" s="36" t="s">
        <v>4</v>
      </c>
      <c r="G246" s="36">
        <v>6</v>
      </c>
      <c r="H246" s="37">
        <v>6</v>
      </c>
      <c r="I246"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8B6</v>
      </c>
      <c r="J24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8B6.6</v>
      </c>
      <c r="K246" s="5" t="str">
        <f>IF(LessonLookup[[#This Row],[LessonTitleAuto]]="",LessonLookup[[#This Row],[LessonTitleEnter]],LessonLookup[[#This Row],[LessonTitleAuto]])</f>
        <v>Blood Group Analysis</v>
      </c>
      <c r="L246" s="3" t="s">
        <v>646</v>
      </c>
      <c r="M246" s="3" t="s">
        <v>51</v>
      </c>
      <c r="N246" s="8">
        <f>COUNTIF(StatementLookup[LessonID],LessonLookup[[#This Row],[LessonID]])</f>
        <v>3</v>
      </c>
      <c r="O246" s="7">
        <v>1</v>
      </c>
      <c r="P246" s="2" t="s">
        <v>647</v>
      </c>
      <c r="Q246" s="2" t="s">
        <v>648</v>
      </c>
      <c r="R246" s="2"/>
      <c r="S246" s="2"/>
      <c r="T246" s="4" t="str">
        <f>IF(ISERROR(_xlfn.XLOOKUP(LessonLookup[[#This Row],[TopicID]],TopicLookup[TopicID],TopicLookup[TopicTitle])),"",_xlfn.XLOOKUP(LessonLookup[[#This Row],[TopicID]],TopicLookup[TopicID],TopicLookup[TopicTitle]))</f>
        <v>Forensic Investigation</v>
      </c>
      <c r="U24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46" s="2"/>
      <c r="X246" s="2"/>
      <c r="Y246" s="2"/>
      <c r="Z246" s="2"/>
      <c r="AA246" s="2"/>
      <c r="AB246" s="2"/>
    </row>
    <row r="247" spans="1:28" ht="14.65" hidden="1" customHeight="1" x14ac:dyDescent="0.25">
      <c r="A247" s="7" t="str">
        <f>_xlfn.XLOOKUP(LessonLookup[[#This Row],[TopicID]],TopicLookup[TopicID],TopicLookup[SyllabusSubject])</f>
        <v>Science</v>
      </c>
      <c r="B247" s="5">
        <f>_xlfn.XLOOKUP(LessonLookup[[#This Row],[TopicID]],TopicLookup[TopicID],TopicLookup[SyllabusKeyStage])</f>
        <v>3</v>
      </c>
      <c r="C247" s="1" t="str">
        <f>_xlfn.XLOOKUP(LessonLookup[[#This Row],[TopicID]],topics!I:I,topics!D:D)</f>
        <v>KS3.Science</v>
      </c>
      <c r="D247" s="1" t="str">
        <f>_xlfn.XLOOKUP(LessonLookup[[#This Row],[TopicID]],topics!I:I,topics!E:E)</f>
        <v>Y8.Science</v>
      </c>
      <c r="E247" s="35">
        <v>8</v>
      </c>
      <c r="F247" s="36" t="s">
        <v>4</v>
      </c>
      <c r="G247" s="36">
        <v>6</v>
      </c>
      <c r="H247" s="37">
        <v>7</v>
      </c>
      <c r="I247"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8B6</v>
      </c>
      <c r="J247"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8B6.7</v>
      </c>
      <c r="K247" s="5" t="str">
        <f>IF(LessonLookup[[#This Row],[LessonTitleAuto]]="",LessonLookup[[#This Row],[LessonTitleEnter]],LessonLookup[[#This Row],[LessonTitleAuto]])</f>
        <v>Blood Spatter Analysis Investigation</v>
      </c>
      <c r="L247" s="3" t="s">
        <v>649</v>
      </c>
      <c r="M247" s="3" t="s">
        <v>51</v>
      </c>
      <c r="N247" s="8">
        <f>COUNTIF(StatementLookup[LessonID],LessonLookup[[#This Row],[LessonID]])</f>
        <v>3</v>
      </c>
      <c r="O247" s="7">
        <v>1</v>
      </c>
      <c r="P247" s="2" t="s">
        <v>650</v>
      </c>
      <c r="Q247" s="2" t="s">
        <v>651</v>
      </c>
      <c r="R247" s="2"/>
      <c r="S247" s="2"/>
      <c r="T247" s="4" t="str">
        <f>IF(ISERROR(_xlfn.XLOOKUP(LessonLookup[[#This Row],[TopicID]],TopicLookup[TopicID],TopicLookup[TopicTitle])),"",_xlfn.XLOOKUP(LessonLookup[[#This Row],[TopicID]],TopicLookup[TopicID],TopicLookup[TopicTitle]))</f>
        <v>Forensic Investigation</v>
      </c>
      <c r="U24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47" s="2"/>
      <c r="X247" s="2"/>
      <c r="Y247" s="2"/>
      <c r="Z247" s="2"/>
      <c r="AA247" s="2"/>
      <c r="AB247" s="2"/>
    </row>
    <row r="248" spans="1:28" ht="14.65" hidden="1" customHeight="1" x14ac:dyDescent="0.25">
      <c r="A248" s="7" t="str">
        <f>_xlfn.XLOOKUP(LessonLookup[[#This Row],[TopicID]],TopicLookup[TopicID],TopicLookup[SyllabusSubject])</f>
        <v>Science</v>
      </c>
      <c r="B248" s="5">
        <f>_xlfn.XLOOKUP(LessonLookup[[#This Row],[TopicID]],TopicLookup[TopicID],TopicLookup[SyllabusKeyStage])</f>
        <v>3</v>
      </c>
      <c r="C248" s="1" t="str">
        <f>_xlfn.XLOOKUP(LessonLookup[[#This Row],[TopicID]],topics!I:I,topics!D:D)</f>
        <v>KS3.Science</v>
      </c>
      <c r="D248" s="1" t="str">
        <f>_xlfn.XLOOKUP(LessonLookup[[#This Row],[TopicID]],topics!I:I,topics!E:E)</f>
        <v>Y8.Science</v>
      </c>
      <c r="E248" s="35">
        <v>8</v>
      </c>
      <c r="F248" s="36" t="s">
        <v>4</v>
      </c>
      <c r="G248" s="36">
        <v>6</v>
      </c>
      <c r="H248" s="37">
        <v>8</v>
      </c>
      <c r="I248"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8B6</v>
      </c>
      <c r="J248"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8B6.8</v>
      </c>
      <c r="K248" s="5" t="str">
        <f>IF(LessonLookup[[#This Row],[LessonTitleAuto]]="",LessonLookup[[#This Row],[LessonTitleEnter]],LessonLookup[[#This Row],[LessonTitleAuto]])</f>
        <v>Soil Analysis</v>
      </c>
      <c r="L248" s="3" t="s">
        <v>652</v>
      </c>
      <c r="M248" s="3" t="s">
        <v>51</v>
      </c>
      <c r="N248" s="8">
        <f>COUNTIF(StatementLookup[LessonID],LessonLookup[[#This Row],[LessonID]])</f>
        <v>3</v>
      </c>
      <c r="O248" s="7">
        <v>1</v>
      </c>
      <c r="P248" s="2" t="s">
        <v>653</v>
      </c>
      <c r="Q248" s="2" t="s">
        <v>654</v>
      </c>
      <c r="R248" s="2"/>
      <c r="S248" s="2"/>
      <c r="T248" s="4" t="str">
        <f>IF(ISERROR(_xlfn.XLOOKUP(LessonLookup[[#This Row],[TopicID]],TopicLookup[TopicID],TopicLookup[TopicTitle])),"",_xlfn.XLOOKUP(LessonLookup[[#This Row],[TopicID]],TopicLookup[TopicID],TopicLookup[TopicTitle]))</f>
        <v>Forensic Investigation</v>
      </c>
      <c r="U24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48" s="2"/>
      <c r="X248" s="2"/>
      <c r="Y248" s="2"/>
      <c r="Z248" s="2"/>
      <c r="AA248" s="2"/>
      <c r="AB248" s="2"/>
    </row>
    <row r="249" spans="1:28" ht="14.65" hidden="1" customHeight="1" x14ac:dyDescent="0.25">
      <c r="A249" s="7" t="str">
        <f>_xlfn.XLOOKUP(LessonLookup[[#This Row],[TopicID]],TopicLookup[TopicID],TopicLookup[SyllabusSubject])</f>
        <v>Science</v>
      </c>
      <c r="B249" s="5">
        <f>_xlfn.XLOOKUP(LessonLookup[[#This Row],[TopicID]],TopicLookup[TopicID],TopicLookup[SyllabusKeyStage])</f>
        <v>3</v>
      </c>
      <c r="C249" s="1" t="str">
        <f>_xlfn.XLOOKUP(LessonLookup[[#This Row],[TopicID]],topics!I:I,topics!D:D)</f>
        <v>KS3.Science</v>
      </c>
      <c r="D249" s="1" t="str">
        <f>_xlfn.XLOOKUP(LessonLookup[[#This Row],[TopicID]],topics!I:I,topics!E:E)</f>
        <v>Y8.Science</v>
      </c>
      <c r="E249" s="35">
        <v>8</v>
      </c>
      <c r="F249" s="36" t="s">
        <v>4</v>
      </c>
      <c r="G249" s="36">
        <v>6</v>
      </c>
      <c r="H249" s="37">
        <v>9</v>
      </c>
      <c r="I249"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8B6</v>
      </c>
      <c r="J249"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8B6.9</v>
      </c>
      <c r="K249" s="5" t="str">
        <f>IF(LessonLookup[[#This Row],[LessonTitleAuto]]="",LessonLookup[[#This Row],[LessonTitleEnter]],LessonLookup[[#This Row],[LessonTitleAuto]])</f>
        <v>Preparation of Report</v>
      </c>
      <c r="L249" s="3" t="s">
        <v>655</v>
      </c>
      <c r="M249" s="3" t="s">
        <v>51</v>
      </c>
      <c r="N249" s="8">
        <f>COUNTIF(StatementLookup[LessonID],LessonLookup[[#This Row],[LessonID]])</f>
        <v>3</v>
      </c>
      <c r="O249" s="7">
        <v>1</v>
      </c>
      <c r="P249" s="2" t="s">
        <v>656</v>
      </c>
      <c r="Q249" s="2" t="s">
        <v>657</v>
      </c>
      <c r="R249" s="2"/>
      <c r="S249" s="2"/>
      <c r="T249" s="4" t="str">
        <f>IF(ISERROR(_xlfn.XLOOKUP(LessonLookup[[#This Row],[TopicID]],TopicLookup[TopicID],TopicLookup[TopicTitle])),"",_xlfn.XLOOKUP(LessonLookup[[#This Row],[TopicID]],TopicLookup[TopicID],TopicLookup[TopicTitle]))</f>
        <v>Forensic Investigation</v>
      </c>
      <c r="U24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49" s="2"/>
      <c r="X249" s="2"/>
      <c r="Y249" s="2"/>
      <c r="Z249" s="2"/>
      <c r="AA249" s="2"/>
      <c r="AB249" s="2"/>
    </row>
    <row r="250" spans="1:28" ht="14.65" hidden="1" customHeight="1" x14ac:dyDescent="0.25">
      <c r="A250" s="7" t="str">
        <f>_xlfn.XLOOKUP(LessonLookup[[#This Row],[TopicID]],TopicLookup[TopicID],TopicLookup[SyllabusSubject])</f>
        <v>Science</v>
      </c>
      <c r="B250" s="5">
        <f>_xlfn.XLOOKUP(LessonLookup[[#This Row],[TopicID]],TopicLookup[TopicID],TopicLookup[SyllabusKeyStage])</f>
        <v>3</v>
      </c>
      <c r="C250" s="1" t="str">
        <f>_xlfn.XLOOKUP(LessonLookup[[#This Row],[TopicID]],topics!I:I,topics!D:D)</f>
        <v>KS3.Science</v>
      </c>
      <c r="D250" s="1" t="str">
        <f>_xlfn.XLOOKUP(LessonLookup[[#This Row],[TopicID]],topics!I:I,topics!E:E)</f>
        <v>Y8.Science</v>
      </c>
      <c r="E250" s="35">
        <v>8</v>
      </c>
      <c r="F250" s="36" t="s">
        <v>4</v>
      </c>
      <c r="G250" s="36">
        <v>6</v>
      </c>
      <c r="H250" s="37" t="s">
        <v>10</v>
      </c>
      <c r="I250"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8B6</v>
      </c>
      <c r="J250"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8B6.P</v>
      </c>
      <c r="K250" s="5" t="str">
        <f>IF(LessonLookup[[#This Row],[LessonTitleAuto]]="",LessonLookup[[#This Row],[LessonTitleEnter]],LessonLookup[[#This Row],[LessonTitleAuto]])</f>
        <v>Presentations</v>
      </c>
      <c r="L250" s="3" t="s">
        <v>658</v>
      </c>
      <c r="M250" s="3" t="s">
        <v>2950</v>
      </c>
      <c r="N250" s="2">
        <f>COUNTIF(StatementLookup[LessonID],LessonLookup[[#This Row],[LessonID]])</f>
        <v>1</v>
      </c>
      <c r="O250" s="2">
        <v>1</v>
      </c>
      <c r="P250" s="7"/>
      <c r="Q250" s="8"/>
      <c r="R250" s="2"/>
      <c r="S250" s="2"/>
      <c r="T250" s="4" t="str">
        <f>IF(ISERROR(_xlfn.XLOOKUP(LessonLookup[[#This Row],[TopicID]],TopicLookup[TopicID],TopicLookup[TopicTitle])),"",_xlfn.XLOOKUP(LessonLookup[[#This Row],[TopicID]],TopicLookup[TopicID],TopicLookup[TopicTitle]))</f>
        <v>Forensic Investigation</v>
      </c>
      <c r="U25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50" s="2"/>
      <c r="X250" s="2"/>
      <c r="Y250" s="2"/>
      <c r="Z250" s="2"/>
      <c r="AA250" s="2"/>
      <c r="AB250" s="2"/>
    </row>
    <row r="251" spans="1:28" ht="14.65" hidden="1" customHeight="1" x14ac:dyDescent="0.25">
      <c r="A251" s="7" t="str">
        <f>_xlfn.XLOOKUP(LessonLookup[[#This Row],[TopicID]],TopicLookup[TopicID],TopicLookup[SyllabusSubject])</f>
        <v>Science</v>
      </c>
      <c r="B251" s="5">
        <f>_xlfn.XLOOKUP(LessonLookup[[#This Row],[TopicID]],TopicLookup[TopicID],TopicLookup[SyllabusKeyStage])</f>
        <v>3</v>
      </c>
      <c r="C251" s="1" t="str">
        <f>_xlfn.XLOOKUP(LessonLookup[[#This Row],[TopicID]],topics!I:I,topics!D:D)</f>
        <v>KS3.Science</v>
      </c>
      <c r="D251" s="1" t="str">
        <f>_xlfn.XLOOKUP(LessonLookup[[#This Row],[TopicID]],topics!I:I,topics!E:E)</f>
        <v>Y8.Science</v>
      </c>
      <c r="E251" s="35">
        <v>8</v>
      </c>
      <c r="F251" s="36" t="s">
        <v>13</v>
      </c>
      <c r="G251" s="36">
        <v>1</v>
      </c>
      <c r="H251" s="37">
        <v>1</v>
      </c>
      <c r="I251"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8C1</v>
      </c>
      <c r="J251"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8C1.1</v>
      </c>
      <c r="K251" s="5" t="str">
        <f>IF(LessonLookup[[#This Row],[LessonTitleAuto]]="",LessonLookup[[#This Row],[LessonTitleEnter]],LessonLookup[[#This Row],[LessonTitleAuto]])</f>
        <v>Properties of acids and alkalis</v>
      </c>
      <c r="L251" s="2" t="s">
        <v>659</v>
      </c>
      <c r="M251" s="3" t="s">
        <v>51</v>
      </c>
      <c r="N251" s="8">
        <f>COUNTIF(StatementLookup[LessonID],LessonLookup[[#This Row],[LessonID]])</f>
        <v>3</v>
      </c>
      <c r="O251" s="7">
        <v>2</v>
      </c>
      <c r="P251" s="2" t="s">
        <v>660</v>
      </c>
      <c r="Q251" s="2" t="s">
        <v>661</v>
      </c>
      <c r="R251" s="2"/>
      <c r="S251" s="2"/>
      <c r="T251" s="4" t="str">
        <f>IF(ISERROR(_xlfn.XLOOKUP(LessonLookup[[#This Row],[TopicID]],TopicLookup[TopicID],TopicLookup[TopicTitle])),"",_xlfn.XLOOKUP(LessonLookup[[#This Row],[TopicID]],TopicLookup[TopicID],TopicLookup[TopicTitle]))</f>
        <v>Acids And Reactions</v>
      </c>
      <c r="U251" s="2"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51" s="2"/>
      <c r="X251" s="2"/>
      <c r="Y251" s="2"/>
      <c r="Z251" s="2"/>
      <c r="AA251" s="2"/>
      <c r="AB251" s="2"/>
    </row>
    <row r="252" spans="1:28" ht="14.65" hidden="1" customHeight="1" x14ac:dyDescent="0.25">
      <c r="A252" s="7" t="str">
        <f>_xlfn.XLOOKUP(LessonLookup[[#This Row],[TopicID]],TopicLookup[TopicID],TopicLookup[SyllabusSubject])</f>
        <v>Science</v>
      </c>
      <c r="B252" s="5">
        <f>_xlfn.XLOOKUP(LessonLookup[[#This Row],[TopicID]],TopicLookup[TopicID],TopicLookup[SyllabusKeyStage])</f>
        <v>3</v>
      </c>
      <c r="C252" s="1" t="str">
        <f>_xlfn.XLOOKUP(LessonLookup[[#This Row],[TopicID]],topics!I:I,topics!D:D)</f>
        <v>KS3.Science</v>
      </c>
      <c r="D252" s="1" t="str">
        <f>_xlfn.XLOOKUP(LessonLookup[[#This Row],[TopicID]],topics!I:I,topics!E:E)</f>
        <v>Y8.Science</v>
      </c>
      <c r="E252" s="35">
        <v>8</v>
      </c>
      <c r="F252" s="36" t="s">
        <v>13</v>
      </c>
      <c r="G252" s="36">
        <v>1</v>
      </c>
      <c r="H252" s="37">
        <v>2</v>
      </c>
      <c r="I252"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8C1</v>
      </c>
      <c r="J252"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8C1.2</v>
      </c>
      <c r="K252" s="5" t="str">
        <f>IF(LessonLookup[[#This Row],[LessonTitleAuto]]="",LessonLookup[[#This Row],[LessonTitleEnter]],LessonLookup[[#This Row],[LessonTitleAuto]])</f>
        <v>Create an indicator</v>
      </c>
      <c r="L252" s="2" t="s">
        <v>662</v>
      </c>
      <c r="M252" s="3" t="s">
        <v>51</v>
      </c>
      <c r="N252" s="8">
        <f>COUNTIF(StatementLookup[LessonID],LessonLookup[[#This Row],[LessonID]])</f>
        <v>3</v>
      </c>
      <c r="O252" s="7">
        <v>1</v>
      </c>
      <c r="P252" s="2" t="s">
        <v>663</v>
      </c>
      <c r="Q252" s="2" t="s">
        <v>664</v>
      </c>
      <c r="R252" s="2"/>
      <c r="S252" s="2"/>
      <c r="T252" s="4" t="str">
        <f>IF(ISERROR(_xlfn.XLOOKUP(LessonLookup[[#This Row],[TopicID]],TopicLookup[TopicID],TopicLookup[TopicTitle])),"",_xlfn.XLOOKUP(LessonLookup[[#This Row],[TopicID]],TopicLookup[TopicID],TopicLookup[TopicTitle]))</f>
        <v>Acids And Reactions</v>
      </c>
      <c r="U252" s="2"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52" s="2"/>
      <c r="X252" s="2"/>
      <c r="Y252" s="2"/>
      <c r="Z252" s="2"/>
      <c r="AA252" s="2"/>
      <c r="AB252" s="2"/>
    </row>
    <row r="253" spans="1:28" ht="14.65" hidden="1" customHeight="1" x14ac:dyDescent="0.25">
      <c r="A253" s="7" t="str">
        <f>_xlfn.XLOOKUP(LessonLookup[[#This Row],[TopicID]],TopicLookup[TopicID],TopicLookup[SyllabusSubject])</f>
        <v>Science</v>
      </c>
      <c r="B253" s="5">
        <f>_xlfn.XLOOKUP(LessonLookup[[#This Row],[TopicID]],TopicLookup[TopicID],TopicLookup[SyllabusKeyStage])</f>
        <v>3</v>
      </c>
      <c r="C253" s="1" t="str">
        <f>_xlfn.XLOOKUP(LessonLookup[[#This Row],[TopicID]],topics!I:I,topics!D:D)</f>
        <v>KS3.Science</v>
      </c>
      <c r="D253" s="1" t="str">
        <f>_xlfn.XLOOKUP(LessonLookup[[#This Row],[TopicID]],topics!I:I,topics!E:E)</f>
        <v>Y8.Science</v>
      </c>
      <c r="E253" s="35">
        <v>8</v>
      </c>
      <c r="F253" s="36" t="s">
        <v>13</v>
      </c>
      <c r="G253" s="36">
        <v>1</v>
      </c>
      <c r="H253" s="37">
        <v>3</v>
      </c>
      <c r="I253"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8C1</v>
      </c>
      <c r="J253"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8C1.3</v>
      </c>
      <c r="K253" s="5" t="str">
        <f>IF(LessonLookup[[#This Row],[LessonTitleAuto]]="",LessonLookup[[#This Row],[LessonTitleEnter]],LessonLookup[[#This Row],[LessonTitleAuto]])</f>
        <v>Investigate weak and strong acids</v>
      </c>
      <c r="L253" s="2" t="s">
        <v>665</v>
      </c>
      <c r="M253" s="3" t="s">
        <v>51</v>
      </c>
      <c r="N253" s="8">
        <f>COUNTIF(StatementLookup[LessonID],LessonLookup[[#This Row],[LessonID]])</f>
        <v>3</v>
      </c>
      <c r="O253" s="7">
        <v>1</v>
      </c>
      <c r="P253" s="2" t="s">
        <v>666</v>
      </c>
      <c r="Q253" s="2" t="s">
        <v>667</v>
      </c>
      <c r="R253" s="2"/>
      <c r="S253" s="2"/>
      <c r="T253" s="4" t="str">
        <f>IF(ISERROR(_xlfn.XLOOKUP(LessonLookup[[#This Row],[TopicID]],TopicLookup[TopicID],TopicLookup[TopicTitle])),"",_xlfn.XLOOKUP(LessonLookup[[#This Row],[TopicID]],TopicLookup[TopicID],TopicLookup[TopicTitle]))</f>
        <v>Acids And Reactions</v>
      </c>
      <c r="U253" s="2"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53" s="2"/>
      <c r="X253" s="2"/>
      <c r="Y253" s="2"/>
      <c r="Z253" s="2"/>
      <c r="AA253" s="2"/>
      <c r="AB253" s="2"/>
    </row>
    <row r="254" spans="1:28" ht="14.65" hidden="1" customHeight="1" x14ac:dyDescent="0.25">
      <c r="A254" s="7" t="str">
        <f>_xlfn.XLOOKUP(LessonLookup[[#This Row],[TopicID]],TopicLookup[TopicID],TopicLookup[SyllabusSubject])</f>
        <v>Science</v>
      </c>
      <c r="B254" s="5">
        <f>_xlfn.XLOOKUP(LessonLookup[[#This Row],[TopicID]],TopicLookup[TopicID],TopicLookup[SyllabusKeyStage])</f>
        <v>3</v>
      </c>
      <c r="C254" s="1" t="str">
        <f>_xlfn.XLOOKUP(LessonLookup[[#This Row],[TopicID]],topics!I:I,topics!D:D)</f>
        <v>KS3.Science</v>
      </c>
      <c r="D254" s="1" t="str">
        <f>_xlfn.XLOOKUP(LessonLookup[[#This Row],[TopicID]],topics!I:I,topics!E:E)</f>
        <v>Y8.Science</v>
      </c>
      <c r="E254" s="35">
        <v>8</v>
      </c>
      <c r="F254" s="36" t="s">
        <v>13</v>
      </c>
      <c r="G254" s="36">
        <v>1</v>
      </c>
      <c r="H254" s="37">
        <v>4</v>
      </c>
      <c r="I254"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8C1</v>
      </c>
      <c r="J25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8C1.4</v>
      </c>
      <c r="K254" s="5" t="str">
        <f>IF(LessonLookup[[#This Row],[LessonTitleAuto]]="",LessonLookup[[#This Row],[LessonTitleEnter]],LessonLookup[[#This Row],[LessonTitleAuto]])</f>
        <v>Neutralisation reactions</v>
      </c>
      <c r="L254" s="2" t="s">
        <v>668</v>
      </c>
      <c r="M254" s="3" t="s">
        <v>51</v>
      </c>
      <c r="N254" s="8">
        <f>COUNTIF(StatementLookup[LessonID],LessonLookup[[#This Row],[LessonID]])</f>
        <v>3</v>
      </c>
      <c r="O254" s="7">
        <v>1</v>
      </c>
      <c r="P254" s="2" t="s">
        <v>669</v>
      </c>
      <c r="Q254" s="2" t="s">
        <v>670</v>
      </c>
      <c r="R254" s="2"/>
      <c r="S254" s="2"/>
      <c r="T254" s="4" t="str">
        <f>IF(ISERROR(_xlfn.XLOOKUP(LessonLookup[[#This Row],[TopicID]],TopicLookup[TopicID],TopicLookup[TopicTitle])),"",_xlfn.XLOOKUP(LessonLookup[[#This Row],[TopicID]],TopicLookup[TopicID],TopicLookup[TopicTitle]))</f>
        <v>Acids And Reactions</v>
      </c>
      <c r="U254" s="2"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54" s="2"/>
      <c r="X254" s="2"/>
      <c r="Y254" s="2"/>
      <c r="Z254" s="2"/>
      <c r="AA254" s="2"/>
      <c r="AB254" s="2"/>
    </row>
    <row r="255" spans="1:28" ht="14.65" hidden="1" customHeight="1" x14ac:dyDescent="0.25">
      <c r="A255" s="7" t="str">
        <f>_xlfn.XLOOKUP(LessonLookup[[#This Row],[TopicID]],TopicLookup[TopicID],TopicLookup[SyllabusSubject])</f>
        <v>Science</v>
      </c>
      <c r="B255" s="5">
        <f>_xlfn.XLOOKUP(LessonLookup[[#This Row],[TopicID]],TopicLookup[TopicID],TopicLookup[SyllabusKeyStage])</f>
        <v>3</v>
      </c>
      <c r="C255" s="1" t="str">
        <f>_xlfn.XLOOKUP(LessonLookup[[#This Row],[TopicID]],topics!I:I,topics!D:D)</f>
        <v>KS3.Science</v>
      </c>
      <c r="D255" s="1" t="str">
        <f>_xlfn.XLOOKUP(LessonLookup[[#This Row],[TopicID]],topics!I:I,topics!E:E)</f>
        <v>Y8.Science</v>
      </c>
      <c r="E255" s="35">
        <v>8</v>
      </c>
      <c r="F255" s="36" t="s">
        <v>13</v>
      </c>
      <c r="G255" s="36">
        <v>1</v>
      </c>
      <c r="H255" s="37">
        <v>5</v>
      </c>
      <c r="I255"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8C1</v>
      </c>
      <c r="J25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8C1.5</v>
      </c>
      <c r="K255" s="5" t="str">
        <f>IF(LessonLookup[[#This Row],[LessonTitleAuto]]="",LessonLookup[[#This Row],[LessonTitleEnter]],LessonLookup[[#This Row],[LessonTitleAuto]])</f>
        <v>Acid and metal reactions</v>
      </c>
      <c r="L255" s="2" t="s">
        <v>671</v>
      </c>
      <c r="M255" s="3" t="s">
        <v>51</v>
      </c>
      <c r="N255" s="8">
        <f>COUNTIF(StatementLookup[LessonID],LessonLookup[[#This Row],[LessonID]])</f>
        <v>3</v>
      </c>
      <c r="O255" s="7">
        <v>1</v>
      </c>
      <c r="P255" s="2" t="s">
        <v>672</v>
      </c>
      <c r="Q255" s="2" t="s">
        <v>673</v>
      </c>
      <c r="R255" s="2"/>
      <c r="S255" s="2"/>
      <c r="T255" s="4" t="str">
        <f>IF(ISERROR(_xlfn.XLOOKUP(LessonLookup[[#This Row],[TopicID]],TopicLookup[TopicID],TopicLookup[TopicTitle])),"",_xlfn.XLOOKUP(LessonLookup[[#This Row],[TopicID]],TopicLookup[TopicID],TopicLookup[TopicTitle]))</f>
        <v>Acids And Reactions</v>
      </c>
      <c r="U255" s="2"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55" s="2"/>
      <c r="X255" s="2"/>
      <c r="Y255" s="2"/>
      <c r="Z255" s="2"/>
      <c r="AA255" s="2"/>
      <c r="AB255" s="2"/>
    </row>
    <row r="256" spans="1:28" ht="14.65" hidden="1" customHeight="1" x14ac:dyDescent="0.25">
      <c r="A256" s="7" t="str">
        <f>_xlfn.XLOOKUP(LessonLookup[[#This Row],[TopicID]],TopicLookup[TopicID],TopicLookup[SyllabusSubject])</f>
        <v>Science</v>
      </c>
      <c r="B256" s="5">
        <f>_xlfn.XLOOKUP(LessonLookup[[#This Row],[TopicID]],TopicLookup[TopicID],TopicLookup[SyllabusKeyStage])</f>
        <v>3</v>
      </c>
      <c r="C256" s="1" t="str">
        <f>_xlfn.XLOOKUP(LessonLookup[[#This Row],[TopicID]],topics!I:I,topics!D:D)</f>
        <v>KS3.Science</v>
      </c>
      <c r="D256" s="1" t="str">
        <f>_xlfn.XLOOKUP(LessonLookup[[#This Row],[TopicID]],topics!I:I,topics!E:E)</f>
        <v>Y8.Science</v>
      </c>
      <c r="E256" s="35">
        <v>8</v>
      </c>
      <c r="F256" s="36" t="s">
        <v>13</v>
      </c>
      <c r="G256" s="36">
        <v>1</v>
      </c>
      <c r="H256" s="37">
        <v>6</v>
      </c>
      <c r="I256"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8C1</v>
      </c>
      <c r="J25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8C1.6</v>
      </c>
      <c r="K256" s="5" t="str">
        <f>IF(LessonLookup[[#This Row],[LessonTitleAuto]]="",LessonLookup[[#This Row],[LessonTitleEnter]],LessonLookup[[#This Row],[LessonTitleAuto]])</f>
        <v>Acid and metal carbonate reactions</v>
      </c>
      <c r="L256" s="2" t="s">
        <v>674</v>
      </c>
      <c r="M256" s="3" t="s">
        <v>51</v>
      </c>
      <c r="N256" s="8">
        <f>COUNTIF(StatementLookup[LessonID],LessonLookup[[#This Row],[LessonID]])</f>
        <v>3</v>
      </c>
      <c r="O256" s="7">
        <v>2</v>
      </c>
      <c r="P256" s="2" t="s">
        <v>675</v>
      </c>
      <c r="Q256" s="2" t="s">
        <v>676</v>
      </c>
      <c r="R256" s="2"/>
      <c r="S256" s="2"/>
      <c r="T256" s="4" t="str">
        <f>IF(ISERROR(_xlfn.XLOOKUP(LessonLookup[[#This Row],[TopicID]],TopicLookup[TopicID],TopicLookup[TopicTitle])),"",_xlfn.XLOOKUP(LessonLookup[[#This Row],[TopicID]],TopicLookup[TopicID],TopicLookup[TopicTitle]))</f>
        <v>Acids And Reactions</v>
      </c>
      <c r="U256" s="2"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56" s="2"/>
      <c r="X256" s="2"/>
      <c r="Y256" s="2"/>
      <c r="Z256" s="2"/>
      <c r="AA256" s="2"/>
      <c r="AB256" s="2"/>
    </row>
    <row r="257" spans="1:28" ht="14.65" hidden="1" customHeight="1" x14ac:dyDescent="0.25">
      <c r="A257" s="7" t="str">
        <f>_xlfn.XLOOKUP(LessonLookup[[#This Row],[TopicID]],TopicLookup[TopicID],TopicLookup[SyllabusSubject])</f>
        <v>Science</v>
      </c>
      <c r="B257" s="5">
        <f>_xlfn.XLOOKUP(LessonLookup[[#This Row],[TopicID]],TopicLookup[TopicID],TopicLookup[SyllabusKeyStage])</f>
        <v>3</v>
      </c>
      <c r="C257" s="1" t="str">
        <f>_xlfn.XLOOKUP(LessonLookup[[#This Row],[TopicID]],topics!I:I,topics!D:D)</f>
        <v>KS3.Science</v>
      </c>
      <c r="D257" s="1" t="str">
        <f>_xlfn.XLOOKUP(LessonLookup[[#This Row],[TopicID]],topics!I:I,topics!E:E)</f>
        <v>Y8.Science</v>
      </c>
      <c r="E257" s="35">
        <v>8</v>
      </c>
      <c r="F257" s="36" t="s">
        <v>13</v>
      </c>
      <c r="G257" s="36">
        <v>1</v>
      </c>
      <c r="H257" s="37" t="s">
        <v>8</v>
      </c>
      <c r="I257"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8C1</v>
      </c>
      <c r="J257"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8C1.F</v>
      </c>
      <c r="K257" s="5" t="str">
        <f>IF(LessonLookup[[#This Row],[LessonTitleAuto]]="",LessonLookup[[#This Row],[LessonTitleEnter]],LessonLookup[[#This Row],[LessonTitleAuto]])</f>
        <v>Test feedback: 8C1 Acids And Reactions</v>
      </c>
      <c r="L257" s="3" t="s">
        <v>921</v>
      </c>
      <c r="M257" s="3" t="s">
        <v>2951</v>
      </c>
      <c r="N257" s="2">
        <f>COUNTIF(StatementLookup[LessonID],LessonLookup[[#This Row],[LessonID]])</f>
        <v>1</v>
      </c>
      <c r="O257" s="2">
        <v>1</v>
      </c>
      <c r="P257" s="7"/>
      <c r="Q257" s="8"/>
      <c r="R257" s="2"/>
      <c r="S257" s="2"/>
      <c r="T257" s="4" t="str">
        <f>IF(ISERROR(_xlfn.XLOOKUP(LessonLookup[[#This Row],[TopicID]],TopicLookup[TopicID],TopicLookup[TopicTitle])),"",_xlfn.XLOOKUP(LessonLookup[[#This Row],[TopicID]],TopicLookup[TopicID],TopicLookup[TopicTitle]))</f>
        <v>Acids And Reactions</v>
      </c>
      <c r="U25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8C1 Acids And Reactions</v>
      </c>
      <c r="V257" s="2"/>
      <c r="X257" s="2"/>
      <c r="Y257" s="2"/>
      <c r="Z257" s="2"/>
      <c r="AA257" s="2"/>
      <c r="AB257" s="2"/>
    </row>
    <row r="258" spans="1:28" ht="14.65" hidden="1" customHeight="1" x14ac:dyDescent="0.25">
      <c r="A258" s="7" t="str">
        <f>_xlfn.XLOOKUP(LessonLookup[[#This Row],[TopicID]],TopicLookup[TopicID],TopicLookup[SyllabusSubject])</f>
        <v>Science</v>
      </c>
      <c r="B258" s="5">
        <f>_xlfn.XLOOKUP(LessonLookup[[#This Row],[TopicID]],TopicLookup[TopicID],TopicLookup[SyllabusKeyStage])</f>
        <v>3</v>
      </c>
      <c r="C258" s="1" t="str">
        <f>_xlfn.XLOOKUP(LessonLookup[[#This Row],[TopicID]],topics!I:I,topics!D:D)</f>
        <v>KS3.Science</v>
      </c>
      <c r="D258" s="1" t="str">
        <f>_xlfn.XLOOKUP(LessonLookup[[#This Row],[TopicID]],topics!I:I,topics!E:E)</f>
        <v>Y8.Science</v>
      </c>
      <c r="E258" s="35">
        <v>8</v>
      </c>
      <c r="F258" s="36" t="s">
        <v>13</v>
      </c>
      <c r="G258" s="36">
        <v>1</v>
      </c>
      <c r="H258" s="37" t="s">
        <v>6</v>
      </c>
      <c r="I258"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8C1</v>
      </c>
      <c r="J258"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8C1.R</v>
      </c>
      <c r="K258" s="5" t="str">
        <f>IF(LessonLookup[[#This Row],[LessonTitleAuto]]="",LessonLookup[[#This Row],[LessonTitleEnter]],LessonLookup[[#This Row],[LessonTitleAuto]])</f>
        <v>Revision of topic 8C1 Acids And Reactions</v>
      </c>
      <c r="L258" s="3" t="s">
        <v>921</v>
      </c>
      <c r="M258" s="3" t="s">
        <v>2873</v>
      </c>
      <c r="N258" s="2">
        <f>COUNTIF(StatementLookup[LessonID],LessonLookup[[#This Row],[LessonID]])</f>
        <v>1</v>
      </c>
      <c r="O258" s="2">
        <v>1</v>
      </c>
      <c r="P258" s="7"/>
      <c r="Q258" s="8"/>
      <c r="R258" s="2"/>
      <c r="S258" s="2"/>
      <c r="T258" s="4" t="str">
        <f>IF(ISERROR(_xlfn.XLOOKUP(LessonLookup[[#This Row],[TopicID]],TopicLookup[TopicID],TopicLookup[TopicTitle])),"",_xlfn.XLOOKUP(LessonLookup[[#This Row],[TopicID]],TopicLookup[TopicID],TopicLookup[TopicTitle]))</f>
        <v>Acids And Reactions</v>
      </c>
      <c r="U25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8C1 Acids And Reactions</v>
      </c>
      <c r="V258" s="2"/>
      <c r="X258" s="2"/>
      <c r="Y258" s="2"/>
      <c r="Z258" s="2"/>
      <c r="AA258" s="2"/>
      <c r="AB258" s="2"/>
    </row>
    <row r="259" spans="1:28" ht="14.65" hidden="1" customHeight="1" x14ac:dyDescent="0.25">
      <c r="A259" s="7" t="str">
        <f>_xlfn.XLOOKUP(LessonLookup[[#This Row],[TopicID]],TopicLookup[TopicID],TopicLookup[SyllabusSubject])</f>
        <v>Science</v>
      </c>
      <c r="B259" s="5">
        <f>_xlfn.XLOOKUP(LessonLookup[[#This Row],[TopicID]],TopicLookup[TopicID],TopicLookup[SyllabusKeyStage])</f>
        <v>3</v>
      </c>
      <c r="C259" s="1" t="str">
        <f>_xlfn.XLOOKUP(LessonLookup[[#This Row],[TopicID]],topics!I:I,topics!D:D)</f>
        <v>KS3.Science</v>
      </c>
      <c r="D259" s="1" t="str">
        <f>_xlfn.XLOOKUP(LessonLookup[[#This Row],[TopicID]],topics!I:I,topics!E:E)</f>
        <v>Y8.Science</v>
      </c>
      <c r="E259" s="35">
        <v>8</v>
      </c>
      <c r="F259" s="36" t="s">
        <v>13</v>
      </c>
      <c r="G259" s="36">
        <v>1</v>
      </c>
      <c r="H259" s="37" t="s">
        <v>7</v>
      </c>
      <c r="I259"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8C1</v>
      </c>
      <c r="J259"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8C1.T</v>
      </c>
      <c r="K259" s="5" t="str">
        <f>IF(LessonLookup[[#This Row],[LessonTitleAuto]]="",LessonLookup[[#This Row],[LessonTitleEnter]],LessonLookup[[#This Row],[LessonTitleAuto]])</f>
        <v>Topic test: 8C1 Acids And Reactions</v>
      </c>
      <c r="L259" s="3" t="s">
        <v>921</v>
      </c>
      <c r="M259" s="3" t="s">
        <v>2950</v>
      </c>
      <c r="N259" s="2">
        <f>COUNTIF(StatementLookup[LessonID],LessonLookup[[#This Row],[LessonID]])</f>
        <v>1</v>
      </c>
      <c r="O259" s="2">
        <v>1</v>
      </c>
      <c r="P259" s="7"/>
      <c r="Q259" s="8"/>
      <c r="R259" s="2"/>
      <c r="S259" s="2"/>
      <c r="T259" s="4" t="str">
        <f>IF(ISERROR(_xlfn.XLOOKUP(LessonLookup[[#This Row],[TopicID]],TopicLookup[TopicID],TopicLookup[TopicTitle])),"",_xlfn.XLOOKUP(LessonLookup[[#This Row],[TopicID]],TopicLookup[TopicID],TopicLookup[TopicTitle]))</f>
        <v>Acids And Reactions</v>
      </c>
      <c r="U25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8C1 Acids And Reactions</v>
      </c>
      <c r="V259" s="2"/>
      <c r="X259" s="2"/>
      <c r="Y259" s="2"/>
      <c r="Z259" s="2"/>
      <c r="AA259" s="2"/>
      <c r="AB259" s="2"/>
    </row>
    <row r="260" spans="1:28" ht="14.65" hidden="1" customHeight="1" x14ac:dyDescent="0.25">
      <c r="A260" s="7" t="str">
        <f>_xlfn.XLOOKUP(LessonLookup[[#This Row],[TopicID]],TopicLookup[TopicID],TopicLookup[SyllabusSubject])</f>
        <v>Science</v>
      </c>
      <c r="B260" s="5">
        <f>_xlfn.XLOOKUP(LessonLookup[[#This Row],[TopicID]],TopicLookup[TopicID],TopicLookup[SyllabusKeyStage])</f>
        <v>3</v>
      </c>
      <c r="C260" s="1" t="str">
        <f>_xlfn.XLOOKUP(LessonLookup[[#This Row],[TopicID]],topics!I:I,topics!D:D)</f>
        <v>KS3.Science</v>
      </c>
      <c r="D260" s="1" t="str">
        <f>_xlfn.XLOOKUP(LessonLookup[[#This Row],[TopicID]],topics!I:I,topics!E:E)</f>
        <v>Y8.Science</v>
      </c>
      <c r="E260" s="35">
        <v>8</v>
      </c>
      <c r="F260" s="36" t="s">
        <v>13</v>
      </c>
      <c r="G260" s="36">
        <v>2</v>
      </c>
      <c r="H260" s="37">
        <v>1</v>
      </c>
      <c r="I260"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8C2</v>
      </c>
      <c r="J260"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8C2.1</v>
      </c>
      <c r="K260" s="5" t="str">
        <f>IF(LessonLookup[[#This Row],[LessonTitleAuto]]="",LessonLookup[[#This Row],[LessonTitleEnter]],LessonLookup[[#This Row],[LessonTitleAuto]])</f>
        <v>Chemical and physical reactions</v>
      </c>
      <c r="L260" s="3" t="s">
        <v>677</v>
      </c>
      <c r="M260" s="3" t="s">
        <v>51</v>
      </c>
      <c r="N260" s="8">
        <f>COUNTIF(StatementLookup[LessonID],LessonLookup[[#This Row],[LessonID]])</f>
        <v>3</v>
      </c>
      <c r="O260" s="7">
        <v>1</v>
      </c>
      <c r="P260" s="2" t="s">
        <v>678</v>
      </c>
      <c r="Q260" s="2" t="s">
        <v>679</v>
      </c>
      <c r="R260" s="2"/>
      <c r="S260" s="2"/>
      <c r="T260" s="4" t="str">
        <f>IF(ISERROR(_xlfn.XLOOKUP(LessonLookup[[#This Row],[TopicID]],TopicLookup[TopicID],TopicLookup[TopicTitle])),"",_xlfn.XLOOKUP(LessonLookup[[#This Row],[TopicID]],TopicLookup[TopicID],TopicLookup[TopicTitle]))</f>
        <v>Chemical Reactions</v>
      </c>
      <c r="U26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60" s="2"/>
      <c r="X260" s="2"/>
      <c r="Y260" s="2"/>
      <c r="Z260" s="2"/>
      <c r="AA260" s="2"/>
      <c r="AB260" s="2"/>
    </row>
    <row r="261" spans="1:28" ht="14.65" hidden="1" customHeight="1" x14ac:dyDescent="0.25">
      <c r="A261" s="7" t="str">
        <f>_xlfn.XLOOKUP(LessonLookup[[#This Row],[TopicID]],TopicLookup[TopicID],TopicLookup[SyllabusSubject])</f>
        <v>Science</v>
      </c>
      <c r="B261" s="5">
        <f>_xlfn.XLOOKUP(LessonLookup[[#This Row],[TopicID]],TopicLookup[TopicID],TopicLookup[SyllabusKeyStage])</f>
        <v>3</v>
      </c>
      <c r="C261" s="1" t="str">
        <f>_xlfn.XLOOKUP(LessonLookup[[#This Row],[TopicID]],topics!I:I,topics!D:D)</f>
        <v>KS3.Science</v>
      </c>
      <c r="D261" s="1" t="str">
        <f>_xlfn.XLOOKUP(LessonLookup[[#This Row],[TopicID]],topics!I:I,topics!E:E)</f>
        <v>Y8.Science</v>
      </c>
      <c r="E261" s="35">
        <v>8</v>
      </c>
      <c r="F261" s="36" t="s">
        <v>13</v>
      </c>
      <c r="G261" s="36">
        <v>2</v>
      </c>
      <c r="H261" s="37">
        <v>2</v>
      </c>
      <c r="I261"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8C2</v>
      </c>
      <c r="J261"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8C2.2</v>
      </c>
      <c r="K261" s="5" t="str">
        <f>IF(LessonLookup[[#This Row],[LessonTitleAuto]]="",LessonLookup[[#This Row],[LessonTitleEnter]],LessonLookup[[#This Row],[LessonTitleAuto]])</f>
        <v>Endothermic and exothermic reactions</v>
      </c>
      <c r="L261" s="3" t="s">
        <v>680</v>
      </c>
      <c r="M261" s="3" t="s">
        <v>51</v>
      </c>
      <c r="N261" s="8">
        <f>COUNTIF(StatementLookup[LessonID],LessonLookup[[#This Row],[LessonID]])</f>
        <v>3</v>
      </c>
      <c r="O261" s="7">
        <v>2</v>
      </c>
      <c r="P261" s="2" t="s">
        <v>681</v>
      </c>
      <c r="Q261" s="2" t="s">
        <v>682</v>
      </c>
      <c r="R261" s="2"/>
      <c r="S261" s="2"/>
      <c r="T261" s="4" t="str">
        <f>IF(ISERROR(_xlfn.XLOOKUP(LessonLookup[[#This Row],[TopicID]],TopicLookup[TopicID],TopicLookup[TopicTitle])),"",_xlfn.XLOOKUP(LessonLookup[[#This Row],[TopicID]],TopicLookup[TopicID],TopicLookup[TopicTitle]))</f>
        <v>Chemical Reactions</v>
      </c>
      <c r="U26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61" s="2"/>
      <c r="X261" s="2"/>
      <c r="Y261" s="2"/>
      <c r="Z261" s="2"/>
      <c r="AA261" s="2"/>
      <c r="AB261" s="2"/>
    </row>
    <row r="262" spans="1:28" ht="14.65" hidden="1" customHeight="1" x14ac:dyDescent="0.25">
      <c r="A262" s="7" t="str">
        <f>_xlfn.XLOOKUP(LessonLookup[[#This Row],[TopicID]],TopicLookup[TopicID],TopicLookup[SyllabusSubject])</f>
        <v>Science</v>
      </c>
      <c r="B262" s="5">
        <f>_xlfn.XLOOKUP(LessonLookup[[#This Row],[TopicID]],TopicLookup[TopicID],TopicLookup[SyllabusKeyStage])</f>
        <v>3</v>
      </c>
      <c r="C262" s="1" t="str">
        <f>_xlfn.XLOOKUP(LessonLookup[[#This Row],[TopicID]],topics!I:I,topics!D:D)</f>
        <v>KS3.Science</v>
      </c>
      <c r="D262" s="1" t="str">
        <f>_xlfn.XLOOKUP(LessonLookup[[#This Row],[TopicID]],topics!I:I,topics!E:E)</f>
        <v>Y8.Science</v>
      </c>
      <c r="E262" s="35">
        <v>8</v>
      </c>
      <c r="F262" s="36" t="s">
        <v>13</v>
      </c>
      <c r="G262" s="36">
        <v>2</v>
      </c>
      <c r="H262" s="37">
        <v>3</v>
      </c>
      <c r="I262"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8C2</v>
      </c>
      <c r="J262"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8C2.3</v>
      </c>
      <c r="K262" s="5" t="str">
        <f>IF(LessonLookup[[#This Row],[LessonTitleAuto]]="",LessonLookup[[#This Row],[LessonTitleEnter]],LessonLookup[[#This Row],[LessonTitleAuto]])</f>
        <v>Oxidation of metals</v>
      </c>
      <c r="L262" s="3" t="s">
        <v>683</v>
      </c>
      <c r="M262" s="3" t="s">
        <v>51</v>
      </c>
      <c r="N262" s="8">
        <f>COUNTIF(StatementLookup[LessonID],LessonLookup[[#This Row],[LessonID]])</f>
        <v>3</v>
      </c>
      <c r="O262" s="7">
        <v>1</v>
      </c>
      <c r="P262" s="2" t="s">
        <v>684</v>
      </c>
      <c r="Q262" s="2" t="s">
        <v>685</v>
      </c>
      <c r="R262" s="2"/>
      <c r="S262" s="2"/>
      <c r="T262" s="4" t="str">
        <f>IF(ISERROR(_xlfn.XLOOKUP(LessonLookup[[#This Row],[TopicID]],TopicLookup[TopicID],TopicLookup[TopicTitle])),"",_xlfn.XLOOKUP(LessonLookup[[#This Row],[TopicID]],TopicLookup[TopicID],TopicLookup[TopicTitle]))</f>
        <v>Chemical Reactions</v>
      </c>
      <c r="U26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62" s="2"/>
      <c r="X262" s="2"/>
      <c r="Y262" s="2"/>
      <c r="Z262" s="2"/>
      <c r="AA262" s="2"/>
      <c r="AB262" s="2"/>
    </row>
    <row r="263" spans="1:28" ht="14.65" hidden="1" customHeight="1" x14ac:dyDescent="0.25">
      <c r="A263" s="7" t="str">
        <f>_xlfn.XLOOKUP(LessonLookup[[#This Row],[TopicID]],TopicLookup[TopicID],TopicLookup[SyllabusSubject])</f>
        <v>Science</v>
      </c>
      <c r="B263" s="5">
        <f>_xlfn.XLOOKUP(LessonLookup[[#This Row],[TopicID]],TopicLookup[TopicID],TopicLookup[SyllabusKeyStage])</f>
        <v>3</v>
      </c>
      <c r="C263" s="1" t="str">
        <f>_xlfn.XLOOKUP(LessonLookup[[#This Row],[TopicID]],topics!I:I,topics!D:D)</f>
        <v>KS3.Science</v>
      </c>
      <c r="D263" s="1" t="str">
        <f>_xlfn.XLOOKUP(LessonLookup[[#This Row],[TopicID]],topics!I:I,topics!E:E)</f>
        <v>Y8.Science</v>
      </c>
      <c r="E263" s="35">
        <v>8</v>
      </c>
      <c r="F263" s="36" t="s">
        <v>13</v>
      </c>
      <c r="G263" s="36">
        <v>2</v>
      </c>
      <c r="H263" s="37">
        <v>4</v>
      </c>
      <c r="I263"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8C2</v>
      </c>
      <c r="J263"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8C2.4</v>
      </c>
      <c r="K263" s="5" t="str">
        <f>IF(LessonLookup[[#This Row],[LessonTitleAuto]]="",LessonLookup[[#This Row],[LessonTitleEnter]],LessonLookup[[#This Row],[LessonTitleAuto]])</f>
        <v>Corrosion and Prevention</v>
      </c>
      <c r="L263" s="3" t="s">
        <v>686</v>
      </c>
      <c r="M263" s="3" t="s">
        <v>51</v>
      </c>
      <c r="N263" s="8">
        <f>COUNTIF(StatementLookup[LessonID],LessonLookup[[#This Row],[LessonID]])</f>
        <v>3</v>
      </c>
      <c r="O263" s="7">
        <v>1</v>
      </c>
      <c r="P263" s="2" t="s">
        <v>687</v>
      </c>
      <c r="Q263" s="2" t="s">
        <v>688</v>
      </c>
      <c r="R263" s="2"/>
      <c r="S263" s="2"/>
      <c r="T263" s="4" t="str">
        <f>IF(ISERROR(_xlfn.XLOOKUP(LessonLookup[[#This Row],[TopicID]],TopicLookup[TopicID],TopicLookup[TopicTitle])),"",_xlfn.XLOOKUP(LessonLookup[[#This Row],[TopicID]],TopicLookup[TopicID],TopicLookup[TopicTitle]))</f>
        <v>Chemical Reactions</v>
      </c>
      <c r="U26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63" s="2"/>
      <c r="X263" s="2"/>
      <c r="Y263" s="2"/>
      <c r="Z263" s="2"/>
      <c r="AA263" s="2"/>
      <c r="AB263" s="2"/>
    </row>
    <row r="264" spans="1:28" ht="14.65" hidden="1" customHeight="1" x14ac:dyDescent="0.25">
      <c r="A264" s="7" t="str">
        <f>_xlfn.XLOOKUP(LessonLookup[[#This Row],[TopicID]],TopicLookup[TopicID],TopicLookup[SyllabusSubject])</f>
        <v>Science</v>
      </c>
      <c r="B264" s="5">
        <f>_xlfn.XLOOKUP(LessonLookup[[#This Row],[TopicID]],TopicLookup[TopicID],TopicLookup[SyllabusKeyStage])</f>
        <v>3</v>
      </c>
      <c r="C264" s="1" t="str">
        <f>_xlfn.XLOOKUP(LessonLookup[[#This Row],[TopicID]],topics!I:I,topics!D:D)</f>
        <v>KS3.Science</v>
      </c>
      <c r="D264" s="1" t="str">
        <f>_xlfn.XLOOKUP(LessonLookup[[#This Row],[TopicID]],topics!I:I,topics!E:E)</f>
        <v>Y8.Science</v>
      </c>
      <c r="E264" s="35">
        <v>8</v>
      </c>
      <c r="F264" s="36" t="s">
        <v>13</v>
      </c>
      <c r="G264" s="36">
        <v>2</v>
      </c>
      <c r="H264" s="37">
        <v>5</v>
      </c>
      <c r="I264"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8C2</v>
      </c>
      <c r="J26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8C2.5</v>
      </c>
      <c r="K264" s="5" t="str">
        <f>IF(LessonLookup[[#This Row],[LessonTitleAuto]]="",LessonLookup[[#This Row],[LessonTitleEnter]],LessonLookup[[#This Row],[LessonTitleAuto]])</f>
        <v>Displacement reactions</v>
      </c>
      <c r="L264" s="3" t="s">
        <v>689</v>
      </c>
      <c r="M264" s="3" t="s">
        <v>51</v>
      </c>
      <c r="N264" s="8">
        <f>COUNTIF(StatementLookup[LessonID],LessonLookup[[#This Row],[LessonID]])</f>
        <v>3</v>
      </c>
      <c r="O264" s="7">
        <v>2</v>
      </c>
      <c r="P264" s="2" t="s">
        <v>690</v>
      </c>
      <c r="Q264" s="2" t="s">
        <v>691</v>
      </c>
      <c r="R264" s="2"/>
      <c r="S264" s="2"/>
      <c r="T264" s="4" t="str">
        <f>IF(ISERROR(_xlfn.XLOOKUP(LessonLookup[[#This Row],[TopicID]],TopicLookup[TopicID],TopicLookup[TopicTitle])),"",_xlfn.XLOOKUP(LessonLookup[[#This Row],[TopicID]],TopicLookup[TopicID],TopicLookup[TopicTitle]))</f>
        <v>Chemical Reactions</v>
      </c>
      <c r="U26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64" s="2"/>
      <c r="X264" s="2"/>
      <c r="Y264" s="2"/>
      <c r="Z264" s="2"/>
      <c r="AA264" s="2"/>
      <c r="AB264" s="2"/>
    </row>
    <row r="265" spans="1:28" ht="14.65" hidden="1" customHeight="1" x14ac:dyDescent="0.25">
      <c r="A265" s="7" t="str">
        <f>_xlfn.XLOOKUP(LessonLookup[[#This Row],[TopicID]],TopicLookup[TopicID],TopicLookup[SyllabusSubject])</f>
        <v>Science</v>
      </c>
      <c r="B265" s="5">
        <f>_xlfn.XLOOKUP(LessonLookup[[#This Row],[TopicID]],TopicLookup[TopicID],TopicLookup[SyllabusKeyStage])</f>
        <v>3</v>
      </c>
      <c r="C265" s="1" t="str">
        <f>_xlfn.XLOOKUP(LessonLookup[[#This Row],[TopicID]],topics!I:I,topics!D:D)</f>
        <v>KS3.Science</v>
      </c>
      <c r="D265" s="1" t="str">
        <f>_xlfn.XLOOKUP(LessonLookup[[#This Row],[TopicID]],topics!I:I,topics!E:E)</f>
        <v>Y8.Science</v>
      </c>
      <c r="E265" s="35">
        <v>8</v>
      </c>
      <c r="F265" s="36" t="s">
        <v>13</v>
      </c>
      <c r="G265" s="36">
        <v>2</v>
      </c>
      <c r="H265" s="37">
        <v>6</v>
      </c>
      <c r="I265"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8C2</v>
      </c>
      <c r="J26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8C2.6</v>
      </c>
      <c r="K265" s="5" t="str">
        <f>IF(LessonLookup[[#This Row],[LessonTitleAuto]]="",LessonLookup[[#This Row],[LessonTitleEnter]],LessonLookup[[#This Row],[LessonTitleAuto]])</f>
        <v>Reactions of alkali metals</v>
      </c>
      <c r="L265" s="3" t="s">
        <v>692</v>
      </c>
      <c r="M265" s="3" t="s">
        <v>51</v>
      </c>
      <c r="N265" s="8">
        <f>COUNTIF(StatementLookup[LessonID],LessonLookup[[#This Row],[LessonID]])</f>
        <v>3</v>
      </c>
      <c r="O265" s="7">
        <v>1</v>
      </c>
      <c r="P265" s="2" t="s">
        <v>693</v>
      </c>
      <c r="Q265" s="16" t="s">
        <v>694</v>
      </c>
      <c r="R265" s="16"/>
      <c r="S265" s="2"/>
      <c r="T265" s="4" t="str">
        <f>IF(ISERROR(_xlfn.XLOOKUP(LessonLookup[[#This Row],[TopicID]],TopicLookup[TopicID],TopicLookup[TopicTitle])),"",_xlfn.XLOOKUP(LessonLookup[[#This Row],[TopicID]],TopicLookup[TopicID],TopicLookup[TopicTitle]))</f>
        <v>Chemical Reactions</v>
      </c>
      <c r="U26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65" s="2"/>
      <c r="X265" s="2"/>
      <c r="Y265" s="2"/>
      <c r="Z265" s="2"/>
      <c r="AA265" s="2"/>
      <c r="AB265" s="2"/>
    </row>
    <row r="266" spans="1:28" ht="14.65" hidden="1" customHeight="1" x14ac:dyDescent="0.25">
      <c r="A266" s="7" t="str">
        <f>_xlfn.XLOOKUP(LessonLookup[[#This Row],[TopicID]],TopicLookup[TopicID],TopicLookup[SyllabusSubject])</f>
        <v>Science</v>
      </c>
      <c r="B266" s="5">
        <f>_xlfn.XLOOKUP(LessonLookup[[#This Row],[TopicID]],TopicLookup[TopicID],TopicLookup[SyllabusKeyStage])</f>
        <v>3</v>
      </c>
      <c r="C266" s="1" t="str">
        <f>_xlfn.XLOOKUP(LessonLookup[[#This Row],[TopicID]],topics!I:I,topics!D:D)</f>
        <v>KS3.Science</v>
      </c>
      <c r="D266" s="1" t="str">
        <f>_xlfn.XLOOKUP(LessonLookup[[#This Row],[TopicID]],topics!I:I,topics!E:E)</f>
        <v>Y8.Science</v>
      </c>
      <c r="E266" s="35">
        <v>8</v>
      </c>
      <c r="F266" s="36" t="s">
        <v>13</v>
      </c>
      <c r="G266" s="36">
        <v>2</v>
      </c>
      <c r="H266" s="37" t="s">
        <v>8</v>
      </c>
      <c r="I266"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8C2</v>
      </c>
      <c r="J266"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8C2.F</v>
      </c>
      <c r="K266" s="5" t="str">
        <f>IF(LessonLookup[[#This Row],[LessonTitleAuto]]="",LessonLookup[[#This Row],[LessonTitleEnter]],LessonLookup[[#This Row],[LessonTitleAuto]])</f>
        <v>Test feedback: 8C2 Chemical Reactions</v>
      </c>
      <c r="L266" s="3" t="s">
        <v>921</v>
      </c>
      <c r="M266" s="3" t="s">
        <v>2951</v>
      </c>
      <c r="N266" s="2">
        <f>COUNTIF(StatementLookup[LessonID],LessonLookup[[#This Row],[LessonID]])</f>
        <v>1</v>
      </c>
      <c r="O266" s="2">
        <v>1</v>
      </c>
      <c r="P266" s="7"/>
      <c r="Q266" s="8"/>
      <c r="R266" s="2"/>
      <c r="S266" s="2"/>
      <c r="T266" s="4" t="str">
        <f>IF(ISERROR(_xlfn.XLOOKUP(LessonLookup[[#This Row],[TopicID]],TopicLookup[TopicID],TopicLookup[TopicTitle])),"",_xlfn.XLOOKUP(LessonLookup[[#This Row],[TopicID]],TopicLookup[TopicID],TopicLookup[TopicTitle]))</f>
        <v>Chemical Reactions</v>
      </c>
      <c r="U26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8C2 Chemical Reactions</v>
      </c>
      <c r="V266" s="2"/>
      <c r="X266" s="2"/>
      <c r="Y266" s="2"/>
      <c r="Z266" s="2"/>
      <c r="AA266" s="2"/>
      <c r="AB266" s="2"/>
    </row>
    <row r="267" spans="1:28" ht="14.65" hidden="1" customHeight="1" x14ac:dyDescent="0.25">
      <c r="A267" s="7" t="str">
        <f>_xlfn.XLOOKUP(LessonLookup[[#This Row],[TopicID]],TopicLookup[TopicID],TopicLookup[SyllabusSubject])</f>
        <v>Science</v>
      </c>
      <c r="B267" s="5">
        <f>_xlfn.XLOOKUP(LessonLookup[[#This Row],[TopicID]],TopicLookup[TopicID],TopicLookup[SyllabusKeyStage])</f>
        <v>3</v>
      </c>
      <c r="C267" s="1" t="str">
        <f>_xlfn.XLOOKUP(LessonLookup[[#This Row],[TopicID]],topics!I:I,topics!D:D)</f>
        <v>KS3.Science</v>
      </c>
      <c r="D267" s="1" t="str">
        <f>_xlfn.XLOOKUP(LessonLookup[[#This Row],[TopicID]],topics!I:I,topics!E:E)</f>
        <v>Y8.Science</v>
      </c>
      <c r="E267" s="35">
        <v>8</v>
      </c>
      <c r="F267" s="36" t="s">
        <v>13</v>
      </c>
      <c r="G267" s="36">
        <v>2</v>
      </c>
      <c r="H267" s="37" t="s">
        <v>6</v>
      </c>
      <c r="I267"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8C2</v>
      </c>
      <c r="J267"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8C2.R</v>
      </c>
      <c r="K267" s="5" t="str">
        <f>IF(LessonLookup[[#This Row],[LessonTitleAuto]]="",LessonLookup[[#This Row],[LessonTitleEnter]],LessonLookup[[#This Row],[LessonTitleAuto]])</f>
        <v>Revision of topic 8C2 Chemical Reactions</v>
      </c>
      <c r="L267" s="3" t="s">
        <v>921</v>
      </c>
      <c r="M267" s="3" t="s">
        <v>2873</v>
      </c>
      <c r="N267" s="2">
        <f>COUNTIF(StatementLookup[LessonID],LessonLookup[[#This Row],[LessonID]])</f>
        <v>1</v>
      </c>
      <c r="O267" s="2">
        <v>1</v>
      </c>
      <c r="P267" s="7"/>
      <c r="Q267" s="8"/>
      <c r="R267" s="2"/>
      <c r="S267" s="2"/>
      <c r="T267" s="4" t="str">
        <f>IF(ISERROR(_xlfn.XLOOKUP(LessonLookup[[#This Row],[TopicID]],TopicLookup[TopicID],TopicLookup[TopicTitle])),"",_xlfn.XLOOKUP(LessonLookup[[#This Row],[TopicID]],TopicLookup[TopicID],TopicLookup[TopicTitle]))</f>
        <v>Chemical Reactions</v>
      </c>
      <c r="U26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8C2 Chemical Reactions</v>
      </c>
      <c r="V267" s="2"/>
      <c r="X267" s="2"/>
      <c r="Y267" s="2"/>
      <c r="Z267" s="2"/>
      <c r="AA267" s="2"/>
      <c r="AB267" s="2"/>
    </row>
    <row r="268" spans="1:28" ht="14.65" hidden="1" customHeight="1" x14ac:dyDescent="0.25">
      <c r="A268" s="7" t="str">
        <f>_xlfn.XLOOKUP(LessonLookup[[#This Row],[TopicID]],TopicLookup[TopicID],TopicLookup[SyllabusSubject])</f>
        <v>Science</v>
      </c>
      <c r="B268" s="5">
        <f>_xlfn.XLOOKUP(LessonLookup[[#This Row],[TopicID]],TopicLookup[TopicID],TopicLookup[SyllabusKeyStage])</f>
        <v>3</v>
      </c>
      <c r="C268" s="1" t="str">
        <f>_xlfn.XLOOKUP(LessonLookup[[#This Row],[TopicID]],topics!I:I,topics!D:D)</f>
        <v>KS3.Science</v>
      </c>
      <c r="D268" s="1" t="str">
        <f>_xlfn.XLOOKUP(LessonLookup[[#This Row],[TopicID]],topics!I:I,topics!E:E)</f>
        <v>Y8.Science</v>
      </c>
      <c r="E268" s="35">
        <v>8</v>
      </c>
      <c r="F268" s="36" t="s">
        <v>13</v>
      </c>
      <c r="G268" s="36">
        <v>2</v>
      </c>
      <c r="H268" s="37" t="s">
        <v>7</v>
      </c>
      <c r="I268"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8C2</v>
      </c>
      <c r="J268"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8C2.T</v>
      </c>
      <c r="K268" s="5" t="str">
        <f>IF(LessonLookup[[#This Row],[LessonTitleAuto]]="",LessonLookup[[#This Row],[LessonTitleEnter]],LessonLookup[[#This Row],[LessonTitleAuto]])</f>
        <v>Topic test: 8C2 Chemical Reactions</v>
      </c>
      <c r="L268" s="3" t="s">
        <v>921</v>
      </c>
      <c r="M268" s="3" t="s">
        <v>2950</v>
      </c>
      <c r="N268" s="2">
        <f>COUNTIF(StatementLookup[LessonID],LessonLookup[[#This Row],[LessonID]])</f>
        <v>1</v>
      </c>
      <c r="O268" s="2">
        <v>1</v>
      </c>
      <c r="P268" s="7"/>
      <c r="Q268" s="8"/>
      <c r="R268" s="2"/>
      <c r="S268" s="2"/>
      <c r="T268" s="4" t="str">
        <f>IF(ISERROR(_xlfn.XLOOKUP(LessonLookup[[#This Row],[TopicID]],TopicLookup[TopicID],TopicLookup[TopicTitle])),"",_xlfn.XLOOKUP(LessonLookup[[#This Row],[TopicID]],TopicLookup[TopicID],TopicLookup[TopicTitle]))</f>
        <v>Chemical Reactions</v>
      </c>
      <c r="U26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8C2 Chemical Reactions</v>
      </c>
      <c r="V268" s="2"/>
      <c r="X268" s="2"/>
      <c r="Y268" s="2"/>
      <c r="Z268" s="2"/>
      <c r="AA268" s="2"/>
      <c r="AB268" s="2"/>
    </row>
    <row r="269" spans="1:28" ht="14.65" hidden="1" customHeight="1" x14ac:dyDescent="0.25">
      <c r="A269" s="7" t="str">
        <f>_xlfn.XLOOKUP(LessonLookup[[#This Row],[TopicID]],TopicLookup[TopicID],TopicLookup[SyllabusSubject])</f>
        <v>Science</v>
      </c>
      <c r="B269" s="5">
        <f>_xlfn.XLOOKUP(LessonLookup[[#This Row],[TopicID]],TopicLookup[TopicID],TopicLookup[SyllabusKeyStage])</f>
        <v>3</v>
      </c>
      <c r="C269" s="1" t="str">
        <f>_xlfn.XLOOKUP(LessonLookup[[#This Row],[TopicID]],topics!I:I,topics!D:D)</f>
        <v>KS3.Science</v>
      </c>
      <c r="D269" s="1" t="str">
        <f>_xlfn.XLOOKUP(LessonLookup[[#This Row],[TopicID]],topics!I:I,topics!E:E)</f>
        <v>Y8.Science</v>
      </c>
      <c r="E269" s="35">
        <v>8</v>
      </c>
      <c r="F269" s="36" t="s">
        <v>13</v>
      </c>
      <c r="G269" s="36">
        <v>3</v>
      </c>
      <c r="H269" s="37">
        <v>1</v>
      </c>
      <c r="I269"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8C3</v>
      </c>
      <c r="J269"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8C3.1</v>
      </c>
      <c r="K269" s="5" t="str">
        <f>IF(LessonLookup[[#This Row],[LessonTitleAuto]]="",LessonLookup[[#This Row],[LessonTitleEnter]],LessonLookup[[#This Row],[LessonTitleAuto]])</f>
        <v>Earth’s Atmosphere:  Now &amp; Then</v>
      </c>
      <c r="L269" s="3" t="s">
        <v>695</v>
      </c>
      <c r="M269" s="3" t="s">
        <v>51</v>
      </c>
      <c r="N269" s="8">
        <f>COUNTIF(StatementLookup[LessonID],LessonLookup[[#This Row],[LessonID]])</f>
        <v>3</v>
      </c>
      <c r="O269" s="7">
        <v>1</v>
      </c>
      <c r="P269" s="2" t="s">
        <v>696</v>
      </c>
      <c r="Q269" s="2" t="s">
        <v>697</v>
      </c>
      <c r="R269" s="2"/>
      <c r="S269" s="2"/>
      <c r="T269" s="4" t="str">
        <f>IF(ISERROR(_xlfn.XLOOKUP(LessonLookup[[#This Row],[TopicID]],TopicLookup[TopicID],TopicLookup[TopicTitle])),"",_xlfn.XLOOKUP(LessonLookup[[#This Row],[TopicID]],TopicLookup[TopicID],TopicLookup[TopicTitle]))</f>
        <v>Atmosphere And The Environment</v>
      </c>
      <c r="U26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69" s="2"/>
      <c r="X269" s="2"/>
      <c r="Y269" s="2"/>
      <c r="Z269" s="2"/>
      <c r="AA269" s="2"/>
      <c r="AB269" s="2"/>
    </row>
    <row r="270" spans="1:28" ht="14.65" hidden="1" customHeight="1" x14ac:dyDescent="0.25">
      <c r="A270" s="7" t="str">
        <f>_xlfn.XLOOKUP(LessonLookup[[#This Row],[TopicID]],TopicLookup[TopicID],TopicLookup[SyllabusSubject])</f>
        <v>Science</v>
      </c>
      <c r="B270" s="5">
        <f>_xlfn.XLOOKUP(LessonLookup[[#This Row],[TopicID]],TopicLookup[TopicID],TopicLookup[SyllabusKeyStage])</f>
        <v>3</v>
      </c>
      <c r="C270" s="1" t="str">
        <f>_xlfn.XLOOKUP(LessonLookup[[#This Row],[TopicID]],topics!I:I,topics!D:D)</f>
        <v>KS3.Science</v>
      </c>
      <c r="D270" s="1" t="str">
        <f>_xlfn.XLOOKUP(LessonLookup[[#This Row],[TopicID]],topics!I:I,topics!E:E)</f>
        <v>Y8.Science</v>
      </c>
      <c r="E270" s="35">
        <v>8</v>
      </c>
      <c r="F270" s="36" t="s">
        <v>13</v>
      </c>
      <c r="G270" s="36">
        <v>3</v>
      </c>
      <c r="H270" s="37">
        <v>2</v>
      </c>
      <c r="I270"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8C3</v>
      </c>
      <c r="J270"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8C3.2</v>
      </c>
      <c r="K270" s="5" t="str">
        <f>IF(LessonLookup[[#This Row],[LessonTitleAuto]]="",LessonLookup[[#This Row],[LessonTitleEnter]],LessonLookup[[#This Row],[LessonTitleAuto]])</f>
        <v>Acid Rain</v>
      </c>
      <c r="L270" s="3" t="s">
        <v>698</v>
      </c>
      <c r="M270" s="3" t="s">
        <v>51</v>
      </c>
      <c r="N270" s="8">
        <f>COUNTIF(StatementLookup[LessonID],LessonLookup[[#This Row],[LessonID]])</f>
        <v>3</v>
      </c>
      <c r="O270" s="7">
        <v>1</v>
      </c>
      <c r="P270" s="2" t="s">
        <v>699</v>
      </c>
      <c r="Q270" s="2" t="s">
        <v>700</v>
      </c>
      <c r="R270" s="2"/>
      <c r="S270" s="2"/>
      <c r="T270" s="4" t="str">
        <f>IF(ISERROR(_xlfn.XLOOKUP(LessonLookup[[#This Row],[TopicID]],TopicLookup[TopicID],TopicLookup[TopicTitle])),"",_xlfn.XLOOKUP(LessonLookup[[#This Row],[TopicID]],TopicLookup[TopicID],TopicLookup[TopicTitle]))</f>
        <v>Atmosphere And The Environment</v>
      </c>
      <c r="U27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70" s="2"/>
      <c r="X270" s="2"/>
      <c r="Y270" s="2"/>
      <c r="Z270" s="2"/>
      <c r="AA270" s="2"/>
      <c r="AB270" s="2"/>
    </row>
    <row r="271" spans="1:28" ht="14.65" hidden="1" customHeight="1" x14ac:dyDescent="0.25">
      <c r="A271" s="7" t="str">
        <f>_xlfn.XLOOKUP(LessonLookup[[#This Row],[TopicID]],TopicLookup[TopicID],TopicLookup[SyllabusSubject])</f>
        <v>Science</v>
      </c>
      <c r="B271" s="5">
        <f>_xlfn.XLOOKUP(LessonLookup[[#This Row],[TopicID]],TopicLookup[TopicID],TopicLookup[SyllabusKeyStage])</f>
        <v>3</v>
      </c>
      <c r="C271" s="1" t="str">
        <f>_xlfn.XLOOKUP(LessonLookup[[#This Row],[TopicID]],topics!I:I,topics!D:D)</f>
        <v>KS3.Science</v>
      </c>
      <c r="D271" s="1" t="str">
        <f>_xlfn.XLOOKUP(LessonLookup[[#This Row],[TopicID]],topics!I:I,topics!E:E)</f>
        <v>Y8.Science</v>
      </c>
      <c r="E271" s="35">
        <v>8</v>
      </c>
      <c r="F271" s="36" t="s">
        <v>13</v>
      </c>
      <c r="G271" s="36">
        <v>3</v>
      </c>
      <c r="H271" s="37">
        <v>3</v>
      </c>
      <c r="I271"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8C3</v>
      </c>
      <c r="J271"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8C3.3</v>
      </c>
      <c r="K271" s="5" t="str">
        <f>IF(LessonLookup[[#This Row],[LessonTitleAuto]]="",LessonLookup[[#This Row],[LessonTitleEnter]],LessonLookup[[#This Row],[LessonTitleAuto]])</f>
        <v>Global Warming</v>
      </c>
      <c r="L271" s="3" t="s">
        <v>701</v>
      </c>
      <c r="M271" s="3" t="s">
        <v>51</v>
      </c>
      <c r="N271" s="8">
        <f>COUNTIF(StatementLookup[LessonID],LessonLookup[[#This Row],[LessonID]])</f>
        <v>3</v>
      </c>
      <c r="O271" s="7">
        <v>1</v>
      </c>
      <c r="P271" s="2" t="s">
        <v>702</v>
      </c>
      <c r="Q271" s="2" t="s">
        <v>703</v>
      </c>
      <c r="R271" s="2"/>
      <c r="S271" s="2"/>
      <c r="T271" s="4" t="str">
        <f>IF(ISERROR(_xlfn.XLOOKUP(LessonLookup[[#This Row],[TopicID]],TopicLookup[TopicID],TopicLookup[TopicTitle])),"",_xlfn.XLOOKUP(LessonLookup[[#This Row],[TopicID]],TopicLookup[TopicID],TopicLookup[TopicTitle]))</f>
        <v>Atmosphere And The Environment</v>
      </c>
      <c r="U27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71" s="2"/>
      <c r="X271" s="2"/>
      <c r="Y271" s="2"/>
      <c r="Z271" s="2"/>
      <c r="AA271" s="2"/>
      <c r="AB271" s="2"/>
    </row>
    <row r="272" spans="1:28" ht="14.65" hidden="1" customHeight="1" x14ac:dyDescent="0.25">
      <c r="A272" s="7" t="str">
        <f>_xlfn.XLOOKUP(LessonLookup[[#This Row],[TopicID]],TopicLookup[TopicID],TopicLookup[SyllabusSubject])</f>
        <v>Science</v>
      </c>
      <c r="B272" s="5">
        <f>_xlfn.XLOOKUP(LessonLookup[[#This Row],[TopicID]],TopicLookup[TopicID],TopicLookup[SyllabusKeyStage])</f>
        <v>3</v>
      </c>
      <c r="C272" s="1" t="str">
        <f>_xlfn.XLOOKUP(LessonLookup[[#This Row],[TopicID]],topics!I:I,topics!D:D)</f>
        <v>KS3.Science</v>
      </c>
      <c r="D272" s="1" t="str">
        <f>_xlfn.XLOOKUP(LessonLookup[[#This Row],[TopicID]],topics!I:I,topics!E:E)</f>
        <v>Y8.Science</v>
      </c>
      <c r="E272" s="35">
        <v>8</v>
      </c>
      <c r="F272" s="36" t="s">
        <v>13</v>
      </c>
      <c r="G272" s="36">
        <v>3</v>
      </c>
      <c r="H272" s="37">
        <v>4</v>
      </c>
      <c r="I272"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8C3</v>
      </c>
      <c r="J272"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8C3.4</v>
      </c>
      <c r="K272" s="5" t="str">
        <f>IF(LessonLookup[[#This Row],[LessonTitleAuto]]="",LessonLookup[[#This Row],[LessonTitleEnter]],LessonLookup[[#This Row],[LessonTitleAuto]])</f>
        <v>Air Pollution</v>
      </c>
      <c r="L272" s="3" t="s">
        <v>704</v>
      </c>
      <c r="M272" s="3" t="s">
        <v>51</v>
      </c>
      <c r="N272" s="8">
        <f>COUNTIF(StatementLookup[LessonID],LessonLookup[[#This Row],[LessonID]])</f>
        <v>3</v>
      </c>
      <c r="O272" s="7">
        <v>1</v>
      </c>
      <c r="P272" s="2" t="s">
        <v>705</v>
      </c>
      <c r="Q272" s="2" t="s">
        <v>706</v>
      </c>
      <c r="R272" s="2"/>
      <c r="S272" s="2"/>
      <c r="T272" s="4" t="str">
        <f>IF(ISERROR(_xlfn.XLOOKUP(LessonLookup[[#This Row],[TopicID]],TopicLookup[TopicID],TopicLookup[TopicTitle])),"",_xlfn.XLOOKUP(LessonLookup[[#This Row],[TopicID]],TopicLookup[TopicID],TopicLookup[TopicTitle]))</f>
        <v>Atmosphere And The Environment</v>
      </c>
      <c r="U27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72" s="2"/>
      <c r="X272" s="2"/>
      <c r="Y272" s="2"/>
      <c r="Z272" s="2"/>
      <c r="AA272" s="2"/>
      <c r="AB272" s="2"/>
    </row>
    <row r="273" spans="1:28" ht="14.65" hidden="1" customHeight="1" x14ac:dyDescent="0.25">
      <c r="A273" s="7" t="str">
        <f>_xlfn.XLOOKUP(LessonLookup[[#This Row],[TopicID]],TopicLookup[TopicID],TopicLookup[SyllabusSubject])</f>
        <v>Science</v>
      </c>
      <c r="B273" s="5">
        <f>_xlfn.XLOOKUP(LessonLookup[[#This Row],[TopicID]],TopicLookup[TopicID],TopicLookup[SyllabusKeyStage])</f>
        <v>3</v>
      </c>
      <c r="C273" s="1" t="str">
        <f>_xlfn.XLOOKUP(LessonLookup[[#This Row],[TopicID]],topics!I:I,topics!D:D)</f>
        <v>KS3.Science</v>
      </c>
      <c r="D273" s="1" t="str">
        <f>_xlfn.XLOOKUP(LessonLookup[[#This Row],[TopicID]],topics!I:I,topics!E:E)</f>
        <v>Y8.Science</v>
      </c>
      <c r="E273" s="35">
        <v>8</v>
      </c>
      <c r="F273" s="36" t="s">
        <v>13</v>
      </c>
      <c r="G273" s="36">
        <v>3</v>
      </c>
      <c r="H273" s="37">
        <v>5</v>
      </c>
      <c r="I273"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8C3</v>
      </c>
      <c r="J273"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8C3.5</v>
      </c>
      <c r="K273" s="5" t="str">
        <f>IF(LessonLookup[[#This Row],[LessonTitleAuto]]="",LessonLookup[[#This Row],[LessonTitleEnter]],LessonLookup[[#This Row],[LessonTitleAuto]])</f>
        <v>Soil Pollution</v>
      </c>
      <c r="L273" s="3" t="s">
        <v>707</v>
      </c>
      <c r="M273" s="3" t="s">
        <v>51</v>
      </c>
      <c r="N273" s="8">
        <f>COUNTIF(StatementLookup[LessonID],LessonLookup[[#This Row],[LessonID]])</f>
        <v>3</v>
      </c>
      <c r="O273" s="7">
        <v>1</v>
      </c>
      <c r="P273" s="2" t="s">
        <v>708</v>
      </c>
      <c r="Q273" s="2" t="s">
        <v>709</v>
      </c>
      <c r="R273" s="2"/>
      <c r="S273" s="2"/>
      <c r="T273" s="4" t="str">
        <f>IF(ISERROR(_xlfn.XLOOKUP(LessonLookup[[#This Row],[TopicID]],TopicLookup[TopicID],TopicLookup[TopicTitle])),"",_xlfn.XLOOKUP(LessonLookup[[#This Row],[TopicID]],TopicLookup[TopicID],TopicLookup[TopicTitle]))</f>
        <v>Atmosphere And The Environment</v>
      </c>
      <c r="U27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73" s="2"/>
      <c r="X273" s="2"/>
      <c r="Y273" s="2"/>
      <c r="Z273" s="2"/>
      <c r="AA273" s="2"/>
      <c r="AB273" s="2"/>
    </row>
    <row r="274" spans="1:28" ht="14.65" hidden="1" customHeight="1" x14ac:dyDescent="0.25">
      <c r="A274" s="7" t="str">
        <f>_xlfn.XLOOKUP(LessonLookup[[#This Row],[TopicID]],TopicLookup[TopicID],TopicLookup[SyllabusSubject])</f>
        <v>Science</v>
      </c>
      <c r="B274" s="5">
        <f>_xlfn.XLOOKUP(LessonLookup[[#This Row],[TopicID]],TopicLookup[TopicID],TopicLookup[SyllabusKeyStage])</f>
        <v>3</v>
      </c>
      <c r="C274" s="1" t="str">
        <f>_xlfn.XLOOKUP(LessonLookup[[#This Row],[TopicID]],topics!I:I,topics!D:D)</f>
        <v>KS3.Science</v>
      </c>
      <c r="D274" s="1" t="str">
        <f>_xlfn.XLOOKUP(LessonLookup[[#This Row],[TopicID]],topics!I:I,topics!E:E)</f>
        <v>Y8.Science</v>
      </c>
      <c r="E274" s="35">
        <v>8</v>
      </c>
      <c r="F274" s="36" t="s">
        <v>13</v>
      </c>
      <c r="G274" s="36">
        <v>3</v>
      </c>
      <c r="H274" s="37">
        <v>6</v>
      </c>
      <c r="I274"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8C3</v>
      </c>
      <c r="J27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8C3.6</v>
      </c>
      <c r="K274" s="5" t="str">
        <f>IF(LessonLookup[[#This Row],[LessonTitleAuto]]="",LessonLookup[[#This Row],[LessonTitleEnter]],LessonLookup[[#This Row],[LessonTitleAuto]])</f>
        <v>Water Pollution</v>
      </c>
      <c r="L274" s="3" t="s">
        <v>710</v>
      </c>
      <c r="M274" s="3" t="s">
        <v>51</v>
      </c>
      <c r="N274" s="8">
        <f>COUNTIF(StatementLookup[LessonID],LessonLookup[[#This Row],[LessonID]])</f>
        <v>3</v>
      </c>
      <c r="O274" s="7">
        <v>1</v>
      </c>
      <c r="P274" s="2" t="s">
        <v>711</v>
      </c>
      <c r="Q274" s="2" t="s">
        <v>712</v>
      </c>
      <c r="R274" s="2"/>
      <c r="S274" s="2"/>
      <c r="T274" s="4" t="str">
        <f>IF(ISERROR(_xlfn.XLOOKUP(LessonLookup[[#This Row],[TopicID]],TopicLookup[TopicID],TopicLookup[TopicTitle])),"",_xlfn.XLOOKUP(LessonLookup[[#This Row],[TopicID]],TopicLookup[TopicID],TopicLookup[TopicTitle]))</f>
        <v>Atmosphere And The Environment</v>
      </c>
      <c r="U27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74" s="2"/>
      <c r="X274" s="2"/>
      <c r="Y274" s="2"/>
      <c r="Z274" s="2"/>
      <c r="AA274" s="2"/>
      <c r="AB274" s="2"/>
    </row>
    <row r="275" spans="1:28" ht="14.65" hidden="1" customHeight="1" x14ac:dyDescent="0.25">
      <c r="A275" s="7" t="str">
        <f>_xlfn.XLOOKUP(LessonLookup[[#This Row],[TopicID]],TopicLookup[TopicID],TopicLookup[SyllabusSubject])</f>
        <v>Science</v>
      </c>
      <c r="B275" s="5">
        <f>_xlfn.XLOOKUP(LessonLookup[[#This Row],[TopicID]],TopicLookup[TopicID],TopicLookup[SyllabusKeyStage])</f>
        <v>3</v>
      </c>
      <c r="C275" s="1" t="str">
        <f>_xlfn.XLOOKUP(LessonLookup[[#This Row],[TopicID]],topics!I:I,topics!D:D)</f>
        <v>KS3.Science</v>
      </c>
      <c r="D275" s="1" t="str">
        <f>_xlfn.XLOOKUP(LessonLookup[[#This Row],[TopicID]],topics!I:I,topics!E:E)</f>
        <v>Y8.Science</v>
      </c>
      <c r="E275" s="35">
        <v>8</v>
      </c>
      <c r="F275" s="36" t="s">
        <v>13</v>
      </c>
      <c r="G275" s="36">
        <v>3</v>
      </c>
      <c r="H275" s="37">
        <v>7</v>
      </c>
      <c r="I275"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8C3</v>
      </c>
      <c r="J27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8C3.7</v>
      </c>
      <c r="K275" s="5" t="str">
        <f>IF(LessonLookup[[#This Row],[LessonTitleAuto]]="",LessonLookup[[#This Row],[LessonTitleEnter]],LessonLookup[[#This Row],[LessonTitleAuto]])</f>
        <v>Report Writing</v>
      </c>
      <c r="L275" s="3" t="s">
        <v>713</v>
      </c>
      <c r="M275" s="3" t="s">
        <v>51</v>
      </c>
      <c r="N275" s="8">
        <f>COUNTIF(StatementLookup[LessonID],LessonLookup[[#This Row],[LessonID]])</f>
        <v>3</v>
      </c>
      <c r="O275" s="7">
        <v>1</v>
      </c>
      <c r="P275" s="2"/>
      <c r="Q275" s="2" t="s">
        <v>714</v>
      </c>
      <c r="R275" s="2"/>
      <c r="S275" s="2"/>
      <c r="T275" s="4" t="str">
        <f>IF(ISERROR(_xlfn.XLOOKUP(LessonLookup[[#This Row],[TopicID]],TopicLookup[TopicID],TopicLookup[TopicTitle])),"",_xlfn.XLOOKUP(LessonLookup[[#This Row],[TopicID]],TopicLookup[TopicID],TopicLookup[TopicTitle]))</f>
        <v>Atmosphere And The Environment</v>
      </c>
      <c r="U27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75" s="2"/>
      <c r="X275" s="2"/>
      <c r="Y275" s="2"/>
      <c r="Z275" s="2"/>
      <c r="AA275" s="2"/>
      <c r="AB275" s="2"/>
    </row>
    <row r="276" spans="1:28" ht="14.65" hidden="1" customHeight="1" x14ac:dyDescent="0.25">
      <c r="A276" s="7" t="str">
        <f>_xlfn.XLOOKUP(LessonLookup[[#This Row],[TopicID]],TopicLookup[TopicID],TopicLookup[SyllabusSubject])</f>
        <v>Science</v>
      </c>
      <c r="B276" s="5">
        <f>_xlfn.XLOOKUP(LessonLookup[[#This Row],[TopicID]],TopicLookup[TopicID],TopicLookup[SyllabusKeyStage])</f>
        <v>3</v>
      </c>
      <c r="C276" s="1" t="str">
        <f>_xlfn.XLOOKUP(LessonLookup[[#This Row],[TopicID]],topics!I:I,topics!D:D)</f>
        <v>KS3.Science</v>
      </c>
      <c r="D276" s="1" t="str">
        <f>_xlfn.XLOOKUP(LessonLookup[[#This Row],[TopicID]],topics!I:I,topics!E:E)</f>
        <v>Y8.Science</v>
      </c>
      <c r="E276" s="35">
        <v>8</v>
      </c>
      <c r="F276" s="36" t="s">
        <v>13</v>
      </c>
      <c r="G276" s="36">
        <v>3</v>
      </c>
      <c r="H276" s="37">
        <v>8</v>
      </c>
      <c r="I276"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8C3</v>
      </c>
      <c r="J27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8C3.8</v>
      </c>
      <c r="K276" s="5" t="str">
        <f>IF(LessonLookup[[#This Row],[LessonTitleAuto]]="",LessonLookup[[#This Row],[LessonTitleEnter]],LessonLookup[[#This Row],[LessonTitleAuto]])</f>
        <v>Report Writing &amp; Delivery</v>
      </c>
      <c r="L276" s="3" t="s">
        <v>715</v>
      </c>
      <c r="M276" s="3" t="s">
        <v>51</v>
      </c>
      <c r="N276" s="8">
        <f>COUNTIF(StatementLookup[LessonID],LessonLookup[[#This Row],[LessonID]])</f>
        <v>3</v>
      </c>
      <c r="O276" s="7">
        <v>1</v>
      </c>
      <c r="P276" s="2"/>
      <c r="Q276" s="2" t="s">
        <v>716</v>
      </c>
      <c r="R276" s="2"/>
      <c r="S276" s="2"/>
      <c r="T276" s="4" t="str">
        <f>IF(ISERROR(_xlfn.XLOOKUP(LessonLookup[[#This Row],[TopicID]],TopicLookup[TopicID],TopicLookup[TopicTitle])),"",_xlfn.XLOOKUP(LessonLookup[[#This Row],[TopicID]],TopicLookup[TopicID],TopicLookup[TopicTitle]))</f>
        <v>Atmosphere And The Environment</v>
      </c>
      <c r="U27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76" s="2"/>
      <c r="X276" s="2"/>
      <c r="Y276" s="2"/>
      <c r="Z276" s="2"/>
      <c r="AA276" s="2"/>
      <c r="AB276" s="2"/>
    </row>
    <row r="277" spans="1:28" ht="14.65" hidden="1" customHeight="1" x14ac:dyDescent="0.25">
      <c r="A277" s="7" t="str">
        <f>_xlfn.XLOOKUP(LessonLookup[[#This Row],[TopicID]],TopicLookup[TopicID],TopicLookup[SyllabusSubject])</f>
        <v>Science</v>
      </c>
      <c r="B277" s="5">
        <f>_xlfn.XLOOKUP(LessonLookup[[#This Row],[TopicID]],TopicLookup[TopicID],TopicLookup[SyllabusKeyStage])</f>
        <v>3</v>
      </c>
      <c r="C277" s="1" t="str">
        <f>_xlfn.XLOOKUP(LessonLookup[[#This Row],[TopicID]],topics!I:I,topics!D:D)</f>
        <v>KS3.Science</v>
      </c>
      <c r="D277" s="1" t="str">
        <f>_xlfn.XLOOKUP(LessonLookup[[#This Row],[TopicID]],topics!I:I,topics!E:E)</f>
        <v>Y8.Science</v>
      </c>
      <c r="E277" s="35">
        <v>8</v>
      </c>
      <c r="F277" s="36" t="s">
        <v>13</v>
      </c>
      <c r="G277" s="36">
        <v>3</v>
      </c>
      <c r="H277" s="37">
        <v>9</v>
      </c>
      <c r="I277"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8C3</v>
      </c>
      <c r="J277"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8C3.9</v>
      </c>
      <c r="K277" s="5" t="str">
        <f>IF(LessonLookup[[#This Row],[LessonTitleAuto]]="",LessonLookup[[#This Row],[LessonTitleEnter]],LessonLookup[[#This Row],[LessonTitleAuto]])</f>
        <v>Report Delivery</v>
      </c>
      <c r="L277" s="3" t="s">
        <v>717</v>
      </c>
      <c r="M277" s="3" t="s">
        <v>51</v>
      </c>
      <c r="N277" s="8">
        <f>COUNTIF(StatementLookup[LessonID],LessonLookup[[#This Row],[LessonID]])</f>
        <v>3</v>
      </c>
      <c r="O277" s="7">
        <v>1</v>
      </c>
      <c r="P277" s="2"/>
      <c r="Q277" s="2" t="s">
        <v>718</v>
      </c>
      <c r="R277" s="2"/>
      <c r="S277" s="2"/>
      <c r="T277" s="4" t="str">
        <f>IF(ISERROR(_xlfn.XLOOKUP(LessonLookup[[#This Row],[TopicID]],TopicLookup[TopicID],TopicLookup[TopicTitle])),"",_xlfn.XLOOKUP(LessonLookup[[#This Row],[TopicID]],TopicLookup[TopicID],TopicLookup[TopicTitle]))</f>
        <v>Atmosphere And The Environment</v>
      </c>
      <c r="U27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77" s="2"/>
      <c r="X277" s="2"/>
      <c r="Y277" s="2"/>
      <c r="Z277" s="2"/>
      <c r="AA277" s="2"/>
      <c r="AB277" s="2"/>
    </row>
    <row r="278" spans="1:28" ht="14.65" hidden="1" customHeight="1" x14ac:dyDescent="0.25">
      <c r="A278" s="7" t="str">
        <f>_xlfn.XLOOKUP(LessonLookup[[#This Row],[TopicID]],TopicLookup[TopicID],TopicLookup[SyllabusSubject])</f>
        <v>Science</v>
      </c>
      <c r="B278" s="5">
        <f>_xlfn.XLOOKUP(LessonLookup[[#This Row],[TopicID]],TopicLookup[TopicID],TopicLookup[SyllabusKeyStage])</f>
        <v>3</v>
      </c>
      <c r="C278" s="1" t="str">
        <f>_xlfn.XLOOKUP(LessonLookup[[#This Row],[TopicID]],topics!I:I,topics!D:D)</f>
        <v>KS3.Science</v>
      </c>
      <c r="D278" s="1" t="str">
        <f>_xlfn.XLOOKUP(LessonLookup[[#This Row],[TopicID]],topics!I:I,topics!E:E)</f>
        <v>Y8.Science</v>
      </c>
      <c r="E278" s="35">
        <v>8</v>
      </c>
      <c r="F278" s="36" t="s">
        <v>13</v>
      </c>
      <c r="G278" s="36">
        <v>3</v>
      </c>
      <c r="H278" s="37" t="s">
        <v>8</v>
      </c>
      <c r="I278"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8C3</v>
      </c>
      <c r="J278"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8C3.F</v>
      </c>
      <c r="K278" s="5" t="str">
        <f>IF(LessonLookup[[#This Row],[LessonTitleAuto]]="",LessonLookup[[#This Row],[LessonTitleEnter]],LessonLookup[[#This Row],[LessonTitleAuto]])</f>
        <v>Test feedback: 8C3 Atmosphere And The Environment</v>
      </c>
      <c r="L278" s="3" t="s">
        <v>921</v>
      </c>
      <c r="M278" s="3" t="s">
        <v>2951</v>
      </c>
      <c r="N278" s="2">
        <f>COUNTIF(StatementLookup[LessonID],LessonLookup[[#This Row],[LessonID]])</f>
        <v>1</v>
      </c>
      <c r="O278" s="2">
        <v>1</v>
      </c>
      <c r="P278" s="7"/>
      <c r="Q278" s="8"/>
      <c r="R278" s="2"/>
      <c r="S278" s="2"/>
      <c r="T278" s="4" t="str">
        <f>IF(ISERROR(_xlfn.XLOOKUP(LessonLookup[[#This Row],[TopicID]],TopicLookup[TopicID],TopicLookup[TopicTitle])),"",_xlfn.XLOOKUP(LessonLookup[[#This Row],[TopicID]],TopicLookup[TopicID],TopicLookup[TopicTitle]))</f>
        <v>Atmosphere And The Environment</v>
      </c>
      <c r="U27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8C3 Atmosphere And The Environment</v>
      </c>
      <c r="V278" s="2"/>
      <c r="X278" s="2"/>
      <c r="Y278" s="2"/>
      <c r="Z278" s="2"/>
      <c r="AA278" s="2"/>
      <c r="AB278" s="2"/>
    </row>
    <row r="279" spans="1:28" ht="14.65" hidden="1" customHeight="1" x14ac:dyDescent="0.25">
      <c r="A279" s="7" t="str">
        <f>_xlfn.XLOOKUP(LessonLookup[[#This Row],[TopicID]],TopicLookup[TopicID],TopicLookup[SyllabusSubject])</f>
        <v>Science</v>
      </c>
      <c r="B279" s="5">
        <f>_xlfn.XLOOKUP(LessonLookup[[#This Row],[TopicID]],TopicLookup[TopicID],TopicLookup[SyllabusKeyStage])</f>
        <v>3</v>
      </c>
      <c r="C279" s="1" t="str">
        <f>_xlfn.XLOOKUP(LessonLookup[[#This Row],[TopicID]],topics!I:I,topics!D:D)</f>
        <v>KS3.Science</v>
      </c>
      <c r="D279" s="1" t="str">
        <f>_xlfn.XLOOKUP(LessonLookup[[#This Row],[TopicID]],topics!I:I,topics!E:E)</f>
        <v>Y8.Science</v>
      </c>
      <c r="E279" s="35">
        <v>8</v>
      </c>
      <c r="F279" s="36" t="s">
        <v>13</v>
      </c>
      <c r="G279" s="36">
        <v>3</v>
      </c>
      <c r="H279" s="37" t="s">
        <v>6</v>
      </c>
      <c r="I279"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8C3</v>
      </c>
      <c r="J279"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8C3.R</v>
      </c>
      <c r="K279" s="5" t="str">
        <f>IF(LessonLookup[[#This Row],[LessonTitleAuto]]="",LessonLookup[[#This Row],[LessonTitleEnter]],LessonLookup[[#This Row],[LessonTitleAuto]])</f>
        <v>Revision of topic 8C3 Atmosphere And The Environment</v>
      </c>
      <c r="L279" s="3" t="s">
        <v>921</v>
      </c>
      <c r="M279" s="3" t="s">
        <v>2873</v>
      </c>
      <c r="N279" s="2">
        <f>COUNTIF(StatementLookup[LessonID],LessonLookup[[#This Row],[LessonID]])</f>
        <v>1</v>
      </c>
      <c r="O279" s="2">
        <v>1</v>
      </c>
      <c r="P279" s="7"/>
      <c r="Q279" s="8"/>
      <c r="R279" s="2"/>
      <c r="S279" s="2"/>
      <c r="T279" s="4" t="str">
        <f>IF(ISERROR(_xlfn.XLOOKUP(LessonLookup[[#This Row],[TopicID]],TopicLookup[TopicID],TopicLookup[TopicTitle])),"",_xlfn.XLOOKUP(LessonLookup[[#This Row],[TopicID]],TopicLookup[TopicID],TopicLookup[TopicTitle]))</f>
        <v>Atmosphere And The Environment</v>
      </c>
      <c r="U27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8C3 Atmosphere And The Environment</v>
      </c>
      <c r="V279" s="2"/>
      <c r="X279" s="2"/>
      <c r="Y279" s="2"/>
      <c r="Z279" s="2"/>
      <c r="AA279" s="2"/>
      <c r="AB279" s="2"/>
    </row>
    <row r="280" spans="1:28" ht="14.65" hidden="1" customHeight="1" x14ac:dyDescent="0.25">
      <c r="A280" s="7" t="str">
        <f>_xlfn.XLOOKUP(LessonLookup[[#This Row],[TopicID]],TopicLookup[TopicID],TopicLookup[SyllabusSubject])</f>
        <v>Science</v>
      </c>
      <c r="B280" s="5">
        <f>_xlfn.XLOOKUP(LessonLookup[[#This Row],[TopicID]],TopicLookup[TopicID],TopicLookup[SyllabusKeyStage])</f>
        <v>3</v>
      </c>
      <c r="C280" s="1" t="str">
        <f>_xlfn.XLOOKUP(LessonLookup[[#This Row],[TopicID]],topics!I:I,topics!D:D)</f>
        <v>KS3.Science</v>
      </c>
      <c r="D280" s="1" t="str">
        <f>_xlfn.XLOOKUP(LessonLookup[[#This Row],[TopicID]],topics!I:I,topics!E:E)</f>
        <v>Y8.Science</v>
      </c>
      <c r="E280" s="35">
        <v>8</v>
      </c>
      <c r="F280" s="36" t="s">
        <v>13</v>
      </c>
      <c r="G280" s="36">
        <v>3</v>
      </c>
      <c r="H280" s="37" t="s">
        <v>7</v>
      </c>
      <c r="I280"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8C3</v>
      </c>
      <c r="J280"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8C3.T</v>
      </c>
      <c r="K280" s="5" t="str">
        <f>IF(LessonLookup[[#This Row],[LessonTitleAuto]]="",LessonLookup[[#This Row],[LessonTitleEnter]],LessonLookup[[#This Row],[LessonTitleAuto]])</f>
        <v>Topic test: 8C3 Atmosphere And The Environment</v>
      </c>
      <c r="L280" s="3" t="s">
        <v>921</v>
      </c>
      <c r="M280" s="3" t="s">
        <v>2950</v>
      </c>
      <c r="N280" s="2">
        <f>COUNTIF(StatementLookup[LessonID],LessonLookup[[#This Row],[LessonID]])</f>
        <v>1</v>
      </c>
      <c r="O280" s="2">
        <v>1</v>
      </c>
      <c r="P280" s="7"/>
      <c r="Q280" s="8"/>
      <c r="R280" s="2"/>
      <c r="S280" s="2"/>
      <c r="T280" s="4" t="str">
        <f>IF(ISERROR(_xlfn.XLOOKUP(LessonLookup[[#This Row],[TopicID]],TopicLookup[TopicID],TopicLookup[TopicTitle])),"",_xlfn.XLOOKUP(LessonLookup[[#This Row],[TopicID]],TopicLookup[TopicID],TopicLookup[TopicTitle]))</f>
        <v>Atmosphere And The Environment</v>
      </c>
      <c r="U28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8C3 Atmosphere And The Environment</v>
      </c>
      <c r="V280" s="2"/>
      <c r="X280" s="2"/>
      <c r="Y280" s="2"/>
      <c r="Z280" s="2"/>
      <c r="AA280" s="2"/>
      <c r="AB280" s="2"/>
    </row>
    <row r="281" spans="1:28" ht="14.65" hidden="1" customHeight="1" x14ac:dyDescent="0.25">
      <c r="A281" s="7" t="str">
        <f>_xlfn.XLOOKUP(LessonLookup[[#This Row],[TopicID]],TopicLookup[TopicID],TopicLookup[SyllabusSubject])</f>
        <v>Science</v>
      </c>
      <c r="B281" s="5">
        <f>_xlfn.XLOOKUP(LessonLookup[[#This Row],[TopicID]],TopicLookup[TopicID],TopicLookup[SyllabusKeyStage])</f>
        <v>3</v>
      </c>
      <c r="C281" s="1" t="str">
        <f>_xlfn.XLOOKUP(LessonLookup[[#This Row],[TopicID]],topics!I:I,topics!D:D)</f>
        <v>KS3.Science</v>
      </c>
      <c r="D281" s="1" t="str">
        <f>_xlfn.XLOOKUP(LessonLookup[[#This Row],[TopicID]],topics!I:I,topics!E:E)</f>
        <v>Y8.Science</v>
      </c>
      <c r="E281" s="35">
        <v>8</v>
      </c>
      <c r="F281" s="36" t="s">
        <v>13</v>
      </c>
      <c r="G281" s="36">
        <v>4</v>
      </c>
      <c r="H281" s="37">
        <v>1</v>
      </c>
      <c r="I281"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8C4</v>
      </c>
      <c r="J281"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8C4.1</v>
      </c>
      <c r="K281" s="5" t="str">
        <f>IF(LessonLookup[[#This Row],[LessonTitleAuto]]="",LessonLookup[[#This Row],[LessonTitleEnter]],LessonLookup[[#This Row],[LessonTitleAuto]])</f>
        <v>Introduction to Limestone</v>
      </c>
      <c r="L281" s="3" t="s">
        <v>719</v>
      </c>
      <c r="M281" s="3" t="s">
        <v>51</v>
      </c>
      <c r="N281" s="8">
        <f>COUNTIF(StatementLookup[LessonID],LessonLookup[[#This Row],[LessonID]])</f>
        <v>3</v>
      </c>
      <c r="O281" s="7">
        <v>1</v>
      </c>
      <c r="P281" s="2" t="s">
        <v>720</v>
      </c>
      <c r="Q281" s="2" t="s">
        <v>721</v>
      </c>
      <c r="R281" s="2"/>
      <c r="S281" s="2"/>
      <c r="T281" s="4" t="str">
        <f>IF(ISERROR(_xlfn.XLOOKUP(LessonLookup[[#This Row],[TopicID]],TopicLookup[TopicID],TopicLookup[TopicTitle])),"",_xlfn.XLOOKUP(LessonLookup[[#This Row],[TopicID]],TopicLookup[TopicID],TopicLookup[TopicTitle]))</f>
        <v>Limestone Cycle And Quarrying</v>
      </c>
      <c r="U28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81" s="2"/>
      <c r="X281" s="2"/>
      <c r="Y281" s="2"/>
      <c r="Z281" s="2"/>
      <c r="AA281" s="2"/>
      <c r="AB281" s="2"/>
    </row>
    <row r="282" spans="1:28" ht="14.65" hidden="1" customHeight="1" x14ac:dyDescent="0.25">
      <c r="A282" s="7" t="str">
        <f>_xlfn.XLOOKUP(LessonLookup[[#This Row],[TopicID]],TopicLookup[TopicID],TopicLookup[SyllabusSubject])</f>
        <v>Science</v>
      </c>
      <c r="B282" s="5">
        <f>_xlfn.XLOOKUP(LessonLookup[[#This Row],[TopicID]],TopicLookup[TopicID],TopicLookup[SyllabusKeyStage])</f>
        <v>3</v>
      </c>
      <c r="C282" s="1" t="str">
        <f>_xlfn.XLOOKUP(LessonLookup[[#This Row],[TopicID]],topics!I:I,topics!D:D)</f>
        <v>KS3.Science</v>
      </c>
      <c r="D282" s="1" t="str">
        <f>_xlfn.XLOOKUP(LessonLookup[[#This Row],[TopicID]],topics!I:I,topics!E:E)</f>
        <v>Y8.Science</v>
      </c>
      <c r="E282" s="35">
        <v>8</v>
      </c>
      <c r="F282" s="36" t="s">
        <v>13</v>
      </c>
      <c r="G282" s="36">
        <v>4</v>
      </c>
      <c r="H282" s="37">
        <v>2</v>
      </c>
      <c r="I282"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8C4</v>
      </c>
      <c r="J282"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8C4.2</v>
      </c>
      <c r="K282" s="5" t="str">
        <f>IF(LessonLookup[[#This Row],[LessonTitleAuto]]="",LessonLookup[[#This Row],[LessonTitleEnter]],LessonLookup[[#This Row],[LessonTitleAuto]])</f>
        <v>Carbonates in limestone</v>
      </c>
      <c r="L282" s="3" t="s">
        <v>722</v>
      </c>
      <c r="M282" s="3" t="s">
        <v>51</v>
      </c>
      <c r="N282" s="8">
        <f>COUNTIF(StatementLookup[LessonID],LessonLookup[[#This Row],[LessonID]])</f>
        <v>3</v>
      </c>
      <c r="O282" s="7">
        <v>1</v>
      </c>
      <c r="P282" s="2" t="s">
        <v>723</v>
      </c>
      <c r="Q282" s="2" t="s">
        <v>724</v>
      </c>
      <c r="R282" s="2"/>
      <c r="S282" s="2"/>
      <c r="T282" s="4" t="str">
        <f>IF(ISERROR(_xlfn.XLOOKUP(LessonLookup[[#This Row],[TopicID]],TopicLookup[TopicID],TopicLookup[TopicTitle])),"",_xlfn.XLOOKUP(LessonLookup[[#This Row],[TopicID]],TopicLookup[TopicID],TopicLookup[TopicTitle]))</f>
        <v>Limestone Cycle And Quarrying</v>
      </c>
      <c r="U28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82" s="2"/>
      <c r="X282" s="2"/>
      <c r="Y282" s="2"/>
      <c r="Z282" s="2"/>
      <c r="AA282" s="2"/>
      <c r="AB282" s="2"/>
    </row>
    <row r="283" spans="1:28" ht="14.65" hidden="1" customHeight="1" x14ac:dyDescent="0.25">
      <c r="A283" s="7" t="str">
        <f>_xlfn.XLOOKUP(LessonLookup[[#This Row],[TopicID]],TopicLookup[TopicID],TopicLookup[SyllabusSubject])</f>
        <v>Science</v>
      </c>
      <c r="B283" s="5">
        <f>_xlfn.XLOOKUP(LessonLookup[[#This Row],[TopicID]],TopicLookup[TopicID],TopicLookup[SyllabusKeyStage])</f>
        <v>3</v>
      </c>
      <c r="C283" s="1" t="str">
        <f>_xlfn.XLOOKUP(LessonLookup[[#This Row],[TopicID]],topics!I:I,topics!D:D)</f>
        <v>KS3.Science</v>
      </c>
      <c r="D283" s="1" t="str">
        <f>_xlfn.XLOOKUP(LessonLookup[[#This Row],[TopicID]],topics!I:I,topics!E:E)</f>
        <v>Y8.Science</v>
      </c>
      <c r="E283" s="35">
        <v>8</v>
      </c>
      <c r="F283" s="36" t="s">
        <v>13</v>
      </c>
      <c r="G283" s="36">
        <v>4</v>
      </c>
      <c r="H283" s="37">
        <v>3</v>
      </c>
      <c r="I283"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8C4</v>
      </c>
      <c r="J283"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8C4.3</v>
      </c>
      <c r="K283" s="5" t="str">
        <f>IF(LessonLookup[[#This Row],[LessonTitleAuto]]="",LessonLookup[[#This Row],[LessonTitleEnter]],LessonLookup[[#This Row],[LessonTitleAuto]])</f>
        <v>Decomposing limestone</v>
      </c>
      <c r="L283" s="3" t="s">
        <v>725</v>
      </c>
      <c r="M283" s="3" t="s">
        <v>51</v>
      </c>
      <c r="N283" s="8">
        <f>COUNTIF(StatementLookup[LessonID],LessonLookup[[#This Row],[LessonID]])</f>
        <v>3</v>
      </c>
      <c r="O283" s="7">
        <v>1</v>
      </c>
      <c r="P283" s="2" t="s">
        <v>726</v>
      </c>
      <c r="Q283" s="2" t="s">
        <v>727</v>
      </c>
      <c r="R283" s="2"/>
      <c r="S283" s="2"/>
      <c r="T283" s="4" t="str">
        <f>IF(ISERROR(_xlfn.XLOOKUP(LessonLookup[[#This Row],[TopicID]],TopicLookup[TopicID],TopicLookup[TopicTitle])),"",_xlfn.XLOOKUP(LessonLookup[[#This Row],[TopicID]],TopicLookup[TopicID],TopicLookup[TopicTitle]))</f>
        <v>Limestone Cycle And Quarrying</v>
      </c>
      <c r="U28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83" s="2"/>
      <c r="X283" s="2"/>
      <c r="Y283" s="2"/>
      <c r="Z283" s="2"/>
      <c r="AA283" s="2"/>
      <c r="AB283" s="2"/>
    </row>
    <row r="284" spans="1:28" ht="14.65" hidden="1" customHeight="1" x14ac:dyDescent="0.25">
      <c r="A284" s="7" t="str">
        <f>_xlfn.XLOOKUP(LessonLookup[[#This Row],[TopicID]],TopicLookup[TopicID],TopicLookup[SyllabusSubject])</f>
        <v>Science</v>
      </c>
      <c r="B284" s="5">
        <f>_xlfn.XLOOKUP(LessonLookup[[#This Row],[TopicID]],TopicLookup[TopicID],TopicLookup[SyllabusKeyStage])</f>
        <v>3</v>
      </c>
      <c r="C284" s="1" t="str">
        <f>_xlfn.XLOOKUP(LessonLookup[[#This Row],[TopicID]],topics!I:I,topics!D:D)</f>
        <v>KS3.Science</v>
      </c>
      <c r="D284" s="1" t="str">
        <f>_xlfn.XLOOKUP(LessonLookup[[#This Row],[TopicID]],topics!I:I,topics!E:E)</f>
        <v>Y8.Science</v>
      </c>
      <c r="E284" s="35">
        <v>8</v>
      </c>
      <c r="F284" s="36" t="s">
        <v>13</v>
      </c>
      <c r="G284" s="36">
        <v>4</v>
      </c>
      <c r="H284" s="37">
        <v>4</v>
      </c>
      <c r="I284"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8C4</v>
      </c>
      <c r="J28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8C4.4</v>
      </c>
      <c r="K284" s="5" t="str">
        <f>IF(LessonLookup[[#This Row],[LessonTitleAuto]]="",LessonLookup[[#This Row],[LessonTitleEnter]],LessonLookup[[#This Row],[LessonTitleAuto]])</f>
        <v>The Limestone Cycle</v>
      </c>
      <c r="L284" s="3" t="s">
        <v>728</v>
      </c>
      <c r="M284" s="3" t="s">
        <v>51</v>
      </c>
      <c r="N284" s="8">
        <f>COUNTIF(StatementLookup[LessonID],LessonLookup[[#This Row],[LessonID]])</f>
        <v>3</v>
      </c>
      <c r="O284" s="7">
        <v>1</v>
      </c>
      <c r="P284" s="2" t="s">
        <v>729</v>
      </c>
      <c r="Q284" s="2" t="s">
        <v>730</v>
      </c>
      <c r="R284" s="2"/>
      <c r="S284" s="2"/>
      <c r="T284" s="4" t="str">
        <f>IF(ISERROR(_xlfn.XLOOKUP(LessonLookup[[#This Row],[TopicID]],TopicLookup[TopicID],TopicLookup[TopicTitle])),"",_xlfn.XLOOKUP(LessonLookup[[#This Row],[TopicID]],TopicLookup[TopicID],TopicLookup[TopicTitle]))</f>
        <v>Limestone Cycle And Quarrying</v>
      </c>
      <c r="U28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84" s="2"/>
      <c r="X284" s="2"/>
      <c r="Y284" s="2"/>
      <c r="Z284" s="2"/>
      <c r="AA284" s="2"/>
      <c r="AB284" s="2"/>
    </row>
    <row r="285" spans="1:28" ht="14.65" hidden="1" customHeight="1" x14ac:dyDescent="0.25">
      <c r="A285" s="7" t="str">
        <f>_xlfn.XLOOKUP(LessonLookup[[#This Row],[TopicID]],TopicLookup[TopicID],TopicLookup[SyllabusSubject])</f>
        <v>Science</v>
      </c>
      <c r="B285" s="5">
        <f>_xlfn.XLOOKUP(LessonLookup[[#This Row],[TopicID]],TopicLookup[TopicID],TopicLookup[SyllabusKeyStage])</f>
        <v>3</v>
      </c>
      <c r="C285" s="1" t="str">
        <f>_xlfn.XLOOKUP(LessonLookup[[#This Row],[TopicID]],topics!I:I,topics!D:D)</f>
        <v>KS3.Science</v>
      </c>
      <c r="D285" s="1" t="str">
        <f>_xlfn.XLOOKUP(LessonLookup[[#This Row],[TopicID]],topics!I:I,topics!E:E)</f>
        <v>Y8.Science</v>
      </c>
      <c r="E285" s="35">
        <v>8</v>
      </c>
      <c r="F285" s="36" t="s">
        <v>13</v>
      </c>
      <c r="G285" s="36">
        <v>4</v>
      </c>
      <c r="H285" s="37">
        <v>5</v>
      </c>
      <c r="I285"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8C4</v>
      </c>
      <c r="J28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8C4.5</v>
      </c>
      <c r="K285" s="5" t="str">
        <f>IF(LessonLookup[[#This Row],[LessonTitleAuto]]="",LessonLookup[[#This Row],[LessonTitleEnter]],LessonLookup[[#This Row],[LessonTitleAuto]])</f>
        <v>Reactions of Carbonates</v>
      </c>
      <c r="L285" s="3" t="s">
        <v>731</v>
      </c>
      <c r="M285" s="3" t="s">
        <v>51</v>
      </c>
      <c r="N285" s="8">
        <f>COUNTIF(StatementLookup[LessonID],LessonLookup[[#This Row],[LessonID]])</f>
        <v>3</v>
      </c>
      <c r="O285" s="7">
        <v>1</v>
      </c>
      <c r="P285" s="2" t="s">
        <v>732</v>
      </c>
      <c r="Q285" s="2" t="s">
        <v>733</v>
      </c>
      <c r="R285" s="2"/>
      <c r="S285" s="2"/>
      <c r="T285" s="4" t="str">
        <f>IF(ISERROR(_xlfn.XLOOKUP(LessonLookup[[#This Row],[TopicID]],TopicLookup[TopicID],TopicLookup[TopicTitle])),"",_xlfn.XLOOKUP(LessonLookup[[#This Row],[TopicID]],TopicLookup[TopicID],TopicLookup[TopicTitle]))</f>
        <v>Limestone Cycle And Quarrying</v>
      </c>
      <c r="U28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85" s="2"/>
      <c r="X285" s="2"/>
      <c r="Y285" s="2"/>
      <c r="Z285" s="2"/>
      <c r="AA285" s="2"/>
      <c r="AB285" s="2"/>
    </row>
    <row r="286" spans="1:28" ht="14.65" hidden="1" customHeight="1" x14ac:dyDescent="0.25">
      <c r="A286" s="7" t="str">
        <f>_xlfn.XLOOKUP(LessonLookup[[#This Row],[TopicID]],TopicLookup[TopicID],TopicLookup[SyllabusSubject])</f>
        <v>Science</v>
      </c>
      <c r="B286" s="5">
        <f>_xlfn.XLOOKUP(LessonLookup[[#This Row],[TopicID]],TopicLookup[TopicID],TopicLookup[SyllabusKeyStage])</f>
        <v>3</v>
      </c>
      <c r="C286" s="1" t="str">
        <f>_xlfn.XLOOKUP(LessonLookup[[#This Row],[TopicID]],topics!I:I,topics!D:D)</f>
        <v>KS3.Science</v>
      </c>
      <c r="D286" s="1" t="str">
        <f>_xlfn.XLOOKUP(LessonLookup[[#This Row],[TopicID]],topics!I:I,topics!E:E)</f>
        <v>Y8.Science</v>
      </c>
      <c r="E286" s="35">
        <v>8</v>
      </c>
      <c r="F286" s="36" t="s">
        <v>13</v>
      </c>
      <c r="G286" s="36">
        <v>4</v>
      </c>
      <c r="H286" s="37">
        <v>6</v>
      </c>
      <c r="I286"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8C4</v>
      </c>
      <c r="J28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8C4.6</v>
      </c>
      <c r="K286" s="5" t="str">
        <f>IF(LessonLookup[[#This Row],[LessonTitleAuto]]="",LessonLookup[[#This Row],[LessonTitleEnter]],LessonLookup[[#This Row],[LessonTitleAuto]])</f>
        <v>Uses of Limestone</v>
      </c>
      <c r="L286" s="3" t="s">
        <v>734</v>
      </c>
      <c r="M286" s="3" t="s">
        <v>51</v>
      </c>
      <c r="N286" s="8">
        <f>COUNTIF(StatementLookup[LessonID],LessonLookup[[#This Row],[LessonID]])</f>
        <v>3</v>
      </c>
      <c r="O286" s="7">
        <v>1</v>
      </c>
      <c r="P286" s="2" t="s">
        <v>735</v>
      </c>
      <c r="Q286" s="2" t="s">
        <v>736</v>
      </c>
      <c r="R286" s="2"/>
      <c r="S286" s="2"/>
      <c r="T286" s="4" t="str">
        <f>IF(ISERROR(_xlfn.XLOOKUP(LessonLookup[[#This Row],[TopicID]],TopicLookup[TopicID],TopicLookup[TopicTitle])),"",_xlfn.XLOOKUP(LessonLookup[[#This Row],[TopicID]],TopicLookup[TopicID],TopicLookup[TopicTitle]))</f>
        <v>Limestone Cycle And Quarrying</v>
      </c>
      <c r="U28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86" s="2"/>
      <c r="X286" s="2"/>
      <c r="Y286" s="2"/>
      <c r="Z286" s="2"/>
      <c r="AA286" s="2"/>
      <c r="AB286" s="2"/>
    </row>
    <row r="287" spans="1:28" ht="14.65" hidden="1" customHeight="1" x14ac:dyDescent="0.25">
      <c r="A287" s="7" t="str">
        <f>_xlfn.XLOOKUP(LessonLookup[[#This Row],[TopicID]],TopicLookup[TopicID],TopicLookup[SyllabusSubject])</f>
        <v>Science</v>
      </c>
      <c r="B287" s="5">
        <f>_xlfn.XLOOKUP(LessonLookup[[#This Row],[TopicID]],TopicLookup[TopicID],TopicLookup[SyllabusKeyStage])</f>
        <v>3</v>
      </c>
      <c r="C287" s="1" t="str">
        <f>_xlfn.XLOOKUP(LessonLookup[[#This Row],[TopicID]],topics!I:I,topics!D:D)</f>
        <v>KS3.Science</v>
      </c>
      <c r="D287" s="1" t="str">
        <f>_xlfn.XLOOKUP(LessonLookup[[#This Row],[TopicID]],topics!I:I,topics!E:E)</f>
        <v>Y8.Science</v>
      </c>
      <c r="E287" s="35">
        <v>8</v>
      </c>
      <c r="F287" s="36" t="s">
        <v>13</v>
      </c>
      <c r="G287" s="36">
        <v>4</v>
      </c>
      <c r="H287" s="37">
        <v>7</v>
      </c>
      <c r="I287"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8C4</v>
      </c>
      <c r="J287"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8C4.7</v>
      </c>
      <c r="K287" s="5" t="str">
        <f>IF(LessonLookup[[#This Row],[LessonTitleAuto]]="",LessonLookup[[#This Row],[LessonTitleEnter]],LessonLookup[[#This Row],[LessonTitleAuto]])</f>
        <v>Quarrying (HSW) – Research and  presentation task</v>
      </c>
      <c r="L287" s="3" t="s">
        <v>737</v>
      </c>
      <c r="M287" s="3" t="s">
        <v>51</v>
      </c>
      <c r="N287" s="8">
        <f>COUNTIF(StatementLookup[LessonID],LessonLookup[[#This Row],[LessonID]])</f>
        <v>3</v>
      </c>
      <c r="O287" s="7">
        <v>2</v>
      </c>
      <c r="P287" s="2" t="s">
        <v>738</v>
      </c>
      <c r="Q287" s="2" t="s">
        <v>739</v>
      </c>
      <c r="R287" s="2"/>
      <c r="S287" s="2"/>
      <c r="T287" s="4" t="str">
        <f>IF(ISERROR(_xlfn.XLOOKUP(LessonLookup[[#This Row],[TopicID]],TopicLookup[TopicID],TopicLookup[TopicTitle])),"",_xlfn.XLOOKUP(LessonLookup[[#This Row],[TopicID]],TopicLookup[TopicID],TopicLookup[TopicTitle]))</f>
        <v>Limestone Cycle And Quarrying</v>
      </c>
      <c r="U28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87" s="2"/>
      <c r="X287" s="2"/>
      <c r="Y287" s="2"/>
      <c r="Z287" s="2"/>
      <c r="AA287" s="2"/>
      <c r="AB287" s="2"/>
    </row>
    <row r="288" spans="1:28" ht="14.65" hidden="1" customHeight="1" x14ac:dyDescent="0.25">
      <c r="A288" s="7" t="str">
        <f>_xlfn.XLOOKUP(LessonLookup[[#This Row],[TopicID]],TopicLookup[TopicID],TopicLookup[SyllabusSubject])</f>
        <v>Science</v>
      </c>
      <c r="B288" s="5">
        <f>_xlfn.XLOOKUP(LessonLookup[[#This Row],[TopicID]],TopicLookup[TopicID],TopicLookup[SyllabusKeyStage])</f>
        <v>3</v>
      </c>
      <c r="C288" s="1" t="str">
        <f>_xlfn.XLOOKUP(LessonLookup[[#This Row],[TopicID]],topics!I:I,topics!D:D)</f>
        <v>KS3.Science</v>
      </c>
      <c r="D288" s="1" t="str">
        <f>_xlfn.XLOOKUP(LessonLookup[[#This Row],[TopicID]],topics!I:I,topics!E:E)</f>
        <v>Y8.Science</v>
      </c>
      <c r="E288" s="35">
        <v>8</v>
      </c>
      <c r="F288" s="36" t="s">
        <v>13</v>
      </c>
      <c r="G288" s="36">
        <v>4</v>
      </c>
      <c r="H288" s="37" t="s">
        <v>8</v>
      </c>
      <c r="I288"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8C4</v>
      </c>
      <c r="J288"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8C4.F</v>
      </c>
      <c r="K288" s="5" t="str">
        <f>IF(LessonLookup[[#This Row],[LessonTitleAuto]]="",LessonLookup[[#This Row],[LessonTitleEnter]],LessonLookup[[#This Row],[LessonTitleAuto]])</f>
        <v>Test feedback: 8C4 Limestone Cycle And Quarrying</v>
      </c>
      <c r="L288" s="3" t="s">
        <v>921</v>
      </c>
      <c r="M288" s="3" t="s">
        <v>2951</v>
      </c>
      <c r="N288" s="2">
        <f>COUNTIF(StatementLookup[LessonID],LessonLookup[[#This Row],[LessonID]])</f>
        <v>1</v>
      </c>
      <c r="O288" s="2">
        <v>1</v>
      </c>
      <c r="P288" s="7"/>
      <c r="Q288" s="8"/>
      <c r="R288" s="2"/>
      <c r="S288" s="2"/>
      <c r="T288" s="4" t="str">
        <f>IF(ISERROR(_xlfn.XLOOKUP(LessonLookup[[#This Row],[TopicID]],TopicLookup[TopicID],TopicLookup[TopicTitle])),"",_xlfn.XLOOKUP(LessonLookup[[#This Row],[TopicID]],TopicLookup[TopicID],TopicLookup[TopicTitle]))</f>
        <v>Limestone Cycle And Quarrying</v>
      </c>
      <c r="U28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8C4 Limestone Cycle And Quarrying</v>
      </c>
      <c r="V288" s="2"/>
      <c r="X288" s="2"/>
      <c r="Y288" s="2"/>
      <c r="Z288" s="2"/>
      <c r="AA288" s="2"/>
      <c r="AB288" s="2"/>
    </row>
    <row r="289" spans="1:28" ht="14.65" hidden="1" customHeight="1" x14ac:dyDescent="0.25">
      <c r="A289" s="7" t="str">
        <f>_xlfn.XLOOKUP(LessonLookup[[#This Row],[TopicID]],TopicLookup[TopicID],TopicLookup[SyllabusSubject])</f>
        <v>Science</v>
      </c>
      <c r="B289" s="5">
        <f>_xlfn.XLOOKUP(LessonLookup[[#This Row],[TopicID]],TopicLookup[TopicID],TopicLookup[SyllabusKeyStage])</f>
        <v>3</v>
      </c>
      <c r="C289" s="1" t="str">
        <f>_xlfn.XLOOKUP(LessonLookup[[#This Row],[TopicID]],topics!I:I,topics!D:D)</f>
        <v>KS3.Science</v>
      </c>
      <c r="D289" s="1" t="str">
        <f>_xlfn.XLOOKUP(LessonLookup[[#This Row],[TopicID]],topics!I:I,topics!E:E)</f>
        <v>Y8.Science</v>
      </c>
      <c r="E289" s="35">
        <v>8</v>
      </c>
      <c r="F289" s="36" t="s">
        <v>13</v>
      </c>
      <c r="G289" s="36">
        <v>4</v>
      </c>
      <c r="H289" s="37" t="s">
        <v>6</v>
      </c>
      <c r="I289"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8C4</v>
      </c>
      <c r="J289"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8C4.R</v>
      </c>
      <c r="K289" s="5" t="str">
        <f>IF(LessonLookup[[#This Row],[LessonTitleAuto]]="",LessonLookup[[#This Row],[LessonTitleEnter]],LessonLookup[[#This Row],[LessonTitleAuto]])</f>
        <v>Revision of topic 8C4 Limestone Cycle And Quarrying</v>
      </c>
      <c r="L289" s="3" t="s">
        <v>921</v>
      </c>
      <c r="M289" s="3" t="s">
        <v>2873</v>
      </c>
      <c r="N289" s="2">
        <f>COUNTIF(StatementLookup[LessonID],LessonLookup[[#This Row],[LessonID]])</f>
        <v>1</v>
      </c>
      <c r="O289" s="2">
        <v>1</v>
      </c>
      <c r="P289" s="7"/>
      <c r="Q289" s="8"/>
      <c r="R289" s="2"/>
      <c r="S289" s="2"/>
      <c r="T289" s="4" t="str">
        <f>IF(ISERROR(_xlfn.XLOOKUP(LessonLookup[[#This Row],[TopicID]],TopicLookup[TopicID],TopicLookup[TopicTitle])),"",_xlfn.XLOOKUP(LessonLookup[[#This Row],[TopicID]],TopicLookup[TopicID],TopicLookup[TopicTitle]))</f>
        <v>Limestone Cycle And Quarrying</v>
      </c>
      <c r="U28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8C4 Limestone Cycle And Quarrying</v>
      </c>
      <c r="V289" s="2"/>
      <c r="X289" s="2"/>
      <c r="Y289" s="2"/>
      <c r="Z289" s="2"/>
      <c r="AA289" s="2"/>
      <c r="AB289" s="2"/>
    </row>
    <row r="290" spans="1:28" ht="14.65" hidden="1" customHeight="1" x14ac:dyDescent="0.25">
      <c r="A290" s="7" t="str">
        <f>_xlfn.XLOOKUP(LessonLookup[[#This Row],[TopicID]],TopicLookup[TopicID],TopicLookup[SyllabusSubject])</f>
        <v>Science</v>
      </c>
      <c r="B290" s="5">
        <f>_xlfn.XLOOKUP(LessonLookup[[#This Row],[TopicID]],TopicLookup[TopicID],TopicLookup[SyllabusKeyStage])</f>
        <v>3</v>
      </c>
      <c r="C290" s="1" t="str">
        <f>_xlfn.XLOOKUP(LessonLookup[[#This Row],[TopicID]],topics!I:I,topics!D:D)</f>
        <v>KS3.Science</v>
      </c>
      <c r="D290" s="1" t="str">
        <f>_xlfn.XLOOKUP(LessonLookup[[#This Row],[TopicID]],topics!I:I,topics!E:E)</f>
        <v>Y8.Science</v>
      </c>
      <c r="E290" s="35">
        <v>8</v>
      </c>
      <c r="F290" s="36" t="s">
        <v>13</v>
      </c>
      <c r="G290" s="36">
        <v>4</v>
      </c>
      <c r="H290" s="37" t="s">
        <v>7</v>
      </c>
      <c r="I290"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8C4</v>
      </c>
      <c r="J290"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8C4.T</v>
      </c>
      <c r="K290" s="5" t="str">
        <f>IF(LessonLookup[[#This Row],[LessonTitleAuto]]="",LessonLookup[[#This Row],[LessonTitleEnter]],LessonLookup[[#This Row],[LessonTitleAuto]])</f>
        <v>Topic test: 8C4 Limestone Cycle And Quarrying</v>
      </c>
      <c r="L290" s="3" t="s">
        <v>921</v>
      </c>
      <c r="M290" s="3" t="s">
        <v>2950</v>
      </c>
      <c r="N290" s="2">
        <f>COUNTIF(StatementLookup[LessonID],LessonLookup[[#This Row],[LessonID]])</f>
        <v>1</v>
      </c>
      <c r="O290" s="2">
        <v>1</v>
      </c>
      <c r="P290" s="7"/>
      <c r="Q290" s="8"/>
      <c r="R290" s="2"/>
      <c r="S290" s="2"/>
      <c r="T290" s="4" t="str">
        <f>IF(ISERROR(_xlfn.XLOOKUP(LessonLookup[[#This Row],[TopicID]],TopicLookup[TopicID],TopicLookup[TopicTitle])),"",_xlfn.XLOOKUP(LessonLookup[[#This Row],[TopicID]],TopicLookup[TopicID],TopicLookup[TopicTitle]))</f>
        <v>Limestone Cycle And Quarrying</v>
      </c>
      <c r="U29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8C4 Limestone Cycle And Quarrying</v>
      </c>
      <c r="V290" s="2"/>
      <c r="X290" s="2"/>
      <c r="Y290" s="2"/>
      <c r="Z290" s="2"/>
      <c r="AA290" s="2"/>
      <c r="AB290" s="2"/>
    </row>
    <row r="291" spans="1:28" ht="14.65" hidden="1" customHeight="1" x14ac:dyDescent="0.25">
      <c r="A291" s="7" t="str">
        <f>_xlfn.XLOOKUP(LessonLookup[[#This Row],[TopicID]],TopicLookup[TopicID],TopicLookup[SyllabusSubject])</f>
        <v>Science</v>
      </c>
      <c r="B291" s="5">
        <f>_xlfn.XLOOKUP(LessonLookup[[#This Row],[TopicID]],TopicLookup[TopicID],TopicLookup[SyllabusKeyStage])</f>
        <v>3</v>
      </c>
      <c r="C291" s="1" t="str">
        <f>_xlfn.XLOOKUP(LessonLookup[[#This Row],[TopicID]],topics!I:I,topics!D:D)</f>
        <v>KS3.Science</v>
      </c>
      <c r="D291" s="1" t="str">
        <f>_xlfn.XLOOKUP(LessonLookup[[#This Row],[TopicID]],topics!I:I,topics!E:E)</f>
        <v>Y8.Science</v>
      </c>
      <c r="E291" s="35">
        <v>8</v>
      </c>
      <c r="F291" s="36" t="s">
        <v>13</v>
      </c>
      <c r="G291" s="36">
        <v>5</v>
      </c>
      <c r="H291" s="37">
        <v>1</v>
      </c>
      <c r="I291"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8C5</v>
      </c>
      <c r="J291"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8C5.1</v>
      </c>
      <c r="K291" s="5" t="str">
        <f>IF(LessonLookup[[#This Row],[LessonTitleAuto]]="",LessonLookup[[#This Row],[LessonTitleEnter]],LessonLookup[[#This Row],[LessonTitleAuto]])</f>
        <v>Reactivity series</v>
      </c>
      <c r="L291" s="3" t="s">
        <v>740</v>
      </c>
      <c r="M291" s="3" t="s">
        <v>51</v>
      </c>
      <c r="N291" s="8">
        <f>COUNTIF(StatementLookup[LessonID],LessonLookup[[#This Row],[LessonID]])</f>
        <v>3</v>
      </c>
      <c r="O291" s="7">
        <v>1</v>
      </c>
      <c r="P291" s="2" t="s">
        <v>741</v>
      </c>
      <c r="Q291" s="2" t="s">
        <v>742</v>
      </c>
      <c r="R291" s="2"/>
      <c r="S291" s="2"/>
      <c r="T291" s="4" t="str">
        <f>IF(ISERROR(_xlfn.XLOOKUP(LessonLookup[[#This Row],[TopicID]],TopicLookup[TopicID],TopicLookup[TopicTitle])),"",_xlfn.XLOOKUP(LessonLookup[[#This Row],[TopicID]],TopicLookup[TopicID],TopicLookup[TopicTitle]))</f>
        <v>Materials</v>
      </c>
      <c r="U29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91" s="2"/>
      <c r="X291" s="2"/>
      <c r="Y291" s="2"/>
      <c r="Z291" s="2"/>
      <c r="AA291" s="2"/>
      <c r="AB291" s="2"/>
    </row>
    <row r="292" spans="1:28" ht="14.65" hidden="1" customHeight="1" x14ac:dyDescent="0.25">
      <c r="A292" s="7" t="str">
        <f>_xlfn.XLOOKUP(LessonLookup[[#This Row],[TopicID]],TopicLookup[TopicID],TopicLookup[SyllabusSubject])</f>
        <v>Science</v>
      </c>
      <c r="B292" s="5">
        <f>_xlfn.XLOOKUP(LessonLookup[[#This Row],[TopicID]],TopicLookup[TopicID],TopicLookup[SyllabusKeyStage])</f>
        <v>3</v>
      </c>
      <c r="C292" s="1" t="str">
        <f>_xlfn.XLOOKUP(LessonLookup[[#This Row],[TopicID]],topics!I:I,topics!D:D)</f>
        <v>KS3.Science</v>
      </c>
      <c r="D292" s="1" t="str">
        <f>_xlfn.XLOOKUP(LessonLookup[[#This Row],[TopicID]],topics!I:I,topics!E:E)</f>
        <v>Y8.Science</v>
      </c>
      <c r="E292" s="35">
        <v>8</v>
      </c>
      <c r="F292" s="36" t="s">
        <v>13</v>
      </c>
      <c r="G292" s="36">
        <v>5</v>
      </c>
      <c r="H292" s="37">
        <v>2</v>
      </c>
      <c r="I292"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8C5</v>
      </c>
      <c r="J292"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8C5.2</v>
      </c>
      <c r="K292" s="5" t="str">
        <f>IF(LessonLookup[[#This Row],[LessonTitleAuto]]="",LessonLookup[[#This Row],[LessonTitleEnter]],LessonLookup[[#This Row],[LessonTitleAuto]])</f>
        <v>Alloys</v>
      </c>
      <c r="L292" s="3" t="s">
        <v>743</v>
      </c>
      <c r="M292" s="3" t="s">
        <v>51</v>
      </c>
      <c r="N292" s="8">
        <f>COUNTIF(StatementLookup[LessonID],LessonLookup[[#This Row],[LessonID]])</f>
        <v>3</v>
      </c>
      <c r="O292" s="7">
        <v>1</v>
      </c>
      <c r="P292" s="2" t="s">
        <v>744</v>
      </c>
      <c r="Q292" s="2" t="s">
        <v>745</v>
      </c>
      <c r="R292" s="2"/>
      <c r="S292" s="2"/>
      <c r="T292" s="4" t="str">
        <f>IF(ISERROR(_xlfn.XLOOKUP(LessonLookup[[#This Row],[TopicID]],TopicLookup[TopicID],TopicLookup[TopicTitle])),"",_xlfn.XLOOKUP(LessonLookup[[#This Row],[TopicID]],TopicLookup[TopicID],TopicLookup[TopicTitle]))</f>
        <v>Materials</v>
      </c>
      <c r="U29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92" s="2"/>
      <c r="X292" s="2"/>
      <c r="Y292" s="2"/>
      <c r="Z292" s="2"/>
      <c r="AA292" s="2"/>
      <c r="AB292" s="2"/>
    </row>
    <row r="293" spans="1:28" ht="14.65" hidden="1" customHeight="1" x14ac:dyDescent="0.25">
      <c r="A293" s="7" t="str">
        <f>_xlfn.XLOOKUP(LessonLookup[[#This Row],[TopicID]],TopicLookup[TopicID],TopicLookup[SyllabusSubject])</f>
        <v>Science</v>
      </c>
      <c r="B293" s="5">
        <f>_xlfn.XLOOKUP(LessonLookup[[#This Row],[TopicID]],TopicLookup[TopicID],TopicLookup[SyllabusKeyStage])</f>
        <v>3</v>
      </c>
      <c r="C293" s="1" t="str">
        <f>_xlfn.XLOOKUP(LessonLookup[[#This Row],[TopicID]],topics!I:I,topics!D:D)</f>
        <v>KS3.Science</v>
      </c>
      <c r="D293" s="1" t="str">
        <f>_xlfn.XLOOKUP(LessonLookup[[#This Row],[TopicID]],topics!I:I,topics!E:E)</f>
        <v>Y8.Science</v>
      </c>
      <c r="E293" s="35">
        <v>8</v>
      </c>
      <c r="F293" s="36" t="s">
        <v>13</v>
      </c>
      <c r="G293" s="36">
        <v>5</v>
      </c>
      <c r="H293" s="37">
        <v>3</v>
      </c>
      <c r="I293"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8C5</v>
      </c>
      <c r="J293"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8C5.3</v>
      </c>
      <c r="K293" s="5" t="str">
        <f>IF(LessonLookup[[#This Row],[LessonTitleAuto]]="",LessonLookup[[#This Row],[LessonTitleEnter]],LessonLookup[[#This Row],[LessonTitleAuto]])</f>
        <v>Paints &amp; pigments</v>
      </c>
      <c r="L293" s="3" t="s">
        <v>746</v>
      </c>
      <c r="M293" s="3" t="s">
        <v>51</v>
      </c>
      <c r="N293" s="8">
        <f>COUNTIF(StatementLookup[LessonID],LessonLookup[[#This Row],[LessonID]])</f>
        <v>3</v>
      </c>
      <c r="O293" s="7">
        <v>1</v>
      </c>
      <c r="P293" s="2" t="s">
        <v>747</v>
      </c>
      <c r="Q293" s="2" t="s">
        <v>748</v>
      </c>
      <c r="R293" s="2"/>
      <c r="S293" s="2"/>
      <c r="T293" s="4" t="str">
        <f>IF(ISERROR(_xlfn.XLOOKUP(LessonLookup[[#This Row],[TopicID]],TopicLookup[TopicID],TopicLookup[TopicTitle])),"",_xlfn.XLOOKUP(LessonLookup[[#This Row],[TopicID]],TopicLookup[TopicID],TopicLookup[TopicTitle]))</f>
        <v>Materials</v>
      </c>
      <c r="U29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93" s="2"/>
      <c r="X293" s="2"/>
      <c r="Y293" s="2"/>
      <c r="Z293" s="2"/>
      <c r="AA293" s="2"/>
      <c r="AB293" s="2"/>
    </row>
    <row r="294" spans="1:28" ht="14.65" hidden="1" customHeight="1" x14ac:dyDescent="0.25">
      <c r="A294" s="7" t="str">
        <f>_xlfn.XLOOKUP(LessonLookup[[#This Row],[TopicID]],TopicLookup[TopicID],TopicLookup[SyllabusSubject])</f>
        <v>Science</v>
      </c>
      <c r="B294" s="5">
        <f>_xlfn.XLOOKUP(LessonLookup[[#This Row],[TopicID]],TopicLookup[TopicID],TopicLookup[SyllabusKeyStage])</f>
        <v>3</v>
      </c>
      <c r="C294" s="1" t="str">
        <f>_xlfn.XLOOKUP(LessonLookup[[#This Row],[TopicID]],topics!I:I,topics!D:D)</f>
        <v>KS3.Science</v>
      </c>
      <c r="D294" s="1" t="str">
        <f>_xlfn.XLOOKUP(LessonLookup[[#This Row],[TopicID]],topics!I:I,topics!E:E)</f>
        <v>Y8.Science</v>
      </c>
      <c r="E294" s="35">
        <v>8</v>
      </c>
      <c r="F294" s="36" t="s">
        <v>13</v>
      </c>
      <c r="G294" s="36">
        <v>5</v>
      </c>
      <c r="H294" s="37">
        <v>4</v>
      </c>
      <c r="I294"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8C5</v>
      </c>
      <c r="J29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8C5.4</v>
      </c>
      <c r="K294" s="5" t="str">
        <f>IF(LessonLookup[[#This Row],[LessonTitleAuto]]="",LessonLookup[[#This Row],[LessonTitleEnter]],LessonLookup[[#This Row],[LessonTitleAuto]])</f>
        <v>Investigating the composition of concrete</v>
      </c>
      <c r="L294" s="3" t="s">
        <v>749</v>
      </c>
      <c r="M294" s="3" t="s">
        <v>51</v>
      </c>
      <c r="N294" s="8">
        <f>COUNTIF(StatementLookup[LessonID],LessonLookup[[#This Row],[LessonID]])</f>
        <v>3</v>
      </c>
      <c r="O294" s="7">
        <v>1</v>
      </c>
      <c r="P294" s="2" t="s">
        <v>750</v>
      </c>
      <c r="Q294" s="2" t="s">
        <v>751</v>
      </c>
      <c r="R294" s="2"/>
      <c r="S294" s="2"/>
      <c r="T294" s="4" t="str">
        <f>IF(ISERROR(_xlfn.XLOOKUP(LessonLookup[[#This Row],[TopicID]],TopicLookup[TopicID],TopicLookup[TopicTitle])),"",_xlfn.XLOOKUP(LessonLookup[[#This Row],[TopicID]],TopicLookup[TopicID],TopicLookup[TopicTitle]))</f>
        <v>Materials</v>
      </c>
      <c r="U29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94" s="2"/>
      <c r="X294" s="2"/>
      <c r="Y294" s="2"/>
      <c r="Z294" s="2"/>
      <c r="AA294" s="2"/>
      <c r="AB294" s="2"/>
    </row>
    <row r="295" spans="1:28" ht="14.65" hidden="1" customHeight="1" x14ac:dyDescent="0.25">
      <c r="A295" s="7" t="str">
        <f>_xlfn.XLOOKUP(LessonLookup[[#This Row],[TopicID]],TopicLookup[TopicID],TopicLookup[SyllabusSubject])</f>
        <v>Science</v>
      </c>
      <c r="B295" s="5">
        <f>_xlfn.XLOOKUP(LessonLookup[[#This Row],[TopicID]],TopicLookup[TopicID],TopicLookup[SyllabusKeyStage])</f>
        <v>3</v>
      </c>
      <c r="C295" s="1" t="str">
        <f>_xlfn.XLOOKUP(LessonLookup[[#This Row],[TopicID]],topics!I:I,topics!D:D)</f>
        <v>KS3.Science</v>
      </c>
      <c r="D295" s="1" t="str">
        <f>_xlfn.XLOOKUP(LessonLookup[[#This Row],[TopicID]],topics!I:I,topics!E:E)</f>
        <v>Y8.Science</v>
      </c>
      <c r="E295" s="35">
        <v>8</v>
      </c>
      <c r="F295" s="36" t="s">
        <v>13</v>
      </c>
      <c r="G295" s="36">
        <v>5</v>
      </c>
      <c r="H295" s="37">
        <v>5</v>
      </c>
      <c r="I295"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8C5</v>
      </c>
      <c r="J29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8C5.5</v>
      </c>
      <c r="K295" s="5" t="str">
        <f>IF(LessonLookup[[#This Row],[LessonTitleAuto]]="",LessonLookup[[#This Row],[LessonTitleEnter]],LessonLookup[[#This Row],[LessonTitleAuto]])</f>
        <v>Polymers</v>
      </c>
      <c r="L295" s="3" t="s">
        <v>752</v>
      </c>
      <c r="M295" s="3" t="s">
        <v>51</v>
      </c>
      <c r="N295" s="8">
        <f>COUNTIF(StatementLookup[LessonID],LessonLookup[[#This Row],[LessonID]])</f>
        <v>3</v>
      </c>
      <c r="O295" s="7">
        <v>2</v>
      </c>
      <c r="P295" s="2" t="s">
        <v>753</v>
      </c>
      <c r="Q295" s="2" t="s">
        <v>754</v>
      </c>
      <c r="R295" s="2"/>
      <c r="S295" s="2"/>
      <c r="T295" s="4" t="str">
        <f>IF(ISERROR(_xlfn.XLOOKUP(LessonLookup[[#This Row],[TopicID]],TopicLookup[TopicID],TopicLookup[TopicTitle])),"",_xlfn.XLOOKUP(LessonLookup[[#This Row],[TopicID]],TopicLookup[TopicID],TopicLookup[TopicTitle]))</f>
        <v>Materials</v>
      </c>
      <c r="U29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95" s="2"/>
      <c r="X295" s="2"/>
      <c r="Y295" s="2"/>
      <c r="Z295" s="2"/>
      <c r="AA295" s="2"/>
      <c r="AB295" s="2"/>
    </row>
    <row r="296" spans="1:28" ht="14.65" hidden="1" customHeight="1" x14ac:dyDescent="0.25">
      <c r="A296" s="7" t="str">
        <f>_xlfn.XLOOKUP(LessonLookup[[#This Row],[TopicID]],TopicLookup[TopicID],TopicLookup[SyllabusSubject])</f>
        <v>Science</v>
      </c>
      <c r="B296" s="5">
        <f>_xlfn.XLOOKUP(LessonLookup[[#This Row],[TopicID]],TopicLookup[TopicID],TopicLookup[SyllabusKeyStage])</f>
        <v>3</v>
      </c>
      <c r="C296" s="1" t="str">
        <f>_xlfn.XLOOKUP(LessonLookup[[#This Row],[TopicID]],topics!I:I,topics!D:D)</f>
        <v>KS3.Science</v>
      </c>
      <c r="D296" s="1" t="str">
        <f>_xlfn.XLOOKUP(LessonLookup[[#This Row],[TopicID]],topics!I:I,topics!E:E)</f>
        <v>Y8.Science</v>
      </c>
      <c r="E296" s="35">
        <v>8</v>
      </c>
      <c r="F296" s="36" t="s">
        <v>13</v>
      </c>
      <c r="G296" s="36">
        <v>5</v>
      </c>
      <c r="H296" s="37">
        <v>6</v>
      </c>
      <c r="I296"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8C5</v>
      </c>
      <c r="J29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8C5.6</v>
      </c>
      <c r="K296" s="5" t="str">
        <f>IF(LessonLookup[[#This Row],[LessonTitleAuto]]="",LessonLookup[[#This Row],[LessonTitleEnter]],LessonLookup[[#This Row],[LessonTitleAuto]])</f>
        <v>Biodegrad-ability</v>
      </c>
      <c r="L296" s="3" t="s">
        <v>755</v>
      </c>
      <c r="M296" s="3" t="s">
        <v>51</v>
      </c>
      <c r="N296" s="8">
        <f>COUNTIF(StatementLookup[LessonID],LessonLookup[[#This Row],[LessonID]])</f>
        <v>3</v>
      </c>
      <c r="O296" s="7">
        <v>1</v>
      </c>
      <c r="P296" s="2" t="s">
        <v>756</v>
      </c>
      <c r="Q296" s="2" t="s">
        <v>757</v>
      </c>
      <c r="R296" s="2"/>
      <c r="S296" s="2"/>
      <c r="T296" s="4" t="str">
        <f>IF(ISERROR(_xlfn.XLOOKUP(LessonLookup[[#This Row],[TopicID]],TopicLookup[TopicID],TopicLookup[TopicTitle])),"",_xlfn.XLOOKUP(LessonLookup[[#This Row],[TopicID]],TopicLookup[TopicID],TopicLookup[TopicTitle]))</f>
        <v>Materials</v>
      </c>
      <c r="U29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96" s="2"/>
      <c r="X296" s="2"/>
      <c r="Y296" s="2"/>
      <c r="Z296" s="2"/>
      <c r="AA296" s="2"/>
      <c r="AB296" s="2"/>
    </row>
    <row r="297" spans="1:28" ht="14.65" hidden="1" customHeight="1" x14ac:dyDescent="0.25">
      <c r="A297" s="7" t="str">
        <f>_xlfn.XLOOKUP(LessonLookup[[#This Row],[TopicID]],TopicLookup[TopicID],TopicLookup[SyllabusSubject])</f>
        <v>Science</v>
      </c>
      <c r="B297" s="5">
        <f>_xlfn.XLOOKUP(LessonLookup[[#This Row],[TopicID]],TopicLookup[TopicID],TopicLookup[SyllabusKeyStage])</f>
        <v>3</v>
      </c>
      <c r="C297" s="1" t="str">
        <f>_xlfn.XLOOKUP(LessonLookup[[#This Row],[TopicID]],topics!I:I,topics!D:D)</f>
        <v>KS3.Science</v>
      </c>
      <c r="D297" s="1" t="str">
        <f>_xlfn.XLOOKUP(LessonLookup[[#This Row],[TopicID]],topics!I:I,topics!E:E)</f>
        <v>Y8.Science</v>
      </c>
      <c r="E297" s="35">
        <v>8</v>
      </c>
      <c r="F297" s="36" t="s">
        <v>13</v>
      </c>
      <c r="G297" s="36">
        <v>5</v>
      </c>
      <c r="H297" s="37">
        <v>7</v>
      </c>
      <c r="I297"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8C5</v>
      </c>
      <c r="J297"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8C5.7</v>
      </c>
      <c r="K297" s="5" t="str">
        <f>IF(LessonLookup[[#This Row],[LessonTitleAuto]]="",LessonLookup[[#This Row],[LessonTitleEnter]],LessonLookup[[#This Row],[LessonTitleAuto]])</f>
        <v>Recycling materials</v>
      </c>
      <c r="L297" s="3" t="s">
        <v>758</v>
      </c>
      <c r="M297" s="3" t="s">
        <v>51</v>
      </c>
      <c r="N297" s="8">
        <f>COUNTIF(StatementLookup[LessonID],LessonLookup[[#This Row],[LessonID]])</f>
        <v>3</v>
      </c>
      <c r="O297" s="7">
        <v>1</v>
      </c>
      <c r="P297" s="2" t="s">
        <v>759</v>
      </c>
      <c r="Q297" s="2" t="s">
        <v>760</v>
      </c>
      <c r="R297" s="2"/>
      <c r="S297" s="2"/>
      <c r="T297" s="4" t="str">
        <f>IF(ISERROR(_xlfn.XLOOKUP(LessonLookup[[#This Row],[TopicID]],TopicLookup[TopicID],TopicLookup[TopicTitle])),"",_xlfn.XLOOKUP(LessonLookup[[#This Row],[TopicID]],TopicLookup[TopicID],TopicLookup[TopicTitle]))</f>
        <v>Materials</v>
      </c>
      <c r="U29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97" s="2"/>
      <c r="X297" s="2"/>
      <c r="Y297" s="2"/>
      <c r="Z297" s="2"/>
      <c r="AA297" s="2"/>
      <c r="AB297" s="2"/>
    </row>
    <row r="298" spans="1:28" ht="14.65" hidden="1" customHeight="1" x14ac:dyDescent="0.25">
      <c r="A298" s="7" t="str">
        <f>_xlfn.XLOOKUP(LessonLookup[[#This Row],[TopicID]],TopicLookup[TopicID],TopicLookup[SyllabusSubject])</f>
        <v>Science</v>
      </c>
      <c r="B298" s="5">
        <f>_xlfn.XLOOKUP(LessonLookup[[#This Row],[TopicID]],TopicLookup[TopicID],TopicLookup[SyllabusKeyStage])</f>
        <v>3</v>
      </c>
      <c r="C298" s="1" t="str">
        <f>_xlfn.XLOOKUP(LessonLookup[[#This Row],[TopicID]],topics!I:I,topics!D:D)</f>
        <v>KS3.Science</v>
      </c>
      <c r="D298" s="1" t="str">
        <f>_xlfn.XLOOKUP(LessonLookup[[#This Row],[TopicID]],topics!I:I,topics!E:E)</f>
        <v>Y8.Science</v>
      </c>
      <c r="E298" s="35">
        <v>8</v>
      </c>
      <c r="F298" s="36" t="s">
        <v>13</v>
      </c>
      <c r="G298" s="36">
        <v>5</v>
      </c>
      <c r="H298" s="37">
        <v>8</v>
      </c>
      <c r="I298"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8C5</v>
      </c>
      <c r="J298"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8C5.8</v>
      </c>
      <c r="K298" s="5" t="str">
        <f>IF(LessonLookup[[#This Row],[LessonTitleAuto]]="",LessonLookup[[#This Row],[LessonTitleEnter]],LessonLookup[[#This Row],[LessonTitleAuto]])</f>
        <v>Materials for the future – design materials for a product</v>
      </c>
      <c r="L298" s="3" t="s">
        <v>761</v>
      </c>
      <c r="M298" s="3" t="s">
        <v>51</v>
      </c>
      <c r="N298" s="8">
        <f>COUNTIF(StatementLookup[LessonID],LessonLookup[[#This Row],[LessonID]])</f>
        <v>3</v>
      </c>
      <c r="O298" s="7">
        <v>1</v>
      </c>
      <c r="P298" s="2" t="s">
        <v>762</v>
      </c>
      <c r="Q298" s="2" t="s">
        <v>763</v>
      </c>
      <c r="R298" s="2"/>
      <c r="S298" s="2"/>
      <c r="T298" s="4" t="str">
        <f>IF(ISERROR(_xlfn.XLOOKUP(LessonLookup[[#This Row],[TopicID]],TopicLookup[TopicID],TopicLookup[TopicTitle])),"",_xlfn.XLOOKUP(LessonLookup[[#This Row],[TopicID]],TopicLookup[TopicID],TopicLookup[TopicTitle]))</f>
        <v>Materials</v>
      </c>
      <c r="U29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298" s="2"/>
      <c r="X298" s="2"/>
      <c r="Y298" s="2"/>
      <c r="Z298" s="2"/>
      <c r="AA298" s="2"/>
      <c r="AB298" s="2"/>
    </row>
    <row r="299" spans="1:28" ht="14.65" hidden="1" customHeight="1" x14ac:dyDescent="0.25">
      <c r="A299" s="7" t="str">
        <f>_xlfn.XLOOKUP(LessonLookup[[#This Row],[TopicID]],TopicLookup[TopicID],TopicLookup[SyllabusSubject])</f>
        <v>Science</v>
      </c>
      <c r="B299" s="5">
        <f>_xlfn.XLOOKUP(LessonLookup[[#This Row],[TopicID]],TopicLookup[TopicID],TopicLookup[SyllabusKeyStage])</f>
        <v>3</v>
      </c>
      <c r="C299" s="1" t="str">
        <f>_xlfn.XLOOKUP(LessonLookup[[#This Row],[TopicID]],topics!I:I,topics!D:D)</f>
        <v>KS3.Science</v>
      </c>
      <c r="D299" s="1" t="str">
        <f>_xlfn.XLOOKUP(LessonLookup[[#This Row],[TopicID]],topics!I:I,topics!E:E)</f>
        <v>Y8.Science</v>
      </c>
      <c r="E299" s="35">
        <v>8</v>
      </c>
      <c r="F299" s="36" t="s">
        <v>13</v>
      </c>
      <c r="G299" s="36">
        <v>5</v>
      </c>
      <c r="H299" s="37" t="s">
        <v>8</v>
      </c>
      <c r="I299"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8C5</v>
      </c>
      <c r="J299"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8C5.F</v>
      </c>
      <c r="K299" s="5" t="str">
        <f>IF(LessonLookup[[#This Row],[LessonTitleAuto]]="",LessonLookup[[#This Row],[LessonTitleEnter]],LessonLookup[[#This Row],[LessonTitleAuto]])</f>
        <v>Test feedback: 8C5 Materials</v>
      </c>
      <c r="L299" s="3" t="s">
        <v>921</v>
      </c>
      <c r="M299" s="3" t="s">
        <v>2951</v>
      </c>
      <c r="N299" s="2">
        <f>COUNTIF(StatementLookup[LessonID],LessonLookup[[#This Row],[LessonID]])</f>
        <v>1</v>
      </c>
      <c r="O299" s="2">
        <v>1</v>
      </c>
      <c r="P299" s="7"/>
      <c r="Q299" s="8"/>
      <c r="R299" s="2"/>
      <c r="S299" s="2"/>
      <c r="T299" s="4" t="str">
        <f>IF(ISERROR(_xlfn.XLOOKUP(LessonLookup[[#This Row],[TopicID]],TopicLookup[TopicID],TopicLookup[TopicTitle])),"",_xlfn.XLOOKUP(LessonLookup[[#This Row],[TopicID]],TopicLookup[TopicID],TopicLookup[TopicTitle]))</f>
        <v>Materials</v>
      </c>
      <c r="U29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8C5 Materials</v>
      </c>
      <c r="V299" s="2"/>
      <c r="X299" s="2"/>
      <c r="Y299" s="2"/>
      <c r="Z299" s="2"/>
      <c r="AA299" s="2"/>
      <c r="AB299" s="2"/>
    </row>
    <row r="300" spans="1:28" ht="14.65" hidden="1" customHeight="1" x14ac:dyDescent="0.25">
      <c r="A300" s="7" t="str">
        <f>_xlfn.XLOOKUP(LessonLookup[[#This Row],[TopicID]],TopicLookup[TopicID],TopicLookup[SyllabusSubject])</f>
        <v>Science</v>
      </c>
      <c r="B300" s="5">
        <f>_xlfn.XLOOKUP(LessonLookup[[#This Row],[TopicID]],TopicLookup[TopicID],TopicLookup[SyllabusKeyStage])</f>
        <v>3</v>
      </c>
      <c r="C300" s="1" t="str">
        <f>_xlfn.XLOOKUP(LessonLookup[[#This Row],[TopicID]],topics!I:I,topics!D:D)</f>
        <v>KS3.Science</v>
      </c>
      <c r="D300" s="1" t="str">
        <f>_xlfn.XLOOKUP(LessonLookup[[#This Row],[TopicID]],topics!I:I,topics!E:E)</f>
        <v>Y8.Science</v>
      </c>
      <c r="E300" s="35">
        <v>8</v>
      </c>
      <c r="F300" s="36" t="s">
        <v>13</v>
      </c>
      <c r="G300" s="36">
        <v>5</v>
      </c>
      <c r="H300" s="37" t="s">
        <v>6</v>
      </c>
      <c r="I300"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8C5</v>
      </c>
      <c r="J300"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8C5.R</v>
      </c>
      <c r="K300" s="5" t="str">
        <f>IF(LessonLookup[[#This Row],[LessonTitleAuto]]="",LessonLookup[[#This Row],[LessonTitleEnter]],LessonLookup[[#This Row],[LessonTitleAuto]])</f>
        <v>Revision of topic 8C5 Materials</v>
      </c>
      <c r="L300" s="3" t="s">
        <v>921</v>
      </c>
      <c r="M300" s="3" t="s">
        <v>2873</v>
      </c>
      <c r="N300" s="2">
        <f>COUNTIF(StatementLookup[LessonID],LessonLookup[[#This Row],[LessonID]])</f>
        <v>1</v>
      </c>
      <c r="O300" s="2">
        <v>1</v>
      </c>
      <c r="P300" s="7"/>
      <c r="Q300" s="8"/>
      <c r="R300" s="2"/>
      <c r="S300" s="2"/>
      <c r="T300" s="4" t="str">
        <f>IF(ISERROR(_xlfn.XLOOKUP(LessonLookup[[#This Row],[TopicID]],TopicLookup[TopicID],TopicLookup[TopicTitle])),"",_xlfn.XLOOKUP(LessonLookup[[#This Row],[TopicID]],TopicLookup[TopicID],TopicLookup[TopicTitle]))</f>
        <v>Materials</v>
      </c>
      <c r="U30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8C5 Materials</v>
      </c>
      <c r="V300" s="2"/>
      <c r="X300" s="2"/>
      <c r="Y300" s="2"/>
      <c r="Z300" s="2"/>
      <c r="AA300" s="2"/>
      <c r="AB300" s="2"/>
    </row>
    <row r="301" spans="1:28" ht="14.65" hidden="1" customHeight="1" x14ac:dyDescent="0.25">
      <c r="A301" s="7" t="str">
        <f>_xlfn.XLOOKUP(LessonLookup[[#This Row],[TopicID]],TopicLookup[TopicID],TopicLookup[SyllabusSubject])</f>
        <v>Science</v>
      </c>
      <c r="B301" s="5">
        <f>_xlfn.XLOOKUP(LessonLookup[[#This Row],[TopicID]],TopicLookup[TopicID],TopicLookup[SyllabusKeyStage])</f>
        <v>3</v>
      </c>
      <c r="C301" s="1" t="str">
        <f>_xlfn.XLOOKUP(LessonLookup[[#This Row],[TopicID]],topics!I:I,topics!D:D)</f>
        <v>KS3.Science</v>
      </c>
      <c r="D301" s="1" t="str">
        <f>_xlfn.XLOOKUP(LessonLookup[[#This Row],[TopicID]],topics!I:I,topics!E:E)</f>
        <v>Y8.Science</v>
      </c>
      <c r="E301" s="35">
        <v>8</v>
      </c>
      <c r="F301" s="36" t="s">
        <v>13</v>
      </c>
      <c r="G301" s="36">
        <v>5</v>
      </c>
      <c r="H301" s="37" t="s">
        <v>7</v>
      </c>
      <c r="I301"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8C5</v>
      </c>
      <c r="J301"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8C5.T</v>
      </c>
      <c r="K301" s="5" t="str">
        <f>IF(LessonLookup[[#This Row],[LessonTitleAuto]]="",LessonLookup[[#This Row],[LessonTitleEnter]],LessonLookup[[#This Row],[LessonTitleAuto]])</f>
        <v>Topic test: 8C5 Materials</v>
      </c>
      <c r="L301" s="3" t="s">
        <v>921</v>
      </c>
      <c r="M301" s="3" t="s">
        <v>2950</v>
      </c>
      <c r="N301" s="2">
        <f>COUNTIF(StatementLookup[LessonID],LessonLookup[[#This Row],[LessonID]])</f>
        <v>1</v>
      </c>
      <c r="O301" s="2">
        <v>1</v>
      </c>
      <c r="P301" s="7"/>
      <c r="Q301" s="8"/>
      <c r="R301" s="2"/>
      <c r="S301" s="2"/>
      <c r="T301" s="4" t="str">
        <f>IF(ISERROR(_xlfn.XLOOKUP(LessonLookup[[#This Row],[TopicID]],TopicLookup[TopicID],TopicLookup[TopicTitle])),"",_xlfn.XLOOKUP(LessonLookup[[#This Row],[TopicID]],TopicLookup[TopicID],TopicLookup[TopicTitle]))</f>
        <v>Materials</v>
      </c>
      <c r="U30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8C5 Materials</v>
      </c>
      <c r="V301" s="2"/>
      <c r="X301" s="2"/>
      <c r="Y301" s="2"/>
      <c r="Z301" s="2"/>
      <c r="AA301" s="2"/>
      <c r="AB301" s="2"/>
    </row>
    <row r="302" spans="1:28" ht="14.65" hidden="1" customHeight="1" x14ac:dyDescent="0.25">
      <c r="A302" s="7" t="str">
        <f>_xlfn.XLOOKUP(LessonLookup[[#This Row],[TopicID]],TopicLookup[TopicID],TopicLookup[SyllabusSubject])</f>
        <v>Science</v>
      </c>
      <c r="B302" s="5">
        <f>_xlfn.XLOOKUP(LessonLookup[[#This Row],[TopicID]],TopicLookup[TopicID],TopicLookup[SyllabusKeyStage])</f>
        <v>3</v>
      </c>
      <c r="C302" s="1" t="str">
        <f>_xlfn.XLOOKUP(LessonLookup[[#This Row],[TopicID]],topics!I:I,topics!D:D)</f>
        <v>KS3.Science</v>
      </c>
      <c r="D302" s="1" t="str">
        <f>_xlfn.XLOOKUP(LessonLookup[[#This Row],[TopicID]],topics!I:I,topics!E:E)</f>
        <v>Y8.Science</v>
      </c>
      <c r="E302" s="35">
        <v>8</v>
      </c>
      <c r="F302" s="36" t="s">
        <v>13</v>
      </c>
      <c r="G302" s="36">
        <v>6</v>
      </c>
      <c r="H302" s="37">
        <v>1</v>
      </c>
      <c r="I302"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8C6</v>
      </c>
      <c r="J302"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8C6.1</v>
      </c>
      <c r="K302" s="5" t="str">
        <f>IF(LessonLookup[[#This Row],[LessonTitleAuto]]="",LessonLookup[[#This Row],[LessonTitleEnter]],LessonLookup[[#This Row],[LessonTitleAuto]])</f>
        <v>Rates of reaction – surface area</v>
      </c>
      <c r="L302" s="3" t="s">
        <v>764</v>
      </c>
      <c r="M302" s="3" t="s">
        <v>51</v>
      </c>
      <c r="N302" s="8">
        <f>COUNTIF(StatementLookup[LessonID],LessonLookup[[#This Row],[LessonID]])</f>
        <v>3</v>
      </c>
      <c r="O302" s="7">
        <v>2</v>
      </c>
      <c r="P302" s="2" t="s">
        <v>765</v>
      </c>
      <c r="Q302" s="2" t="s">
        <v>766</v>
      </c>
      <c r="R302" s="2"/>
      <c r="S302" s="2"/>
      <c r="T302" s="4" t="str">
        <f>IF(ISERROR(_xlfn.XLOOKUP(LessonLookup[[#This Row],[TopicID]],TopicLookup[TopicID],TopicLookup[TopicTitle])),"",_xlfn.XLOOKUP(LessonLookup[[#This Row],[TopicID]],TopicLookup[TopicID],TopicLookup[TopicTitle]))</f>
        <v>Chemistry Investigation</v>
      </c>
      <c r="U30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02" s="2"/>
      <c r="X302" s="2"/>
      <c r="Y302" s="2"/>
      <c r="Z302" s="2"/>
      <c r="AA302" s="2"/>
      <c r="AB302" s="2"/>
    </row>
    <row r="303" spans="1:28" ht="14.65" hidden="1" customHeight="1" x14ac:dyDescent="0.25">
      <c r="A303" s="7" t="str">
        <f>_xlfn.XLOOKUP(LessonLookup[[#This Row],[TopicID]],TopicLookup[TopicID],TopicLookup[SyllabusSubject])</f>
        <v>Science</v>
      </c>
      <c r="B303" s="5">
        <f>_xlfn.XLOOKUP(LessonLookup[[#This Row],[TopicID]],TopicLookup[TopicID],TopicLookup[SyllabusKeyStage])</f>
        <v>3</v>
      </c>
      <c r="C303" s="1" t="str">
        <f>_xlfn.XLOOKUP(LessonLookup[[#This Row],[TopicID]],topics!I:I,topics!D:D)</f>
        <v>KS3.Science</v>
      </c>
      <c r="D303" s="1" t="str">
        <f>_xlfn.XLOOKUP(LessonLookup[[#This Row],[TopicID]],topics!I:I,topics!E:E)</f>
        <v>Y8.Science</v>
      </c>
      <c r="E303" s="35">
        <v>8</v>
      </c>
      <c r="F303" s="36" t="s">
        <v>13</v>
      </c>
      <c r="G303" s="36">
        <v>6</v>
      </c>
      <c r="H303" s="37">
        <v>2</v>
      </c>
      <c r="I303"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8C6</v>
      </c>
      <c r="J303"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8C6.2</v>
      </c>
      <c r="K303" s="5" t="str">
        <f>IF(LessonLookup[[#This Row],[LessonTitleAuto]]="",LessonLookup[[#This Row],[LessonTitleEnter]],LessonLookup[[#This Row],[LessonTitleAuto]])</f>
        <v>Rates of reaction – temperature</v>
      </c>
      <c r="L303" s="3" t="s">
        <v>767</v>
      </c>
      <c r="M303" s="3" t="s">
        <v>51</v>
      </c>
      <c r="N303" s="8">
        <f>COUNTIF(StatementLookup[LessonID],LessonLookup[[#This Row],[LessonID]])</f>
        <v>3</v>
      </c>
      <c r="O303" s="7">
        <v>2</v>
      </c>
      <c r="P303" s="2" t="s">
        <v>768</v>
      </c>
      <c r="Q303" s="2" t="s">
        <v>766</v>
      </c>
      <c r="R303" s="2"/>
      <c r="S303" s="2"/>
      <c r="T303" s="4" t="str">
        <f>IF(ISERROR(_xlfn.XLOOKUP(LessonLookup[[#This Row],[TopicID]],TopicLookup[TopicID],TopicLookup[TopicTitle])),"",_xlfn.XLOOKUP(LessonLookup[[#This Row],[TopicID]],TopicLookup[TopicID],TopicLookup[TopicTitle]))</f>
        <v>Chemistry Investigation</v>
      </c>
      <c r="U30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03" s="2"/>
      <c r="X303" s="2"/>
      <c r="Y303" s="2"/>
      <c r="Z303" s="2"/>
      <c r="AA303" s="2"/>
      <c r="AB303" s="2"/>
    </row>
    <row r="304" spans="1:28" ht="14.65" hidden="1" customHeight="1" x14ac:dyDescent="0.25">
      <c r="A304" s="7" t="str">
        <f>_xlfn.XLOOKUP(LessonLookup[[#This Row],[TopicID]],TopicLookup[TopicID],TopicLookup[SyllabusSubject])</f>
        <v>Science</v>
      </c>
      <c r="B304" s="5">
        <f>_xlfn.XLOOKUP(LessonLookup[[#This Row],[TopicID]],TopicLookup[TopicID],TopicLookup[SyllabusKeyStage])</f>
        <v>3</v>
      </c>
      <c r="C304" s="1" t="str">
        <f>_xlfn.XLOOKUP(LessonLookup[[#This Row],[TopicID]],topics!I:I,topics!D:D)</f>
        <v>KS3.Science</v>
      </c>
      <c r="D304" s="1" t="str">
        <f>_xlfn.XLOOKUP(LessonLookup[[#This Row],[TopicID]],topics!I:I,topics!E:E)</f>
        <v>Y8.Science</v>
      </c>
      <c r="E304" s="35">
        <v>8</v>
      </c>
      <c r="F304" s="36" t="s">
        <v>13</v>
      </c>
      <c r="G304" s="36">
        <v>6</v>
      </c>
      <c r="H304" s="37">
        <v>3</v>
      </c>
      <c r="I304"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8C6</v>
      </c>
      <c r="J30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8C6.3</v>
      </c>
      <c r="K304" s="5" t="str">
        <f>IF(LessonLookup[[#This Row],[LessonTitleAuto]]="",LessonLookup[[#This Row],[LessonTitleEnter]],LessonLookup[[#This Row],[LessonTitleAuto]])</f>
        <v>Catalysts</v>
      </c>
      <c r="L304" s="3" t="s">
        <v>769</v>
      </c>
      <c r="M304" s="3" t="s">
        <v>51</v>
      </c>
      <c r="N304" s="8">
        <f>COUNTIF(StatementLookup[LessonID],LessonLookup[[#This Row],[LessonID]])</f>
        <v>3</v>
      </c>
      <c r="O304" s="7">
        <v>1</v>
      </c>
      <c r="P304" s="2" t="s">
        <v>770</v>
      </c>
      <c r="Q304" s="2" t="s">
        <v>771</v>
      </c>
      <c r="R304" s="2"/>
      <c r="S304" s="2"/>
      <c r="T304" s="4" t="str">
        <f>IF(ISERROR(_xlfn.XLOOKUP(LessonLookup[[#This Row],[TopicID]],TopicLookup[TopicID],TopicLookup[TopicTitle])),"",_xlfn.XLOOKUP(LessonLookup[[#This Row],[TopicID]],TopicLookup[TopicID],TopicLookup[TopicTitle]))</f>
        <v>Chemistry Investigation</v>
      </c>
      <c r="U30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04" s="2"/>
      <c r="X304" s="2"/>
      <c r="Y304" s="2"/>
      <c r="Z304" s="2"/>
      <c r="AA304" s="2"/>
      <c r="AB304" s="2"/>
    </row>
    <row r="305" spans="1:28" ht="14.65" hidden="1" customHeight="1" x14ac:dyDescent="0.25">
      <c r="A305" s="7" t="str">
        <f>_xlfn.XLOOKUP(LessonLookup[[#This Row],[TopicID]],TopicLookup[TopicID],TopicLookup[SyllabusSubject])</f>
        <v>Science</v>
      </c>
      <c r="B305" s="5">
        <f>_xlfn.XLOOKUP(LessonLookup[[#This Row],[TopicID]],TopicLookup[TopicID],TopicLookup[SyllabusKeyStage])</f>
        <v>3</v>
      </c>
      <c r="C305" s="1" t="str">
        <f>_xlfn.XLOOKUP(LessonLookup[[#This Row],[TopicID]],topics!I:I,topics!D:D)</f>
        <v>KS3.Science</v>
      </c>
      <c r="D305" s="1" t="str">
        <f>_xlfn.XLOOKUP(LessonLookup[[#This Row],[TopicID]],topics!I:I,topics!E:E)</f>
        <v>Y8.Science</v>
      </c>
      <c r="E305" s="35">
        <v>8</v>
      </c>
      <c r="F305" s="36" t="s">
        <v>13</v>
      </c>
      <c r="G305" s="36">
        <v>6</v>
      </c>
      <c r="H305" s="37">
        <v>4</v>
      </c>
      <c r="I305"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8C6</v>
      </c>
      <c r="J30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8C6.4</v>
      </c>
      <c r="K305" s="5" t="str">
        <f>IF(LessonLookup[[#This Row],[LessonTitleAuto]]="",LessonLookup[[#This Row],[LessonTitleEnter]],LessonLookup[[#This Row],[LessonTitleAuto]])</f>
        <v>Fermentation</v>
      </c>
      <c r="L305" s="3" t="s">
        <v>772</v>
      </c>
      <c r="M305" s="3" t="s">
        <v>51</v>
      </c>
      <c r="N305" s="8">
        <f>COUNTIF(StatementLookup[LessonID],LessonLookup[[#This Row],[LessonID]])</f>
        <v>3</v>
      </c>
      <c r="O305" s="7">
        <v>1</v>
      </c>
      <c r="P305" s="2" t="s">
        <v>773</v>
      </c>
      <c r="Q305" s="2" t="s">
        <v>771</v>
      </c>
      <c r="R305" s="2"/>
      <c r="S305" s="2"/>
      <c r="T305" s="4" t="str">
        <f>IF(ISERROR(_xlfn.XLOOKUP(LessonLookup[[#This Row],[TopicID]],TopicLookup[TopicID],TopicLookup[TopicTitle])),"",_xlfn.XLOOKUP(LessonLookup[[#This Row],[TopicID]],TopicLookup[TopicID],TopicLookup[TopicTitle]))</f>
        <v>Chemistry Investigation</v>
      </c>
      <c r="U30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05" s="2"/>
      <c r="X305" s="2"/>
      <c r="Y305" s="2"/>
      <c r="Z305" s="2"/>
      <c r="AA305" s="2"/>
      <c r="AB305" s="2"/>
    </row>
    <row r="306" spans="1:28" ht="14.65" hidden="1" customHeight="1" x14ac:dyDescent="0.25">
      <c r="A306" s="7" t="str">
        <f>_xlfn.XLOOKUP(LessonLookup[[#This Row],[TopicID]],TopicLookup[TopicID],TopicLookup[SyllabusSubject])</f>
        <v>Science</v>
      </c>
      <c r="B306" s="5">
        <f>_xlfn.XLOOKUP(LessonLookup[[#This Row],[TopicID]],TopicLookup[TopicID],TopicLookup[SyllabusKeyStage])</f>
        <v>3</v>
      </c>
      <c r="C306" s="1" t="str">
        <f>_xlfn.XLOOKUP(LessonLookup[[#This Row],[TopicID]],topics!I:I,topics!D:D)</f>
        <v>KS3.Science</v>
      </c>
      <c r="D306" s="1" t="str">
        <f>_xlfn.XLOOKUP(LessonLookup[[#This Row],[TopicID]],topics!I:I,topics!E:E)</f>
        <v>Y8.Science</v>
      </c>
      <c r="E306" s="35">
        <v>8</v>
      </c>
      <c r="F306" s="36" t="s">
        <v>13</v>
      </c>
      <c r="G306" s="36">
        <v>6</v>
      </c>
      <c r="H306" s="37">
        <v>5</v>
      </c>
      <c r="I306"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8C6</v>
      </c>
      <c r="J30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8C6.5</v>
      </c>
      <c r="K306" s="5" t="str">
        <f>IF(LessonLookup[[#This Row],[LessonTitleAuto]]="",LessonLookup[[#This Row],[LessonTitleEnter]],LessonLookup[[#This Row],[LessonTitleAuto]])</f>
        <v>Research task: Catalysts in industry or Fermentation in industry.</v>
      </c>
      <c r="L306" s="3" t="s">
        <v>774</v>
      </c>
      <c r="M306" s="3" t="s">
        <v>51</v>
      </c>
      <c r="N306" s="8">
        <f>COUNTIF(StatementLookup[LessonID],LessonLookup[[#This Row],[LessonID]])</f>
        <v>3</v>
      </c>
      <c r="O306" s="7">
        <v>2</v>
      </c>
      <c r="P306" s="2"/>
      <c r="Q306" s="2" t="s">
        <v>775</v>
      </c>
      <c r="R306" s="2"/>
      <c r="S306" s="2"/>
      <c r="T306" s="4" t="str">
        <f>IF(ISERROR(_xlfn.XLOOKUP(LessonLookup[[#This Row],[TopicID]],TopicLookup[TopicID],TopicLookup[TopicTitle])),"",_xlfn.XLOOKUP(LessonLookup[[#This Row],[TopicID]],TopicLookup[TopicID],TopicLookup[TopicTitle]))</f>
        <v>Chemistry Investigation</v>
      </c>
      <c r="U30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06" s="2"/>
      <c r="X306" s="2"/>
      <c r="Y306" s="2"/>
      <c r="Z306" s="2"/>
      <c r="AA306" s="2"/>
      <c r="AB306" s="2"/>
    </row>
    <row r="307" spans="1:28" ht="14.65" hidden="1" customHeight="1" x14ac:dyDescent="0.25">
      <c r="A307" s="7" t="str">
        <f>_xlfn.XLOOKUP(LessonLookup[[#This Row],[TopicID]],TopicLookup[TopicID],TopicLookup[SyllabusSubject])</f>
        <v>Science</v>
      </c>
      <c r="B307" s="5">
        <f>_xlfn.XLOOKUP(LessonLookup[[#This Row],[TopicID]],TopicLookup[TopicID],TopicLookup[SyllabusKeyStage])</f>
        <v>3</v>
      </c>
      <c r="C307" s="1" t="str">
        <f>_xlfn.XLOOKUP(LessonLookup[[#This Row],[TopicID]],topics!I:I,topics!D:D)</f>
        <v>KS3.Science</v>
      </c>
      <c r="D307" s="1" t="str">
        <f>_xlfn.XLOOKUP(LessonLookup[[#This Row],[TopicID]],topics!I:I,topics!E:E)</f>
        <v>Y8.Science</v>
      </c>
      <c r="E307" s="35">
        <v>8</v>
      </c>
      <c r="F307" s="36" t="s">
        <v>13</v>
      </c>
      <c r="G307" s="36">
        <v>6</v>
      </c>
      <c r="H307" s="37" t="s">
        <v>10</v>
      </c>
      <c r="I307"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8C6</v>
      </c>
      <c r="J307"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8C6.P</v>
      </c>
      <c r="K307" s="5" t="str">
        <f>IF(LessonLookup[[#This Row],[LessonTitleAuto]]="",LessonLookup[[#This Row],[LessonTitleEnter]],LessonLookup[[#This Row],[LessonTitleAuto]])</f>
        <v>Presentations</v>
      </c>
      <c r="L307" s="3" t="s">
        <v>658</v>
      </c>
      <c r="M307" s="3" t="s">
        <v>2950</v>
      </c>
      <c r="N307" s="2">
        <f>COUNTIF(StatementLookup[LessonID],LessonLookup[[#This Row],[LessonID]])</f>
        <v>3</v>
      </c>
      <c r="O307" s="2">
        <v>1</v>
      </c>
      <c r="P307" s="7"/>
      <c r="Q307" s="8" t="s">
        <v>776</v>
      </c>
      <c r="R307" s="2"/>
      <c r="S307" s="2"/>
      <c r="T307" s="4" t="str">
        <f>IF(ISERROR(_xlfn.XLOOKUP(LessonLookup[[#This Row],[TopicID]],TopicLookup[TopicID],TopicLookup[TopicTitle])),"",_xlfn.XLOOKUP(LessonLookup[[#This Row],[TopicID]],TopicLookup[TopicID],TopicLookup[TopicTitle]))</f>
        <v>Chemistry Investigation</v>
      </c>
      <c r="U30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07" s="2"/>
      <c r="X307" s="2"/>
      <c r="Y307" s="2"/>
      <c r="Z307" s="2"/>
      <c r="AA307" s="2"/>
      <c r="AB307" s="2"/>
    </row>
    <row r="308" spans="1:28" ht="14.65" hidden="1" customHeight="1" x14ac:dyDescent="0.25">
      <c r="A308" s="7" t="str">
        <f>_xlfn.XLOOKUP(LessonLookup[[#This Row],[TopicID]],TopicLookup[TopicID],TopicLookup[SyllabusSubject])</f>
        <v>Science</v>
      </c>
      <c r="B308" s="5">
        <f>_xlfn.XLOOKUP(LessonLookup[[#This Row],[TopicID]],TopicLookup[TopicID],TopicLookup[SyllabusKeyStage])</f>
        <v>3</v>
      </c>
      <c r="C308" s="1" t="str">
        <f>_xlfn.XLOOKUP(LessonLookup[[#This Row],[TopicID]],topics!I:I,topics!D:D)</f>
        <v>KS3.Science</v>
      </c>
      <c r="D308" s="1" t="str">
        <f>_xlfn.XLOOKUP(LessonLookup[[#This Row],[TopicID]],topics!I:I,topics!E:E)</f>
        <v>Y8.Science</v>
      </c>
      <c r="E308" s="35">
        <v>8</v>
      </c>
      <c r="F308" s="36" t="s">
        <v>10</v>
      </c>
      <c r="G308" s="36">
        <v>1</v>
      </c>
      <c r="H308" s="37">
        <v>1</v>
      </c>
      <c r="I308"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8P1</v>
      </c>
      <c r="J308"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8P1.1</v>
      </c>
      <c r="K308" s="5" t="str">
        <f>IF(LessonLookup[[#This Row],[LessonTitleAuto]]="",LessonLookup[[#This Row],[LessonTitleEnter]],LessonLookup[[#This Row],[LessonTitleAuto]])</f>
        <v>Calculating Speed (Theory)</v>
      </c>
      <c r="L308" s="3" t="s">
        <v>777</v>
      </c>
      <c r="M308" s="3" t="s">
        <v>51</v>
      </c>
      <c r="N308" s="8">
        <f>COUNTIF(StatementLookup[LessonID],LessonLookup[[#This Row],[LessonID]])</f>
        <v>3</v>
      </c>
      <c r="O308" s="7">
        <v>1</v>
      </c>
      <c r="P308" s="2" t="s">
        <v>778</v>
      </c>
      <c r="Q308" s="2" t="s">
        <v>779</v>
      </c>
      <c r="R308" s="2"/>
      <c r="S308" s="2"/>
      <c r="T308" s="4" t="str">
        <f>IF(ISERROR(_xlfn.XLOOKUP(LessonLookup[[#This Row],[TopicID]],TopicLookup[TopicID],TopicLookup[TopicTitle])),"",_xlfn.XLOOKUP(LessonLookup[[#This Row],[TopicID]],TopicLookup[TopicID],TopicLookup[TopicTitle]))</f>
        <v>Motion</v>
      </c>
      <c r="U30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08" s="2"/>
      <c r="X308" s="2"/>
      <c r="Y308" s="2"/>
      <c r="Z308" s="2"/>
      <c r="AA308" s="2"/>
      <c r="AB308" s="2"/>
    </row>
    <row r="309" spans="1:28" ht="14.65" hidden="1" customHeight="1" x14ac:dyDescent="0.25">
      <c r="A309" s="7" t="str">
        <f>_xlfn.XLOOKUP(LessonLookup[[#This Row],[TopicID]],TopicLookup[TopicID],TopicLookup[SyllabusSubject])</f>
        <v>Science</v>
      </c>
      <c r="B309" s="5">
        <f>_xlfn.XLOOKUP(LessonLookup[[#This Row],[TopicID]],TopicLookup[TopicID],TopicLookup[SyllabusKeyStage])</f>
        <v>3</v>
      </c>
      <c r="C309" s="1" t="str">
        <f>_xlfn.XLOOKUP(LessonLookup[[#This Row],[TopicID]],topics!I:I,topics!D:D)</f>
        <v>KS3.Science</v>
      </c>
      <c r="D309" s="1" t="str">
        <f>_xlfn.XLOOKUP(LessonLookup[[#This Row],[TopicID]],topics!I:I,topics!E:E)</f>
        <v>Y8.Science</v>
      </c>
      <c r="E309" s="35">
        <v>8</v>
      </c>
      <c r="F309" s="36" t="s">
        <v>10</v>
      </c>
      <c r="G309" s="36">
        <v>1</v>
      </c>
      <c r="H309" s="37">
        <v>2</v>
      </c>
      <c r="I309"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8P1</v>
      </c>
      <c r="J309"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8P1.2</v>
      </c>
      <c r="K309" s="5" t="str">
        <f>IF(LessonLookup[[#This Row],[LessonTitleAuto]]="",LessonLookup[[#This Row],[LessonTitleEnter]],LessonLookup[[#This Row],[LessonTitleAuto]])</f>
        <v>Calculating Speed (Practical)</v>
      </c>
      <c r="L309" s="3" t="s">
        <v>780</v>
      </c>
      <c r="M309" s="3" t="s">
        <v>51</v>
      </c>
      <c r="N309" s="8">
        <f>COUNTIF(StatementLookup[LessonID],LessonLookup[[#This Row],[LessonID]])</f>
        <v>3</v>
      </c>
      <c r="O309" s="7">
        <v>1</v>
      </c>
      <c r="P309" s="2" t="s">
        <v>781</v>
      </c>
      <c r="Q309" s="2" t="s">
        <v>782</v>
      </c>
      <c r="R309" s="2"/>
      <c r="S309" s="2"/>
      <c r="T309" s="4" t="str">
        <f>IF(ISERROR(_xlfn.XLOOKUP(LessonLookup[[#This Row],[TopicID]],TopicLookup[TopicID],TopicLookup[TopicTitle])),"",_xlfn.XLOOKUP(LessonLookup[[#This Row],[TopicID]],TopicLookup[TopicID],TopicLookup[TopicTitle]))</f>
        <v>Motion</v>
      </c>
      <c r="U30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09" s="2"/>
      <c r="X309" s="2"/>
      <c r="Y309" s="2"/>
      <c r="Z309" s="2"/>
      <c r="AA309" s="2"/>
      <c r="AB309" s="2"/>
    </row>
    <row r="310" spans="1:28" ht="14.65" hidden="1" customHeight="1" x14ac:dyDescent="0.25">
      <c r="A310" s="7" t="str">
        <f>_xlfn.XLOOKUP(LessonLookup[[#This Row],[TopicID]],TopicLookup[TopicID],TopicLookup[SyllabusSubject])</f>
        <v>Science</v>
      </c>
      <c r="B310" s="5">
        <f>_xlfn.XLOOKUP(LessonLookup[[#This Row],[TopicID]],TopicLookup[TopicID],TopicLookup[SyllabusKeyStage])</f>
        <v>3</v>
      </c>
      <c r="C310" s="1" t="str">
        <f>_xlfn.XLOOKUP(LessonLookup[[#This Row],[TopicID]],topics!I:I,topics!D:D)</f>
        <v>KS3.Science</v>
      </c>
      <c r="D310" s="1" t="str">
        <f>_xlfn.XLOOKUP(LessonLookup[[#This Row],[TopicID]],topics!I:I,topics!E:E)</f>
        <v>Y8.Science</v>
      </c>
      <c r="E310" s="35">
        <v>8</v>
      </c>
      <c r="F310" s="36" t="s">
        <v>10</v>
      </c>
      <c r="G310" s="36">
        <v>1</v>
      </c>
      <c r="H310" s="37">
        <v>3</v>
      </c>
      <c r="I310"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8P1</v>
      </c>
      <c r="J310"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8P1.3</v>
      </c>
      <c r="K310" s="5" t="str">
        <f>IF(LessonLookup[[#This Row],[LessonTitleAuto]]="",LessonLookup[[#This Row],[LessonTitleEnter]],LessonLookup[[#This Row],[LessonTitleAuto]])</f>
        <v>Distance-Time Graphs (Practical)</v>
      </c>
      <c r="L310" s="3" t="s">
        <v>783</v>
      </c>
      <c r="M310" s="3" t="s">
        <v>51</v>
      </c>
      <c r="N310" s="8">
        <f>COUNTIF(StatementLookup[LessonID],LessonLookup[[#This Row],[LessonID]])</f>
        <v>3</v>
      </c>
      <c r="O310" s="7">
        <v>1</v>
      </c>
      <c r="P310" s="2" t="s">
        <v>784</v>
      </c>
      <c r="Q310" s="2" t="s">
        <v>785</v>
      </c>
      <c r="R310" s="2"/>
      <c r="S310" s="2"/>
      <c r="T310" s="4" t="str">
        <f>IF(ISERROR(_xlfn.XLOOKUP(LessonLookup[[#This Row],[TopicID]],TopicLookup[TopicID],TopicLookup[TopicTitle])),"",_xlfn.XLOOKUP(LessonLookup[[#This Row],[TopicID]],TopicLookup[TopicID],TopicLookup[TopicTitle]))</f>
        <v>Motion</v>
      </c>
      <c r="U31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10" s="2"/>
      <c r="X310" s="2"/>
      <c r="Y310" s="2"/>
      <c r="Z310" s="2"/>
      <c r="AA310" s="2"/>
      <c r="AB310" s="2"/>
    </row>
    <row r="311" spans="1:28" ht="14.65" hidden="1" customHeight="1" x14ac:dyDescent="0.25">
      <c r="A311" s="7" t="str">
        <f>_xlfn.XLOOKUP(LessonLookup[[#This Row],[TopicID]],TopicLookup[TopicID],TopicLookup[SyllabusSubject])</f>
        <v>Science</v>
      </c>
      <c r="B311" s="5">
        <f>_xlfn.XLOOKUP(LessonLookup[[#This Row],[TopicID]],TopicLookup[TopicID],TopicLookup[SyllabusKeyStage])</f>
        <v>3</v>
      </c>
      <c r="C311" s="1" t="str">
        <f>_xlfn.XLOOKUP(LessonLookup[[#This Row],[TopicID]],topics!I:I,topics!D:D)</f>
        <v>KS3.Science</v>
      </c>
      <c r="D311" s="1" t="str">
        <f>_xlfn.XLOOKUP(LessonLookup[[#This Row],[TopicID]],topics!I:I,topics!E:E)</f>
        <v>Y8.Science</v>
      </c>
      <c r="E311" s="35">
        <v>8</v>
      </c>
      <c r="F311" s="36" t="s">
        <v>10</v>
      </c>
      <c r="G311" s="36">
        <v>1</v>
      </c>
      <c r="H311" s="37">
        <v>4</v>
      </c>
      <c r="I311"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8P1</v>
      </c>
      <c r="J311"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8P1.4</v>
      </c>
      <c r="K311" s="5" t="str">
        <f>IF(LessonLookup[[#This Row],[LessonTitleAuto]]="",LessonLookup[[#This Row],[LessonTitleEnter]],LessonLookup[[#This Row],[LessonTitleAuto]])</f>
        <v>Velocity &amp; Acceleration</v>
      </c>
      <c r="L311" s="3" t="s">
        <v>786</v>
      </c>
      <c r="M311" s="3" t="s">
        <v>51</v>
      </c>
      <c r="N311" s="8">
        <f>COUNTIF(StatementLookup[LessonID],LessonLookup[[#This Row],[LessonID]])</f>
        <v>3</v>
      </c>
      <c r="O311" s="7">
        <v>1</v>
      </c>
      <c r="P311" s="2" t="s">
        <v>787</v>
      </c>
      <c r="Q311" s="2" t="s">
        <v>788</v>
      </c>
      <c r="R311" s="2"/>
      <c r="S311" s="2"/>
      <c r="T311" s="4" t="str">
        <f>IF(ISERROR(_xlfn.XLOOKUP(LessonLookup[[#This Row],[TopicID]],TopicLookup[TopicID],TopicLookup[TopicTitle])),"",_xlfn.XLOOKUP(LessonLookup[[#This Row],[TopicID]],TopicLookup[TopicID],TopicLookup[TopicTitle]))</f>
        <v>Motion</v>
      </c>
      <c r="U31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11" s="2"/>
      <c r="X311" s="2"/>
      <c r="Y311" s="2"/>
      <c r="Z311" s="2"/>
      <c r="AA311" s="2"/>
      <c r="AB311" s="2"/>
    </row>
    <row r="312" spans="1:28" ht="14.65" hidden="1" customHeight="1" x14ac:dyDescent="0.25">
      <c r="A312" s="7" t="str">
        <f>_xlfn.XLOOKUP(LessonLookup[[#This Row],[TopicID]],TopicLookup[TopicID],TopicLookup[SyllabusSubject])</f>
        <v>Science</v>
      </c>
      <c r="B312" s="5">
        <f>_xlfn.XLOOKUP(LessonLookup[[#This Row],[TopicID]],TopicLookup[TopicID],TopicLookup[SyllabusKeyStage])</f>
        <v>3</v>
      </c>
      <c r="C312" s="1" t="str">
        <f>_xlfn.XLOOKUP(LessonLookup[[#This Row],[TopicID]],topics!I:I,topics!D:D)</f>
        <v>KS3.Science</v>
      </c>
      <c r="D312" s="1" t="str">
        <f>_xlfn.XLOOKUP(LessonLookup[[#This Row],[TopicID]],topics!I:I,topics!E:E)</f>
        <v>Y8.Science</v>
      </c>
      <c r="E312" s="35">
        <v>8</v>
      </c>
      <c r="F312" s="36" t="s">
        <v>10</v>
      </c>
      <c r="G312" s="36">
        <v>1</v>
      </c>
      <c r="H312" s="37">
        <v>5</v>
      </c>
      <c r="I312"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8P1</v>
      </c>
      <c r="J312"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8P1.5</v>
      </c>
      <c r="K312" s="5" t="str">
        <f>IF(LessonLookup[[#This Row],[LessonTitleAuto]]="",LessonLookup[[#This Row],[LessonTitleEnter]],LessonLookup[[#This Row],[LessonTitleAuto]])</f>
        <v>Velocity-Time Graphs</v>
      </c>
      <c r="L312" s="3" t="s">
        <v>789</v>
      </c>
      <c r="M312" s="3" t="s">
        <v>51</v>
      </c>
      <c r="N312" s="8">
        <f>COUNTIF(StatementLookup[LessonID],LessonLookup[[#This Row],[LessonID]])</f>
        <v>3</v>
      </c>
      <c r="O312" s="7">
        <v>1</v>
      </c>
      <c r="P312" s="2" t="s">
        <v>790</v>
      </c>
      <c r="Q312" s="2" t="s">
        <v>791</v>
      </c>
      <c r="R312" s="2"/>
      <c r="S312" s="2"/>
      <c r="T312" s="4" t="str">
        <f>IF(ISERROR(_xlfn.XLOOKUP(LessonLookup[[#This Row],[TopicID]],TopicLookup[TopicID],TopicLookup[TopicTitle])),"",_xlfn.XLOOKUP(LessonLookup[[#This Row],[TopicID]],TopicLookup[TopicID],TopicLookup[TopicTitle]))</f>
        <v>Motion</v>
      </c>
      <c r="U31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12" s="2"/>
      <c r="X312" s="2"/>
      <c r="Y312" s="2"/>
      <c r="Z312" s="2"/>
      <c r="AA312" s="2"/>
      <c r="AB312" s="2"/>
    </row>
    <row r="313" spans="1:28" ht="14.65" hidden="1" customHeight="1" x14ac:dyDescent="0.25">
      <c r="A313" s="7" t="str">
        <f>_xlfn.XLOOKUP(LessonLookup[[#This Row],[TopicID]],TopicLookup[TopicID],TopicLookup[SyllabusSubject])</f>
        <v>Science</v>
      </c>
      <c r="B313" s="5">
        <f>_xlfn.XLOOKUP(LessonLookup[[#This Row],[TopicID]],TopicLookup[TopicID],TopicLookup[SyllabusKeyStage])</f>
        <v>3</v>
      </c>
      <c r="C313" s="1" t="str">
        <f>_xlfn.XLOOKUP(LessonLookup[[#This Row],[TopicID]],topics!I:I,topics!D:D)</f>
        <v>KS3.Science</v>
      </c>
      <c r="D313" s="1" t="str">
        <f>_xlfn.XLOOKUP(LessonLookup[[#This Row],[TopicID]],topics!I:I,topics!E:E)</f>
        <v>Y8.Science</v>
      </c>
      <c r="E313" s="35">
        <v>8</v>
      </c>
      <c r="F313" s="36" t="s">
        <v>10</v>
      </c>
      <c r="G313" s="36">
        <v>1</v>
      </c>
      <c r="H313" s="37">
        <v>6</v>
      </c>
      <c r="I313"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8P1</v>
      </c>
      <c r="J313"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8P1.6</v>
      </c>
      <c r="K313" s="5" t="str">
        <f>IF(LessonLookup[[#This Row],[LessonTitleAuto]]="",LessonLookup[[#This Row],[LessonTitleEnter]],LessonLookup[[#This Row],[LessonTitleAuto]])</f>
        <v>Stopping Distance &amp; car safety</v>
      </c>
      <c r="L313" s="3" t="s">
        <v>792</v>
      </c>
      <c r="M313" s="3" t="s">
        <v>51</v>
      </c>
      <c r="N313" s="8">
        <f>COUNTIF(StatementLookup[LessonID],LessonLookup[[#This Row],[LessonID]])</f>
        <v>3</v>
      </c>
      <c r="O313" s="7">
        <v>1</v>
      </c>
      <c r="P313" s="2" t="s">
        <v>793</v>
      </c>
      <c r="Q313" s="2" t="s">
        <v>794</v>
      </c>
      <c r="R313" s="2"/>
      <c r="S313" s="2"/>
      <c r="T313" s="4" t="str">
        <f>IF(ISERROR(_xlfn.XLOOKUP(LessonLookup[[#This Row],[TopicID]],TopicLookup[TopicID],TopicLookup[TopicTitle])),"",_xlfn.XLOOKUP(LessonLookup[[#This Row],[TopicID]],TopicLookup[TopicID],TopicLookup[TopicTitle]))</f>
        <v>Motion</v>
      </c>
      <c r="U31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13" s="2"/>
      <c r="X313" s="2"/>
      <c r="Y313" s="2"/>
      <c r="Z313" s="2"/>
      <c r="AA313" s="2"/>
      <c r="AB313" s="2"/>
    </row>
    <row r="314" spans="1:28" ht="14.65" hidden="1" customHeight="1" x14ac:dyDescent="0.25">
      <c r="A314" s="7" t="str">
        <f>_xlfn.XLOOKUP(LessonLookup[[#This Row],[TopicID]],TopicLookup[TopicID],TopicLookup[SyllabusSubject])</f>
        <v>Science</v>
      </c>
      <c r="B314" s="5">
        <f>_xlfn.XLOOKUP(LessonLookup[[#This Row],[TopicID]],TopicLookup[TopicID],TopicLookup[SyllabusKeyStage])</f>
        <v>3</v>
      </c>
      <c r="C314" s="1" t="str">
        <f>_xlfn.XLOOKUP(LessonLookup[[#This Row],[TopicID]],topics!I:I,topics!D:D)</f>
        <v>KS3.Science</v>
      </c>
      <c r="D314" s="1" t="str">
        <f>_xlfn.XLOOKUP(LessonLookup[[#This Row],[TopicID]],topics!I:I,topics!E:E)</f>
        <v>Y8.Science</v>
      </c>
      <c r="E314" s="35">
        <v>8</v>
      </c>
      <c r="F314" s="36" t="s">
        <v>10</v>
      </c>
      <c r="G314" s="36">
        <v>1</v>
      </c>
      <c r="H314" s="37">
        <v>7</v>
      </c>
      <c r="I314"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8P1</v>
      </c>
      <c r="J31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8P1.7</v>
      </c>
      <c r="K314" s="5" t="str">
        <f>IF(LessonLookup[[#This Row],[LessonTitleAuto]]="",LessonLookup[[#This Row],[LessonTitleEnter]],LessonLookup[[#This Row],[LessonTitleAuto]])</f>
        <v>Investigating Motion - 1</v>
      </c>
      <c r="L314" s="3" t="s">
        <v>795</v>
      </c>
      <c r="M314" s="3" t="s">
        <v>51</v>
      </c>
      <c r="N314" s="8">
        <f>COUNTIF(StatementLookup[LessonID],LessonLookup[[#This Row],[LessonID]])</f>
        <v>3</v>
      </c>
      <c r="O314" s="7">
        <v>1</v>
      </c>
      <c r="P314" s="2" t="s">
        <v>796</v>
      </c>
      <c r="Q314" s="2" t="s">
        <v>797</v>
      </c>
      <c r="R314" s="2"/>
      <c r="S314" s="2"/>
      <c r="T314" s="4" t="str">
        <f>IF(ISERROR(_xlfn.XLOOKUP(LessonLookup[[#This Row],[TopicID]],TopicLookup[TopicID],TopicLookup[TopicTitle])),"",_xlfn.XLOOKUP(LessonLookup[[#This Row],[TopicID]],TopicLookup[TopicID],TopicLookup[TopicTitle]))</f>
        <v>Motion</v>
      </c>
      <c r="U31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14" s="2"/>
      <c r="X314" s="2"/>
      <c r="Y314" s="2"/>
      <c r="Z314" s="2"/>
      <c r="AA314" s="2"/>
      <c r="AB314" s="2"/>
    </row>
    <row r="315" spans="1:28" ht="14.65" hidden="1" customHeight="1" x14ac:dyDescent="0.25">
      <c r="A315" s="7" t="str">
        <f>_xlfn.XLOOKUP(LessonLookup[[#This Row],[TopicID]],TopicLookup[TopicID],TopicLookup[SyllabusSubject])</f>
        <v>Science</v>
      </c>
      <c r="B315" s="5">
        <f>_xlfn.XLOOKUP(LessonLookup[[#This Row],[TopicID]],TopicLookup[TopicID],TopicLookup[SyllabusKeyStage])</f>
        <v>3</v>
      </c>
      <c r="C315" s="1" t="str">
        <f>_xlfn.XLOOKUP(LessonLookup[[#This Row],[TopicID]],topics!I:I,topics!D:D)</f>
        <v>KS3.Science</v>
      </c>
      <c r="D315" s="1" t="str">
        <f>_xlfn.XLOOKUP(LessonLookup[[#This Row],[TopicID]],topics!I:I,topics!E:E)</f>
        <v>Y8.Science</v>
      </c>
      <c r="E315" s="35">
        <v>8</v>
      </c>
      <c r="F315" s="36" t="s">
        <v>10</v>
      </c>
      <c r="G315" s="36">
        <v>1</v>
      </c>
      <c r="H315" s="37">
        <v>8</v>
      </c>
      <c r="I315"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8P1</v>
      </c>
      <c r="J31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8P1.8</v>
      </c>
      <c r="K315" s="5" t="str">
        <f>IF(LessonLookup[[#This Row],[LessonTitleAuto]]="",LessonLookup[[#This Row],[LessonTitleEnter]],LessonLookup[[#This Row],[LessonTitleAuto]])</f>
        <v>Investigating Motion - 2</v>
      </c>
      <c r="L315" s="3" t="s">
        <v>798</v>
      </c>
      <c r="M315" s="3" t="s">
        <v>51</v>
      </c>
      <c r="N315" s="8">
        <f>COUNTIF(StatementLookup[LessonID],LessonLookup[[#This Row],[LessonID]])</f>
        <v>3</v>
      </c>
      <c r="O315" s="7">
        <v>1</v>
      </c>
      <c r="P315" s="2" t="s">
        <v>796</v>
      </c>
      <c r="Q315" s="2" t="s">
        <v>799</v>
      </c>
      <c r="R315" s="2"/>
      <c r="S315" s="2"/>
      <c r="T315" s="4" t="str">
        <f>IF(ISERROR(_xlfn.XLOOKUP(LessonLookup[[#This Row],[TopicID]],TopicLookup[TopicID],TopicLookup[TopicTitle])),"",_xlfn.XLOOKUP(LessonLookup[[#This Row],[TopicID]],TopicLookup[TopicID],TopicLookup[TopicTitle]))</f>
        <v>Motion</v>
      </c>
      <c r="U31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15" s="2"/>
      <c r="X315" s="2"/>
      <c r="Y315" s="2"/>
      <c r="Z315" s="2"/>
      <c r="AA315" s="2"/>
      <c r="AB315" s="2"/>
    </row>
    <row r="316" spans="1:28" ht="14.65" hidden="1" customHeight="1" x14ac:dyDescent="0.25">
      <c r="A316" s="7" t="str">
        <f>_xlfn.XLOOKUP(LessonLookup[[#This Row],[TopicID]],TopicLookup[TopicID],TopicLookup[SyllabusSubject])</f>
        <v>Science</v>
      </c>
      <c r="B316" s="5">
        <f>_xlfn.XLOOKUP(LessonLookup[[#This Row],[TopicID]],TopicLookup[TopicID],TopicLookup[SyllabusKeyStage])</f>
        <v>3</v>
      </c>
      <c r="C316" s="1" t="str">
        <f>_xlfn.XLOOKUP(LessonLookup[[#This Row],[TopicID]],topics!I:I,topics!D:D)</f>
        <v>KS3.Science</v>
      </c>
      <c r="D316" s="1" t="str">
        <f>_xlfn.XLOOKUP(LessonLookup[[#This Row],[TopicID]],topics!I:I,topics!E:E)</f>
        <v>Y8.Science</v>
      </c>
      <c r="E316" s="35">
        <v>8</v>
      </c>
      <c r="F316" s="36" t="s">
        <v>10</v>
      </c>
      <c r="G316" s="36">
        <v>1</v>
      </c>
      <c r="H316" s="37" t="s">
        <v>8</v>
      </c>
      <c r="I316"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8P1</v>
      </c>
      <c r="J316"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8P1.F</v>
      </c>
      <c r="K316" s="5" t="str">
        <f>IF(LessonLookup[[#This Row],[LessonTitleAuto]]="",LessonLookup[[#This Row],[LessonTitleEnter]],LessonLookup[[#This Row],[LessonTitleAuto]])</f>
        <v>Test feedback: 8P1 Motion</v>
      </c>
      <c r="L316" s="3" t="s">
        <v>921</v>
      </c>
      <c r="M316" s="3" t="s">
        <v>2951</v>
      </c>
      <c r="N316" s="2">
        <f>COUNTIF(StatementLookup[LessonID],LessonLookup[[#This Row],[LessonID]])</f>
        <v>1</v>
      </c>
      <c r="O316" s="2">
        <v>1</v>
      </c>
      <c r="P316" s="7"/>
      <c r="Q316" s="8"/>
      <c r="R316" s="2"/>
      <c r="S316" s="2"/>
      <c r="T316" s="4" t="str">
        <f>IF(ISERROR(_xlfn.XLOOKUP(LessonLookup[[#This Row],[TopicID]],TopicLookup[TopicID],TopicLookup[TopicTitle])),"",_xlfn.XLOOKUP(LessonLookup[[#This Row],[TopicID]],TopicLookup[TopicID],TopicLookup[TopicTitle]))</f>
        <v>Motion</v>
      </c>
      <c r="U31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8P1 Motion</v>
      </c>
      <c r="V316" s="2"/>
      <c r="X316" s="2"/>
      <c r="Y316" s="2"/>
      <c r="Z316" s="2"/>
      <c r="AA316" s="2"/>
      <c r="AB316" s="2"/>
    </row>
    <row r="317" spans="1:28" ht="14.65" hidden="1" customHeight="1" x14ac:dyDescent="0.25">
      <c r="A317" s="7" t="str">
        <f>_xlfn.XLOOKUP(LessonLookup[[#This Row],[TopicID]],TopicLookup[TopicID],TopicLookup[SyllabusSubject])</f>
        <v>Science</v>
      </c>
      <c r="B317" s="5">
        <f>_xlfn.XLOOKUP(LessonLookup[[#This Row],[TopicID]],TopicLookup[TopicID],TopicLookup[SyllabusKeyStage])</f>
        <v>3</v>
      </c>
      <c r="C317" s="1" t="str">
        <f>_xlfn.XLOOKUP(LessonLookup[[#This Row],[TopicID]],topics!I:I,topics!D:D)</f>
        <v>KS3.Science</v>
      </c>
      <c r="D317" s="1" t="str">
        <f>_xlfn.XLOOKUP(LessonLookup[[#This Row],[TopicID]],topics!I:I,topics!E:E)</f>
        <v>Y8.Science</v>
      </c>
      <c r="E317" s="35">
        <v>8</v>
      </c>
      <c r="F317" s="36" t="s">
        <v>10</v>
      </c>
      <c r="G317" s="36">
        <v>1</v>
      </c>
      <c r="H317" s="37" t="s">
        <v>6</v>
      </c>
      <c r="I317"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8P1</v>
      </c>
      <c r="J317"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8P1.R</v>
      </c>
      <c r="K317" s="5" t="str">
        <f>IF(LessonLookup[[#This Row],[LessonTitleAuto]]="",LessonLookup[[#This Row],[LessonTitleEnter]],LessonLookup[[#This Row],[LessonTitleAuto]])</f>
        <v>Revision of topic 8P1 Motion</v>
      </c>
      <c r="L317" s="3" t="s">
        <v>921</v>
      </c>
      <c r="M317" s="3" t="s">
        <v>2873</v>
      </c>
      <c r="N317" s="2">
        <f>COUNTIF(StatementLookup[LessonID],LessonLookup[[#This Row],[LessonID]])</f>
        <v>1</v>
      </c>
      <c r="O317" s="2">
        <v>1</v>
      </c>
      <c r="P317" s="7"/>
      <c r="Q317" s="4"/>
      <c r="R317" s="3"/>
      <c r="S317" s="3"/>
      <c r="T317" s="4" t="str">
        <f>IF(ISERROR(_xlfn.XLOOKUP(LessonLookup[[#This Row],[TopicID]],TopicLookup[TopicID],TopicLookup[TopicTitle])),"",_xlfn.XLOOKUP(LessonLookup[[#This Row],[TopicID]],TopicLookup[TopicID],TopicLookup[TopicTitle]))</f>
        <v>Motion</v>
      </c>
      <c r="U31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8P1 Motion</v>
      </c>
      <c r="V317" s="2"/>
      <c r="X317" s="2"/>
      <c r="Y317" s="2"/>
      <c r="Z317" s="2"/>
      <c r="AA317" s="2"/>
      <c r="AB317" s="2"/>
    </row>
    <row r="318" spans="1:28" ht="14.65" hidden="1" customHeight="1" x14ac:dyDescent="0.25">
      <c r="A318" s="7" t="str">
        <f>_xlfn.XLOOKUP(LessonLookup[[#This Row],[TopicID]],TopicLookup[TopicID],TopicLookup[SyllabusSubject])</f>
        <v>Science</v>
      </c>
      <c r="B318" s="5">
        <f>_xlfn.XLOOKUP(LessonLookup[[#This Row],[TopicID]],TopicLookup[TopicID],TopicLookup[SyllabusKeyStage])</f>
        <v>3</v>
      </c>
      <c r="C318" s="1" t="str">
        <f>_xlfn.XLOOKUP(LessonLookup[[#This Row],[TopicID]],topics!I:I,topics!D:D)</f>
        <v>KS3.Science</v>
      </c>
      <c r="D318" s="1" t="str">
        <f>_xlfn.XLOOKUP(LessonLookup[[#This Row],[TopicID]],topics!I:I,topics!E:E)</f>
        <v>Y8.Science</v>
      </c>
      <c r="E318" s="35">
        <v>8</v>
      </c>
      <c r="F318" s="36" t="s">
        <v>10</v>
      </c>
      <c r="G318" s="36">
        <v>1</v>
      </c>
      <c r="H318" s="37" t="s">
        <v>7</v>
      </c>
      <c r="I318"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8P1</v>
      </c>
      <c r="J318"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8P1.T</v>
      </c>
      <c r="K318" s="5" t="str">
        <f>IF(LessonLookup[[#This Row],[LessonTitleAuto]]="",LessonLookup[[#This Row],[LessonTitleEnter]],LessonLookup[[#This Row],[LessonTitleAuto]])</f>
        <v>Topic test: 8P1 Motion</v>
      </c>
      <c r="L318" s="3" t="s">
        <v>921</v>
      </c>
      <c r="M318" s="3" t="s">
        <v>2950</v>
      </c>
      <c r="N318" s="2">
        <f>COUNTIF(StatementLookup[LessonID],LessonLookup[[#This Row],[LessonID]])</f>
        <v>1</v>
      </c>
      <c r="O318" s="2">
        <v>1</v>
      </c>
      <c r="P318" s="7"/>
      <c r="Q318" s="8"/>
      <c r="R318" s="2"/>
      <c r="S318" s="2"/>
      <c r="T318" s="4" t="str">
        <f>IF(ISERROR(_xlfn.XLOOKUP(LessonLookup[[#This Row],[TopicID]],TopicLookup[TopicID],TopicLookup[TopicTitle])),"",_xlfn.XLOOKUP(LessonLookup[[#This Row],[TopicID]],TopicLookup[TopicID],TopicLookup[TopicTitle]))</f>
        <v>Motion</v>
      </c>
      <c r="U31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8P1 Motion</v>
      </c>
      <c r="V318" s="2"/>
      <c r="X318" s="2"/>
      <c r="Y318" s="2"/>
      <c r="Z318" s="2"/>
      <c r="AA318" s="2"/>
      <c r="AB318" s="2"/>
    </row>
    <row r="319" spans="1:28" ht="14.65" hidden="1" customHeight="1" x14ac:dyDescent="0.25">
      <c r="A319" s="7" t="str">
        <f>_xlfn.XLOOKUP(LessonLookup[[#This Row],[TopicID]],TopicLookup[TopicID],TopicLookup[SyllabusSubject])</f>
        <v>Science</v>
      </c>
      <c r="B319" s="5">
        <f>_xlfn.XLOOKUP(LessonLookup[[#This Row],[TopicID]],TopicLookup[TopicID],TopicLookup[SyllabusKeyStage])</f>
        <v>3</v>
      </c>
      <c r="C319" s="1" t="str">
        <f>_xlfn.XLOOKUP(LessonLookup[[#This Row],[TopicID]],topics!I:I,topics!D:D)</f>
        <v>KS3.Science</v>
      </c>
      <c r="D319" s="1" t="str">
        <f>_xlfn.XLOOKUP(LessonLookup[[#This Row],[TopicID]],topics!I:I,topics!E:E)</f>
        <v>Y8.Science</v>
      </c>
      <c r="E319" s="35">
        <v>8</v>
      </c>
      <c r="F319" s="36" t="s">
        <v>10</v>
      </c>
      <c r="G319" s="36">
        <v>2</v>
      </c>
      <c r="H319" s="37">
        <v>1</v>
      </c>
      <c r="I319"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8P2</v>
      </c>
      <c r="J319"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8P2.1</v>
      </c>
      <c r="K319" s="5" t="str">
        <f>IF(LessonLookup[[#This Row],[LessonTitleAuto]]="",LessonLookup[[#This Row],[LessonTitleEnter]],LessonLookup[[#This Row],[LessonTitleAuto]])</f>
        <v>Gravitational Potential Energy (Theory)</v>
      </c>
      <c r="L319" s="3" t="s">
        <v>800</v>
      </c>
      <c r="M319" s="3" t="s">
        <v>51</v>
      </c>
      <c r="N319" s="8">
        <f>COUNTIF(StatementLookup[LessonID],LessonLookup[[#This Row],[LessonID]])</f>
        <v>3</v>
      </c>
      <c r="O319" s="7">
        <v>1</v>
      </c>
      <c r="P319" s="2" t="s">
        <v>801</v>
      </c>
      <c r="Q319" s="2" t="s">
        <v>802</v>
      </c>
      <c r="R319" s="2"/>
      <c r="S319" s="2"/>
      <c r="T319" s="4" t="str">
        <f>IF(ISERROR(_xlfn.XLOOKUP(LessonLookup[[#This Row],[TopicID]],TopicLookup[TopicID],TopicLookup[TopicTitle])),"",_xlfn.XLOOKUP(LessonLookup[[#This Row],[TopicID]],TopicLookup[TopicID],TopicLookup[TopicTitle]))</f>
        <v>Energy Transfers And Calculations</v>
      </c>
      <c r="U31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19" s="2"/>
      <c r="X319" s="2"/>
      <c r="Y319" s="2"/>
      <c r="Z319" s="2"/>
      <c r="AA319" s="2"/>
      <c r="AB319" s="2"/>
    </row>
    <row r="320" spans="1:28" ht="14.65" hidden="1" customHeight="1" x14ac:dyDescent="0.25">
      <c r="A320" s="7" t="str">
        <f>_xlfn.XLOOKUP(LessonLookup[[#This Row],[TopicID]],TopicLookup[TopicID],TopicLookup[SyllabusSubject])</f>
        <v>Science</v>
      </c>
      <c r="B320" s="5">
        <f>_xlfn.XLOOKUP(LessonLookup[[#This Row],[TopicID]],TopicLookup[TopicID],TopicLookup[SyllabusKeyStage])</f>
        <v>3</v>
      </c>
      <c r="C320" s="1" t="str">
        <f>_xlfn.XLOOKUP(LessonLookup[[#This Row],[TopicID]],topics!I:I,topics!D:D)</f>
        <v>KS3.Science</v>
      </c>
      <c r="D320" s="1" t="str">
        <f>_xlfn.XLOOKUP(LessonLookup[[#This Row],[TopicID]],topics!I:I,topics!E:E)</f>
        <v>Y8.Science</v>
      </c>
      <c r="E320" s="35">
        <v>8</v>
      </c>
      <c r="F320" s="36" t="s">
        <v>10</v>
      </c>
      <c r="G320" s="36">
        <v>2</v>
      </c>
      <c r="H320" s="37">
        <v>2</v>
      </c>
      <c r="I320"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8P2</v>
      </c>
      <c r="J320"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8P2.2</v>
      </c>
      <c r="K320" s="5" t="str">
        <f>IF(LessonLookup[[#This Row],[LessonTitleAuto]]="",LessonLookup[[#This Row],[LessonTitleEnter]],LessonLookup[[#This Row],[LessonTitleAuto]])</f>
        <v>Calculating GPE (Practical)</v>
      </c>
      <c r="L320" s="3" t="s">
        <v>803</v>
      </c>
      <c r="M320" s="3" t="s">
        <v>51</v>
      </c>
      <c r="N320" s="8">
        <f>COUNTIF(StatementLookup[LessonID],LessonLookup[[#This Row],[LessonID]])</f>
        <v>3</v>
      </c>
      <c r="O320" s="7">
        <v>1</v>
      </c>
      <c r="P320" s="2" t="s">
        <v>804</v>
      </c>
      <c r="Q320" s="2" t="s">
        <v>805</v>
      </c>
      <c r="R320" s="2"/>
      <c r="S320" s="2"/>
      <c r="T320" s="4" t="str">
        <f>IF(ISERROR(_xlfn.XLOOKUP(LessonLookup[[#This Row],[TopicID]],TopicLookup[TopicID],TopicLookup[TopicTitle])),"",_xlfn.XLOOKUP(LessonLookup[[#This Row],[TopicID]],TopicLookup[TopicID],TopicLookup[TopicTitle]))</f>
        <v>Energy Transfers And Calculations</v>
      </c>
      <c r="U32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20" s="2"/>
      <c r="X320" s="2"/>
      <c r="Y320" s="2"/>
      <c r="Z320" s="2"/>
      <c r="AA320" s="2"/>
      <c r="AB320" s="2"/>
    </row>
    <row r="321" spans="1:28" ht="14.65" hidden="1" customHeight="1" x14ac:dyDescent="0.25">
      <c r="A321" s="7" t="str">
        <f>_xlfn.XLOOKUP(LessonLookup[[#This Row],[TopicID]],TopicLookup[TopicID],TopicLookup[SyllabusSubject])</f>
        <v>Science</v>
      </c>
      <c r="B321" s="5">
        <f>_xlfn.XLOOKUP(LessonLookup[[#This Row],[TopicID]],TopicLookup[TopicID],TopicLookup[SyllabusKeyStage])</f>
        <v>3</v>
      </c>
      <c r="C321" s="1" t="str">
        <f>_xlfn.XLOOKUP(LessonLookup[[#This Row],[TopicID]],topics!I:I,topics!D:D)</f>
        <v>KS3.Science</v>
      </c>
      <c r="D321" s="1" t="str">
        <f>_xlfn.XLOOKUP(LessonLookup[[#This Row],[TopicID]],topics!I:I,topics!E:E)</f>
        <v>Y8.Science</v>
      </c>
      <c r="E321" s="35">
        <v>8</v>
      </c>
      <c r="F321" s="36" t="s">
        <v>10</v>
      </c>
      <c r="G321" s="36">
        <v>2</v>
      </c>
      <c r="H321" s="37">
        <v>3</v>
      </c>
      <c r="I321"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8P2</v>
      </c>
      <c r="J321"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8P2.3</v>
      </c>
      <c r="K321" s="5" t="str">
        <f>IF(LessonLookup[[#This Row],[LessonTitleAuto]]="",LessonLookup[[#This Row],[LessonTitleEnter]],LessonLookup[[#This Row],[LessonTitleAuto]])</f>
        <v>Kinetic Energy (Theory)</v>
      </c>
      <c r="L321" s="3" t="s">
        <v>806</v>
      </c>
      <c r="M321" s="3" t="s">
        <v>51</v>
      </c>
      <c r="N321" s="8">
        <f>COUNTIF(StatementLookup[LessonID],LessonLookup[[#This Row],[LessonID]])</f>
        <v>3</v>
      </c>
      <c r="O321" s="7">
        <v>1</v>
      </c>
      <c r="P321" s="2" t="s">
        <v>807</v>
      </c>
      <c r="Q321" s="2" t="s">
        <v>808</v>
      </c>
      <c r="R321" s="2"/>
      <c r="S321" s="2"/>
      <c r="T321" s="4" t="str">
        <f>IF(ISERROR(_xlfn.XLOOKUP(LessonLookup[[#This Row],[TopicID]],TopicLookup[TopicID],TopicLookup[TopicTitle])),"",_xlfn.XLOOKUP(LessonLookup[[#This Row],[TopicID]],TopicLookup[TopicID],TopicLookup[TopicTitle]))</f>
        <v>Energy Transfers And Calculations</v>
      </c>
      <c r="U32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21" s="2"/>
      <c r="X321" s="2"/>
      <c r="Y321" s="2"/>
      <c r="Z321" s="2"/>
      <c r="AA321" s="2"/>
      <c r="AB321" s="2"/>
    </row>
    <row r="322" spans="1:28" ht="14.65" hidden="1" customHeight="1" x14ac:dyDescent="0.25">
      <c r="A322" s="7" t="str">
        <f>_xlfn.XLOOKUP(LessonLookup[[#This Row],[TopicID]],TopicLookup[TopicID],TopicLookup[SyllabusSubject])</f>
        <v>Science</v>
      </c>
      <c r="B322" s="5">
        <f>_xlfn.XLOOKUP(LessonLookup[[#This Row],[TopicID]],TopicLookup[TopicID],TopicLookup[SyllabusKeyStage])</f>
        <v>3</v>
      </c>
      <c r="C322" s="1" t="str">
        <f>_xlfn.XLOOKUP(LessonLookup[[#This Row],[TopicID]],topics!I:I,topics!D:D)</f>
        <v>KS3.Science</v>
      </c>
      <c r="D322" s="1" t="str">
        <f>_xlfn.XLOOKUP(LessonLookup[[#This Row],[TopicID]],topics!I:I,topics!E:E)</f>
        <v>Y8.Science</v>
      </c>
      <c r="E322" s="35">
        <v>8</v>
      </c>
      <c r="F322" s="36" t="s">
        <v>10</v>
      </c>
      <c r="G322" s="36">
        <v>2</v>
      </c>
      <c r="H322" s="37">
        <v>4</v>
      </c>
      <c r="I322"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8P2</v>
      </c>
      <c r="J322"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8P2.4</v>
      </c>
      <c r="K322" s="5" t="str">
        <f>IF(LessonLookup[[#This Row],[LessonTitleAuto]]="",LessonLookup[[#This Row],[LessonTitleEnter]],LessonLookup[[#This Row],[LessonTitleAuto]])</f>
        <v>Calculating KE (Practical)</v>
      </c>
      <c r="L322" s="3" t="s">
        <v>809</v>
      </c>
      <c r="M322" s="3" t="s">
        <v>51</v>
      </c>
      <c r="N322" s="8">
        <f>COUNTIF(StatementLookup[LessonID],LessonLookup[[#This Row],[LessonID]])</f>
        <v>3</v>
      </c>
      <c r="O322" s="7">
        <v>1</v>
      </c>
      <c r="P322" s="2" t="s">
        <v>810</v>
      </c>
      <c r="Q322" s="2" t="s">
        <v>811</v>
      </c>
      <c r="R322" s="2"/>
      <c r="S322" s="2"/>
      <c r="T322" s="4" t="str">
        <f>IF(ISERROR(_xlfn.XLOOKUP(LessonLookup[[#This Row],[TopicID]],TopicLookup[TopicID],TopicLookup[TopicTitle])),"",_xlfn.XLOOKUP(LessonLookup[[#This Row],[TopicID]],TopicLookup[TopicID],TopicLookup[TopicTitle]))</f>
        <v>Energy Transfers And Calculations</v>
      </c>
      <c r="U32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22" s="2"/>
      <c r="X322" s="2"/>
      <c r="Y322" s="2"/>
      <c r="Z322" s="2"/>
      <c r="AA322" s="2"/>
      <c r="AB322" s="2"/>
    </row>
    <row r="323" spans="1:28" ht="14.65" hidden="1" customHeight="1" x14ac:dyDescent="0.25">
      <c r="A323" s="7" t="str">
        <f>_xlfn.XLOOKUP(LessonLookup[[#This Row],[TopicID]],TopicLookup[TopicID],TopicLookup[SyllabusSubject])</f>
        <v>Science</v>
      </c>
      <c r="B323" s="5">
        <f>_xlfn.XLOOKUP(LessonLookup[[#This Row],[TopicID]],TopicLookup[TopicID],TopicLookup[SyllabusKeyStage])</f>
        <v>3</v>
      </c>
      <c r="C323" s="1" t="str">
        <f>_xlfn.XLOOKUP(LessonLookup[[#This Row],[TopicID]],topics!I:I,topics!D:D)</f>
        <v>KS3.Science</v>
      </c>
      <c r="D323" s="1" t="str">
        <f>_xlfn.XLOOKUP(LessonLookup[[#This Row],[TopicID]],topics!I:I,topics!E:E)</f>
        <v>Y8.Science</v>
      </c>
      <c r="E323" s="35">
        <v>8</v>
      </c>
      <c r="F323" s="36" t="s">
        <v>10</v>
      </c>
      <c r="G323" s="36">
        <v>2</v>
      </c>
      <c r="H323" s="37">
        <v>5</v>
      </c>
      <c r="I323"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8P2</v>
      </c>
      <c r="J323"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8P2.5</v>
      </c>
      <c r="K323" s="5" t="str">
        <f>IF(LessonLookup[[#This Row],[LessonTitleAuto]]="",LessonLookup[[#This Row],[LessonTitleEnter]],LessonLookup[[#This Row],[LessonTitleAuto]])</f>
        <v>Conduction (Practical)</v>
      </c>
      <c r="L323" s="3" t="s">
        <v>812</v>
      </c>
      <c r="M323" s="3" t="s">
        <v>51</v>
      </c>
      <c r="N323" s="8">
        <f>COUNTIF(StatementLookup[LessonID],LessonLookup[[#This Row],[LessonID]])</f>
        <v>3</v>
      </c>
      <c r="O323" s="7">
        <v>1</v>
      </c>
      <c r="P323" s="2" t="s">
        <v>813</v>
      </c>
      <c r="Q323" s="2" t="s">
        <v>814</v>
      </c>
      <c r="R323" s="2"/>
      <c r="S323" s="2"/>
      <c r="T323" s="4" t="str">
        <f>IF(ISERROR(_xlfn.XLOOKUP(LessonLookup[[#This Row],[TopicID]],TopicLookup[TopicID],TopicLookup[TopicTitle])),"",_xlfn.XLOOKUP(LessonLookup[[#This Row],[TopicID]],TopicLookup[TopicID],TopicLookup[TopicTitle]))</f>
        <v>Energy Transfers And Calculations</v>
      </c>
      <c r="U32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23" s="2"/>
      <c r="X323" s="2"/>
      <c r="Y323" s="2"/>
      <c r="Z323" s="2"/>
      <c r="AA323" s="2"/>
      <c r="AB323" s="2"/>
    </row>
    <row r="324" spans="1:28" ht="14.65" hidden="1" customHeight="1" x14ac:dyDescent="0.25">
      <c r="A324" s="7" t="str">
        <f>_xlfn.XLOOKUP(LessonLookup[[#This Row],[TopicID]],TopicLookup[TopicID],TopicLookup[SyllabusSubject])</f>
        <v>Science</v>
      </c>
      <c r="B324" s="5">
        <f>_xlfn.XLOOKUP(LessonLookup[[#This Row],[TopicID]],TopicLookup[TopicID],TopicLookup[SyllabusKeyStage])</f>
        <v>3</v>
      </c>
      <c r="C324" s="1" t="str">
        <f>_xlfn.XLOOKUP(LessonLookup[[#This Row],[TopicID]],topics!I:I,topics!D:D)</f>
        <v>KS3.Science</v>
      </c>
      <c r="D324" s="1" t="str">
        <f>_xlfn.XLOOKUP(LessonLookup[[#This Row],[TopicID]],topics!I:I,topics!E:E)</f>
        <v>Y8.Science</v>
      </c>
      <c r="E324" s="35">
        <v>8</v>
      </c>
      <c r="F324" s="36" t="s">
        <v>10</v>
      </c>
      <c r="G324" s="36">
        <v>2</v>
      </c>
      <c r="H324" s="37">
        <v>6</v>
      </c>
      <c r="I324"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8P2</v>
      </c>
      <c r="J32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8P2.6</v>
      </c>
      <c r="K324" s="5" t="str">
        <f>IF(LessonLookup[[#This Row],[LessonTitleAuto]]="",LessonLookup[[#This Row],[LessonTitleEnter]],LessonLookup[[#This Row],[LessonTitleAuto]])</f>
        <v>Convection (Practical)</v>
      </c>
      <c r="L324" s="3" t="s">
        <v>815</v>
      </c>
      <c r="M324" s="3" t="s">
        <v>51</v>
      </c>
      <c r="N324" s="8">
        <f>COUNTIF(StatementLookup[LessonID],LessonLookup[[#This Row],[LessonID]])</f>
        <v>3</v>
      </c>
      <c r="O324" s="7">
        <v>1</v>
      </c>
      <c r="P324" s="2" t="s">
        <v>816</v>
      </c>
      <c r="Q324" s="2" t="s">
        <v>817</v>
      </c>
      <c r="R324" s="2"/>
      <c r="S324" s="2"/>
      <c r="T324" s="4" t="str">
        <f>IF(ISERROR(_xlfn.XLOOKUP(LessonLookup[[#This Row],[TopicID]],TopicLookup[TopicID],TopicLookup[TopicTitle])),"",_xlfn.XLOOKUP(LessonLookup[[#This Row],[TopicID]],TopicLookup[TopicID],TopicLookup[TopicTitle]))</f>
        <v>Energy Transfers And Calculations</v>
      </c>
      <c r="U32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24" s="2"/>
      <c r="X324" s="2"/>
      <c r="Y324" s="2"/>
      <c r="Z324" s="2"/>
      <c r="AA324" s="2"/>
      <c r="AB324" s="2"/>
    </row>
    <row r="325" spans="1:28" ht="14.65" hidden="1" customHeight="1" x14ac:dyDescent="0.25">
      <c r="A325" s="7" t="str">
        <f>_xlfn.XLOOKUP(LessonLookup[[#This Row],[TopicID]],TopicLookup[TopicID],TopicLookup[SyllabusSubject])</f>
        <v>Science</v>
      </c>
      <c r="B325" s="5">
        <f>_xlfn.XLOOKUP(LessonLookup[[#This Row],[TopicID]],TopicLookup[TopicID],TopicLookup[SyllabusKeyStage])</f>
        <v>3</v>
      </c>
      <c r="C325" s="1" t="str">
        <f>_xlfn.XLOOKUP(LessonLookup[[#This Row],[TopicID]],topics!I:I,topics!D:D)</f>
        <v>KS3.Science</v>
      </c>
      <c r="D325" s="1" t="str">
        <f>_xlfn.XLOOKUP(LessonLookup[[#This Row],[TopicID]],topics!I:I,topics!E:E)</f>
        <v>Y8.Science</v>
      </c>
      <c r="E325" s="35">
        <v>8</v>
      </c>
      <c r="F325" s="36" t="s">
        <v>10</v>
      </c>
      <c r="G325" s="36">
        <v>2</v>
      </c>
      <c r="H325" s="37">
        <v>7</v>
      </c>
      <c r="I325"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8P2</v>
      </c>
      <c r="J32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8P2.7</v>
      </c>
      <c r="K325" s="5" t="str">
        <f>IF(LessonLookup[[#This Row],[LessonTitleAuto]]="",LessonLookup[[#This Row],[LessonTitleEnter]],LessonLookup[[#This Row],[LessonTitleAuto]])</f>
        <v>Radiation (Practical)</v>
      </c>
      <c r="L325" s="3" t="s">
        <v>818</v>
      </c>
      <c r="M325" s="3" t="s">
        <v>51</v>
      </c>
      <c r="N325" s="8">
        <f>COUNTIF(StatementLookup[LessonID],LessonLookup[[#This Row],[LessonID]])</f>
        <v>3</v>
      </c>
      <c r="O325" s="7">
        <v>1</v>
      </c>
      <c r="P325" s="2" t="s">
        <v>819</v>
      </c>
      <c r="Q325" s="2" t="s">
        <v>820</v>
      </c>
      <c r="R325" s="2"/>
      <c r="S325" s="2"/>
      <c r="T325" s="4" t="str">
        <f>IF(ISERROR(_xlfn.XLOOKUP(LessonLookup[[#This Row],[TopicID]],TopicLookup[TopicID],TopicLookup[TopicTitle])),"",_xlfn.XLOOKUP(LessonLookup[[#This Row],[TopicID]],TopicLookup[TopicID],TopicLookup[TopicTitle]))</f>
        <v>Energy Transfers And Calculations</v>
      </c>
      <c r="U32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25" s="2"/>
      <c r="X325" s="2"/>
      <c r="Y325" s="2"/>
      <c r="Z325" s="2"/>
      <c r="AA325" s="2"/>
      <c r="AB325" s="2"/>
    </row>
    <row r="326" spans="1:28" ht="14.65" hidden="1" customHeight="1" x14ac:dyDescent="0.25">
      <c r="A326" s="7" t="str">
        <f>_xlfn.XLOOKUP(LessonLookup[[#This Row],[TopicID]],TopicLookup[TopicID],TopicLookup[SyllabusSubject])</f>
        <v>Science</v>
      </c>
      <c r="B326" s="5">
        <f>_xlfn.XLOOKUP(LessonLookup[[#This Row],[TopicID]],TopicLookup[TopicID],TopicLookup[SyllabusKeyStage])</f>
        <v>3</v>
      </c>
      <c r="C326" s="1" t="str">
        <f>_xlfn.XLOOKUP(LessonLookup[[#This Row],[TopicID]],topics!I:I,topics!D:D)</f>
        <v>KS3.Science</v>
      </c>
      <c r="D326" s="1" t="str">
        <f>_xlfn.XLOOKUP(LessonLookup[[#This Row],[TopicID]],topics!I:I,topics!E:E)</f>
        <v>Y8.Science</v>
      </c>
      <c r="E326" s="35">
        <v>8</v>
      </c>
      <c r="F326" s="36" t="s">
        <v>10</v>
      </c>
      <c r="G326" s="36">
        <v>2</v>
      </c>
      <c r="H326" s="37">
        <v>8</v>
      </c>
      <c r="I326"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8P2</v>
      </c>
      <c r="J32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8P2.8</v>
      </c>
      <c r="K326" s="5" t="str">
        <f>IF(LessonLookup[[#This Row],[LessonTitleAuto]]="",LessonLookup[[#This Row],[LessonTitleEnter]],LessonLookup[[#This Row],[LessonTitleAuto]])</f>
        <v>Efficiency &amp; Power</v>
      </c>
      <c r="L326" s="3" t="s">
        <v>821</v>
      </c>
      <c r="M326" s="3" t="s">
        <v>51</v>
      </c>
      <c r="N326" s="8">
        <f>COUNTIF(StatementLookup[LessonID],LessonLookup[[#This Row],[LessonID]])</f>
        <v>3</v>
      </c>
      <c r="O326" s="7">
        <v>1</v>
      </c>
      <c r="P326" s="2" t="s">
        <v>822</v>
      </c>
      <c r="Q326" s="2" t="s">
        <v>823</v>
      </c>
      <c r="R326" s="2"/>
      <c r="S326" s="2"/>
      <c r="T326" s="4" t="str">
        <f>IF(ISERROR(_xlfn.XLOOKUP(LessonLookup[[#This Row],[TopicID]],TopicLookup[TopicID],TopicLookup[TopicTitle])),"",_xlfn.XLOOKUP(LessonLookup[[#This Row],[TopicID]],TopicLookup[TopicID],TopicLookup[TopicTitle]))</f>
        <v>Energy Transfers And Calculations</v>
      </c>
      <c r="U32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26" s="2"/>
      <c r="X326" s="2"/>
      <c r="Y326" s="2"/>
      <c r="Z326" s="2"/>
      <c r="AA326" s="2"/>
      <c r="AB326" s="2"/>
    </row>
    <row r="327" spans="1:28" ht="14.65" hidden="1" customHeight="1" x14ac:dyDescent="0.25">
      <c r="A327" s="7" t="str">
        <f>_xlfn.XLOOKUP(LessonLookup[[#This Row],[TopicID]],TopicLookup[TopicID],TopicLookup[SyllabusSubject])</f>
        <v>Science</v>
      </c>
      <c r="B327" s="5">
        <f>_xlfn.XLOOKUP(LessonLookup[[#This Row],[TopicID]],TopicLookup[TopicID],TopicLookup[SyllabusKeyStage])</f>
        <v>3</v>
      </c>
      <c r="C327" s="1" t="str">
        <f>_xlfn.XLOOKUP(LessonLookup[[#This Row],[TopicID]],topics!I:I,topics!D:D)</f>
        <v>KS3.Science</v>
      </c>
      <c r="D327" s="1" t="str">
        <f>_xlfn.XLOOKUP(LessonLookup[[#This Row],[TopicID]],topics!I:I,topics!E:E)</f>
        <v>Y8.Science</v>
      </c>
      <c r="E327" s="35">
        <v>8</v>
      </c>
      <c r="F327" s="36" t="s">
        <v>10</v>
      </c>
      <c r="G327" s="36">
        <v>2</v>
      </c>
      <c r="H327" s="37" t="s">
        <v>8</v>
      </c>
      <c r="I327"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8P2</v>
      </c>
      <c r="J327"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8P2.F</v>
      </c>
      <c r="K327" s="5" t="str">
        <f>IF(LessonLookup[[#This Row],[LessonTitleAuto]]="",LessonLookup[[#This Row],[LessonTitleEnter]],LessonLookup[[#This Row],[LessonTitleAuto]])</f>
        <v>Test feedback: 8P2 Energy Transfers And Calculations</v>
      </c>
      <c r="L327" s="3" t="s">
        <v>921</v>
      </c>
      <c r="M327" s="3" t="s">
        <v>2951</v>
      </c>
      <c r="N327" s="2">
        <f>COUNTIF(StatementLookup[LessonID],LessonLookup[[#This Row],[LessonID]])</f>
        <v>1</v>
      </c>
      <c r="O327" s="2">
        <v>1</v>
      </c>
      <c r="P327" s="7"/>
      <c r="Q327" s="8"/>
      <c r="R327" s="2"/>
      <c r="S327" s="2"/>
      <c r="T327" s="4" t="str">
        <f>IF(ISERROR(_xlfn.XLOOKUP(LessonLookup[[#This Row],[TopicID]],TopicLookup[TopicID],TopicLookup[TopicTitle])),"",_xlfn.XLOOKUP(LessonLookup[[#This Row],[TopicID]],TopicLookup[TopicID],TopicLookup[TopicTitle]))</f>
        <v>Energy Transfers And Calculations</v>
      </c>
      <c r="U32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8P2 Energy Transfers And Calculations</v>
      </c>
      <c r="V327" s="2"/>
      <c r="X327" s="2"/>
      <c r="Y327" s="2"/>
      <c r="Z327" s="2"/>
      <c r="AA327" s="2"/>
      <c r="AB327" s="2"/>
    </row>
    <row r="328" spans="1:28" ht="14.65" hidden="1" customHeight="1" x14ac:dyDescent="0.25">
      <c r="A328" s="7" t="str">
        <f>_xlfn.XLOOKUP(LessonLookup[[#This Row],[TopicID]],TopicLookup[TopicID],TopicLookup[SyllabusSubject])</f>
        <v>Science</v>
      </c>
      <c r="B328" s="5">
        <f>_xlfn.XLOOKUP(LessonLookup[[#This Row],[TopicID]],TopicLookup[TopicID],TopicLookup[SyllabusKeyStage])</f>
        <v>3</v>
      </c>
      <c r="C328" s="1" t="str">
        <f>_xlfn.XLOOKUP(LessonLookup[[#This Row],[TopicID]],topics!I:I,topics!D:D)</f>
        <v>KS3.Science</v>
      </c>
      <c r="D328" s="1" t="str">
        <f>_xlfn.XLOOKUP(LessonLookup[[#This Row],[TopicID]],topics!I:I,topics!E:E)</f>
        <v>Y8.Science</v>
      </c>
      <c r="E328" s="35">
        <v>8</v>
      </c>
      <c r="F328" s="36" t="s">
        <v>10</v>
      </c>
      <c r="G328" s="36">
        <v>2</v>
      </c>
      <c r="H328" s="37" t="s">
        <v>6</v>
      </c>
      <c r="I328"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8P2</v>
      </c>
      <c r="J328"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8P2.R</v>
      </c>
      <c r="K328" s="5" t="str">
        <f>IF(LessonLookup[[#This Row],[LessonTitleAuto]]="",LessonLookup[[#This Row],[LessonTitleEnter]],LessonLookup[[#This Row],[LessonTitleAuto]])</f>
        <v>Revision of topic 8P2 Energy Transfers And Calculations</v>
      </c>
      <c r="L328" s="3" t="s">
        <v>921</v>
      </c>
      <c r="M328" s="3" t="s">
        <v>2873</v>
      </c>
      <c r="N328" s="2">
        <f>COUNTIF(StatementLookup[LessonID],LessonLookup[[#This Row],[LessonID]])</f>
        <v>1</v>
      </c>
      <c r="O328" s="2">
        <v>1</v>
      </c>
      <c r="P328" s="7"/>
      <c r="Q328" s="8"/>
      <c r="R328" s="2"/>
      <c r="S328" s="2"/>
      <c r="T328" s="4" t="str">
        <f>IF(ISERROR(_xlfn.XLOOKUP(LessonLookup[[#This Row],[TopicID]],TopicLookup[TopicID],TopicLookup[TopicTitle])),"",_xlfn.XLOOKUP(LessonLookup[[#This Row],[TopicID]],TopicLookup[TopicID],TopicLookup[TopicTitle]))</f>
        <v>Energy Transfers And Calculations</v>
      </c>
      <c r="U32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8P2 Energy Transfers And Calculations</v>
      </c>
      <c r="V328" s="2"/>
      <c r="X328" s="2"/>
      <c r="Y328" s="2"/>
      <c r="Z328" s="2"/>
      <c r="AA328" s="2"/>
      <c r="AB328" s="2"/>
    </row>
    <row r="329" spans="1:28" ht="14.65" hidden="1" customHeight="1" x14ac:dyDescent="0.25">
      <c r="A329" s="7" t="str">
        <f>_xlfn.XLOOKUP(LessonLookup[[#This Row],[TopicID]],TopicLookup[TopicID],TopicLookup[SyllabusSubject])</f>
        <v>Science</v>
      </c>
      <c r="B329" s="5">
        <f>_xlfn.XLOOKUP(LessonLookup[[#This Row],[TopicID]],TopicLookup[TopicID],TopicLookup[SyllabusKeyStage])</f>
        <v>3</v>
      </c>
      <c r="C329" s="1" t="str">
        <f>_xlfn.XLOOKUP(LessonLookup[[#This Row],[TopicID]],topics!I:I,topics!D:D)</f>
        <v>KS3.Science</v>
      </c>
      <c r="D329" s="1" t="str">
        <f>_xlfn.XLOOKUP(LessonLookup[[#This Row],[TopicID]],topics!I:I,topics!E:E)</f>
        <v>Y8.Science</v>
      </c>
      <c r="E329" s="35">
        <v>8</v>
      </c>
      <c r="F329" s="36" t="s">
        <v>10</v>
      </c>
      <c r="G329" s="36">
        <v>2</v>
      </c>
      <c r="H329" s="37" t="s">
        <v>7</v>
      </c>
      <c r="I329"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8P2</v>
      </c>
      <c r="J329"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8P2.T</v>
      </c>
      <c r="K329" s="5" t="str">
        <f>IF(LessonLookup[[#This Row],[LessonTitleAuto]]="",LessonLookup[[#This Row],[LessonTitleEnter]],LessonLookup[[#This Row],[LessonTitleAuto]])</f>
        <v>Topic test: 8P2 Energy Transfers And Calculations</v>
      </c>
      <c r="L329" s="3" t="s">
        <v>921</v>
      </c>
      <c r="M329" s="3" t="s">
        <v>2950</v>
      </c>
      <c r="N329" s="2">
        <f>COUNTIF(StatementLookup[LessonID],LessonLookup[[#This Row],[LessonID]])</f>
        <v>1</v>
      </c>
      <c r="O329" s="2">
        <v>1</v>
      </c>
      <c r="P329" s="7"/>
      <c r="Q329" s="8"/>
      <c r="R329" s="2"/>
      <c r="S329" s="2"/>
      <c r="T329" s="4" t="str">
        <f>IF(ISERROR(_xlfn.XLOOKUP(LessonLookup[[#This Row],[TopicID]],TopicLookup[TopicID],TopicLookup[TopicTitle])),"",_xlfn.XLOOKUP(LessonLookup[[#This Row],[TopicID]],TopicLookup[TopicID],TopicLookup[TopicTitle]))</f>
        <v>Energy Transfers And Calculations</v>
      </c>
      <c r="U32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8P2 Energy Transfers And Calculations</v>
      </c>
      <c r="V329" s="2"/>
      <c r="X329" s="2"/>
      <c r="Y329" s="2"/>
      <c r="Z329" s="2"/>
      <c r="AA329" s="2"/>
      <c r="AB329" s="2"/>
    </row>
    <row r="330" spans="1:28" ht="14.65" hidden="1" customHeight="1" x14ac:dyDescent="0.25">
      <c r="A330" s="7" t="str">
        <f>_xlfn.XLOOKUP(LessonLookup[[#This Row],[TopicID]],TopicLookup[TopicID],TopicLookup[SyllabusSubject])</f>
        <v>Science</v>
      </c>
      <c r="B330" s="5">
        <f>_xlfn.XLOOKUP(LessonLookup[[#This Row],[TopicID]],TopicLookup[TopicID],TopicLookup[SyllabusKeyStage])</f>
        <v>3</v>
      </c>
      <c r="C330" s="1" t="str">
        <f>_xlfn.XLOOKUP(LessonLookup[[#This Row],[TopicID]],topics!I:I,topics!D:D)</f>
        <v>KS3.Science</v>
      </c>
      <c r="D330" s="1" t="str">
        <f>_xlfn.XLOOKUP(LessonLookup[[#This Row],[TopicID]],topics!I:I,topics!E:E)</f>
        <v>Y8.Science</v>
      </c>
      <c r="E330" s="35">
        <v>8</v>
      </c>
      <c r="F330" s="36" t="s">
        <v>10</v>
      </c>
      <c r="G330" s="36">
        <v>3</v>
      </c>
      <c r="H330" s="37">
        <v>1</v>
      </c>
      <c r="I330"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8P3</v>
      </c>
      <c r="J330"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8P3.1</v>
      </c>
      <c r="K330" s="5" t="str">
        <f>IF(LessonLookup[[#This Row],[LessonTitleAuto]]="",LessonLookup[[#This Row],[LessonTitleEnter]],LessonLookup[[#This Row],[LessonTitleAuto]])</f>
        <v>Pressure in Solids (Practical)</v>
      </c>
      <c r="L330" s="3" t="s">
        <v>824</v>
      </c>
      <c r="M330" s="3" t="s">
        <v>51</v>
      </c>
      <c r="N330" s="8">
        <f>COUNTIF(StatementLookup[LessonID],LessonLookup[[#This Row],[LessonID]])</f>
        <v>3</v>
      </c>
      <c r="O330" s="7">
        <v>1</v>
      </c>
      <c r="P330" s="2" t="s">
        <v>825</v>
      </c>
      <c r="Q330" s="2" t="s">
        <v>826</v>
      </c>
      <c r="R330" s="2"/>
      <c r="S330" s="2"/>
      <c r="T330" s="4" t="str">
        <f>IF(ISERROR(_xlfn.XLOOKUP(LessonLookup[[#This Row],[TopicID]],TopicLookup[TopicID],TopicLookup[TopicTitle])),"",_xlfn.XLOOKUP(LessonLookup[[#This Row],[TopicID]],TopicLookup[TopicID],TopicLookup[TopicTitle]))</f>
        <v>Forces And Matter</v>
      </c>
      <c r="U33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30" s="2"/>
      <c r="X330" s="2"/>
      <c r="Y330" s="2"/>
      <c r="Z330" s="2"/>
      <c r="AA330" s="2"/>
      <c r="AB330" s="2"/>
    </row>
    <row r="331" spans="1:28" ht="14.65" hidden="1" customHeight="1" x14ac:dyDescent="0.25">
      <c r="A331" s="7" t="str">
        <f>_xlfn.XLOOKUP(LessonLookup[[#This Row],[TopicID]],TopicLookup[TopicID],TopicLookup[SyllabusSubject])</f>
        <v>Science</v>
      </c>
      <c r="B331" s="5">
        <f>_xlfn.XLOOKUP(LessonLookup[[#This Row],[TopicID]],TopicLookup[TopicID],TopicLookup[SyllabusKeyStage])</f>
        <v>3</v>
      </c>
      <c r="C331" s="1" t="str">
        <f>_xlfn.XLOOKUP(LessonLookup[[#This Row],[TopicID]],topics!I:I,topics!D:D)</f>
        <v>KS3.Science</v>
      </c>
      <c r="D331" s="1" t="str">
        <f>_xlfn.XLOOKUP(LessonLookup[[#This Row],[TopicID]],topics!I:I,topics!E:E)</f>
        <v>Y8.Science</v>
      </c>
      <c r="E331" s="35">
        <v>8</v>
      </c>
      <c r="F331" s="36" t="s">
        <v>10</v>
      </c>
      <c r="G331" s="36">
        <v>3</v>
      </c>
      <c r="H331" s="37">
        <v>2</v>
      </c>
      <c r="I331"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8P3</v>
      </c>
      <c r="J331"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8P3.2</v>
      </c>
      <c r="K331" s="5" t="str">
        <f>IF(LessonLookup[[#This Row],[LessonTitleAuto]]="",LessonLookup[[#This Row],[LessonTitleEnter]],LessonLookup[[#This Row],[LessonTitleAuto]])</f>
        <v>Pressure in Liquids</v>
      </c>
      <c r="L331" s="3" t="s">
        <v>827</v>
      </c>
      <c r="M331" s="3" t="s">
        <v>51</v>
      </c>
      <c r="N331" s="8">
        <f>COUNTIF(StatementLookup[LessonID],LessonLookup[[#This Row],[LessonID]])</f>
        <v>3</v>
      </c>
      <c r="O331" s="7">
        <v>1</v>
      </c>
      <c r="P331" s="2" t="s">
        <v>828</v>
      </c>
      <c r="Q331" s="2" t="s">
        <v>829</v>
      </c>
      <c r="R331" s="2"/>
      <c r="S331" s="2"/>
      <c r="T331" s="4" t="str">
        <f>IF(ISERROR(_xlfn.XLOOKUP(LessonLookup[[#This Row],[TopicID]],TopicLookup[TopicID],TopicLookup[TopicTitle])),"",_xlfn.XLOOKUP(LessonLookup[[#This Row],[TopicID]],TopicLookup[TopicID],TopicLookup[TopicTitle]))</f>
        <v>Forces And Matter</v>
      </c>
      <c r="U33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31" s="2"/>
      <c r="X331" s="2"/>
      <c r="Y331" s="2"/>
      <c r="Z331" s="2"/>
      <c r="AA331" s="2"/>
      <c r="AB331" s="2"/>
    </row>
    <row r="332" spans="1:28" ht="14.65" hidden="1" customHeight="1" x14ac:dyDescent="0.25">
      <c r="A332" s="7" t="str">
        <f>_xlfn.XLOOKUP(LessonLookup[[#This Row],[TopicID]],TopicLookup[TopicID],TopicLookup[SyllabusSubject])</f>
        <v>Science</v>
      </c>
      <c r="B332" s="5">
        <f>_xlfn.XLOOKUP(LessonLookup[[#This Row],[TopicID]],TopicLookup[TopicID],TopicLookup[SyllabusKeyStage])</f>
        <v>3</v>
      </c>
      <c r="C332" s="1" t="str">
        <f>_xlfn.XLOOKUP(LessonLookup[[#This Row],[TopicID]],topics!I:I,topics!D:D)</f>
        <v>KS3.Science</v>
      </c>
      <c r="D332" s="1" t="str">
        <f>_xlfn.XLOOKUP(LessonLookup[[#This Row],[TopicID]],topics!I:I,topics!E:E)</f>
        <v>Y8.Science</v>
      </c>
      <c r="E332" s="35">
        <v>8</v>
      </c>
      <c r="F332" s="36" t="s">
        <v>10</v>
      </c>
      <c r="G332" s="36">
        <v>3</v>
      </c>
      <c r="H332" s="37">
        <v>3</v>
      </c>
      <c r="I332"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8P3</v>
      </c>
      <c r="J332"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8P3.3</v>
      </c>
      <c r="K332" s="5" t="str">
        <f>IF(LessonLookup[[#This Row],[LessonTitleAuto]]="",LessonLookup[[#This Row],[LessonTitleEnter]],LessonLookup[[#This Row],[LessonTitleAuto]])</f>
        <v>Pressure in Gases (Practical)</v>
      </c>
      <c r="L332" s="3" t="s">
        <v>830</v>
      </c>
      <c r="M332" s="3" t="s">
        <v>51</v>
      </c>
      <c r="N332" s="8">
        <f>COUNTIF(StatementLookup[LessonID],LessonLookup[[#This Row],[LessonID]])</f>
        <v>3</v>
      </c>
      <c r="O332" s="7">
        <v>1</v>
      </c>
      <c r="P332" s="2" t="s">
        <v>831</v>
      </c>
      <c r="Q332" s="2" t="s">
        <v>832</v>
      </c>
      <c r="R332" s="2"/>
      <c r="S332" s="2"/>
      <c r="T332" s="4" t="str">
        <f>IF(ISERROR(_xlfn.XLOOKUP(LessonLookup[[#This Row],[TopicID]],TopicLookup[TopicID],TopicLookup[TopicTitle])),"",_xlfn.XLOOKUP(LessonLookup[[#This Row],[TopicID]],TopicLookup[TopicID],TopicLookup[TopicTitle]))</f>
        <v>Forces And Matter</v>
      </c>
      <c r="U33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32" s="2"/>
      <c r="X332" s="2"/>
      <c r="Y332" s="2"/>
      <c r="Z332" s="2"/>
      <c r="AA332" s="2"/>
      <c r="AB332" s="2"/>
    </row>
    <row r="333" spans="1:28" ht="14.65" hidden="1" customHeight="1" x14ac:dyDescent="0.25">
      <c r="A333" s="7" t="str">
        <f>_xlfn.XLOOKUP(LessonLookup[[#This Row],[TopicID]],TopicLookup[TopicID],TopicLookup[SyllabusSubject])</f>
        <v>Science</v>
      </c>
      <c r="B333" s="5">
        <f>_xlfn.XLOOKUP(LessonLookup[[#This Row],[TopicID]],TopicLookup[TopicID],TopicLookup[SyllabusKeyStage])</f>
        <v>3</v>
      </c>
      <c r="C333" s="1" t="str">
        <f>_xlfn.XLOOKUP(LessonLookup[[#This Row],[TopicID]],topics!I:I,topics!D:D)</f>
        <v>KS3.Science</v>
      </c>
      <c r="D333" s="1" t="str">
        <f>_xlfn.XLOOKUP(LessonLookup[[#This Row],[TopicID]],topics!I:I,topics!E:E)</f>
        <v>Y8.Science</v>
      </c>
      <c r="E333" s="35">
        <v>8</v>
      </c>
      <c r="F333" s="36" t="s">
        <v>10</v>
      </c>
      <c r="G333" s="36">
        <v>3</v>
      </c>
      <c r="H333" s="37">
        <v>4</v>
      </c>
      <c r="I333"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8P3</v>
      </c>
      <c r="J333"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8P3.4</v>
      </c>
      <c r="K333" s="5" t="str">
        <f>IF(LessonLookup[[#This Row],[LessonTitleAuto]]="",LessonLookup[[#This Row],[LessonTitleEnter]],LessonLookup[[#This Row],[LessonTitleAuto]])</f>
        <v>Density (Theory)</v>
      </c>
      <c r="L333" s="3" t="s">
        <v>833</v>
      </c>
      <c r="M333" s="3" t="s">
        <v>51</v>
      </c>
      <c r="N333" s="8">
        <f>COUNTIF(StatementLookup[LessonID],LessonLookup[[#This Row],[LessonID]])</f>
        <v>3</v>
      </c>
      <c r="O333" s="7">
        <v>1</v>
      </c>
      <c r="P333" s="2" t="s">
        <v>834</v>
      </c>
      <c r="Q333" s="2" t="s">
        <v>835</v>
      </c>
      <c r="R333" s="2"/>
      <c r="S333" s="2"/>
      <c r="T333" s="4" t="str">
        <f>IF(ISERROR(_xlfn.XLOOKUP(LessonLookup[[#This Row],[TopicID]],TopicLookup[TopicID],TopicLookup[TopicTitle])),"",_xlfn.XLOOKUP(LessonLookup[[#This Row],[TopicID]],TopicLookup[TopicID],TopicLookup[TopicTitle]))</f>
        <v>Forces And Matter</v>
      </c>
      <c r="U33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33" s="2"/>
      <c r="X333" s="2"/>
      <c r="Y333" s="2"/>
      <c r="Z333" s="2"/>
      <c r="AA333" s="2"/>
      <c r="AB333" s="2"/>
    </row>
    <row r="334" spans="1:28" ht="14.65" hidden="1" customHeight="1" x14ac:dyDescent="0.25">
      <c r="A334" s="7" t="str">
        <f>_xlfn.XLOOKUP(LessonLookup[[#This Row],[TopicID]],TopicLookup[TopicID],TopicLookup[SyllabusSubject])</f>
        <v>Science</v>
      </c>
      <c r="B334" s="5">
        <f>_xlfn.XLOOKUP(LessonLookup[[#This Row],[TopicID]],TopicLookup[TopicID],TopicLookup[SyllabusKeyStage])</f>
        <v>3</v>
      </c>
      <c r="C334" s="1" t="str">
        <f>_xlfn.XLOOKUP(LessonLookup[[#This Row],[TopicID]],topics!I:I,topics!D:D)</f>
        <v>KS3.Science</v>
      </c>
      <c r="D334" s="1" t="str">
        <f>_xlfn.XLOOKUP(LessonLookup[[#This Row],[TopicID]],topics!I:I,topics!E:E)</f>
        <v>Y8.Science</v>
      </c>
      <c r="E334" s="35">
        <v>8</v>
      </c>
      <c r="F334" s="36" t="s">
        <v>10</v>
      </c>
      <c r="G334" s="36">
        <v>3</v>
      </c>
      <c r="H334" s="37">
        <v>5</v>
      </c>
      <c r="I334"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8P3</v>
      </c>
      <c r="J33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8P3.5</v>
      </c>
      <c r="K334" s="5" t="str">
        <f>IF(LessonLookup[[#This Row],[LessonTitleAuto]]="",LessonLookup[[#This Row],[LessonTitleEnter]],LessonLookup[[#This Row],[LessonTitleAuto]])</f>
        <v>Investigating Density (Practical)</v>
      </c>
      <c r="L334" s="3" t="s">
        <v>836</v>
      </c>
      <c r="M334" s="3" t="s">
        <v>51</v>
      </c>
      <c r="N334" s="8">
        <f>COUNTIF(StatementLookup[LessonID],LessonLookup[[#This Row],[LessonID]])</f>
        <v>3</v>
      </c>
      <c r="O334" s="7">
        <v>1</v>
      </c>
      <c r="P334" s="2" t="s">
        <v>837</v>
      </c>
      <c r="Q334" s="2" t="s">
        <v>838</v>
      </c>
      <c r="R334" s="2"/>
      <c r="S334" s="2"/>
      <c r="T334" s="4" t="str">
        <f>IF(ISERROR(_xlfn.XLOOKUP(LessonLookup[[#This Row],[TopicID]],TopicLookup[TopicID],TopicLookup[TopicTitle])),"",_xlfn.XLOOKUP(LessonLookup[[#This Row],[TopicID]],TopicLookup[TopicID],TopicLookup[TopicTitle]))</f>
        <v>Forces And Matter</v>
      </c>
      <c r="U33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34" s="2"/>
      <c r="X334" s="2"/>
      <c r="Y334" s="2"/>
      <c r="Z334" s="2"/>
      <c r="AA334" s="2"/>
      <c r="AB334" s="2"/>
    </row>
    <row r="335" spans="1:28" ht="14.65" hidden="1" customHeight="1" x14ac:dyDescent="0.25">
      <c r="A335" s="7" t="str">
        <f>_xlfn.XLOOKUP(LessonLookup[[#This Row],[TopicID]],TopicLookup[TopicID],TopicLookup[SyllabusSubject])</f>
        <v>Science</v>
      </c>
      <c r="B335" s="5">
        <f>_xlfn.XLOOKUP(LessonLookup[[#This Row],[TopicID]],TopicLookup[TopicID],TopicLookup[SyllabusKeyStage])</f>
        <v>3</v>
      </c>
      <c r="C335" s="1" t="str">
        <f>_xlfn.XLOOKUP(LessonLookup[[#This Row],[TopicID]],topics!I:I,topics!D:D)</f>
        <v>KS3.Science</v>
      </c>
      <c r="D335" s="1" t="str">
        <f>_xlfn.XLOOKUP(LessonLookup[[#This Row],[TopicID]],topics!I:I,topics!E:E)</f>
        <v>Y8.Science</v>
      </c>
      <c r="E335" s="35">
        <v>8</v>
      </c>
      <c r="F335" s="36" t="s">
        <v>10</v>
      </c>
      <c r="G335" s="36">
        <v>3</v>
      </c>
      <c r="H335" s="37">
        <v>6</v>
      </c>
      <c r="I335"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8P3</v>
      </c>
      <c r="J33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8P3.6</v>
      </c>
      <c r="K335" s="5" t="str">
        <f>IF(LessonLookup[[#This Row],[LessonTitleAuto]]="",LessonLookup[[#This Row],[LessonTitleEnter]],LessonLookup[[#This Row],[LessonTitleAuto]])</f>
        <v>Archimedes Principle (Theory)</v>
      </c>
      <c r="L335" s="3" t="s">
        <v>839</v>
      </c>
      <c r="M335" s="3" t="s">
        <v>51</v>
      </c>
      <c r="N335" s="8">
        <f>COUNTIF(StatementLookup[LessonID],LessonLookup[[#This Row],[LessonID]])</f>
        <v>3</v>
      </c>
      <c r="O335" s="7">
        <v>1</v>
      </c>
      <c r="P335" s="2" t="s">
        <v>840</v>
      </c>
      <c r="Q335" s="2"/>
      <c r="R335" s="2"/>
      <c r="S335" s="2"/>
      <c r="T335" s="4" t="str">
        <f>IF(ISERROR(_xlfn.XLOOKUP(LessonLookup[[#This Row],[TopicID]],TopicLookup[TopicID],TopicLookup[TopicTitle])),"",_xlfn.XLOOKUP(LessonLookup[[#This Row],[TopicID]],TopicLookup[TopicID],TopicLookup[TopicTitle]))</f>
        <v>Forces And Matter</v>
      </c>
      <c r="U33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35" s="2"/>
      <c r="X335" s="2"/>
      <c r="Y335" s="2"/>
      <c r="Z335" s="2"/>
      <c r="AA335" s="2"/>
      <c r="AB335" s="2"/>
    </row>
    <row r="336" spans="1:28" ht="14.65" hidden="1" customHeight="1" x14ac:dyDescent="0.25">
      <c r="A336" s="7" t="str">
        <f>_xlfn.XLOOKUP(LessonLookup[[#This Row],[TopicID]],TopicLookup[TopicID],TopicLookup[SyllabusSubject])</f>
        <v>Science</v>
      </c>
      <c r="B336" s="5">
        <f>_xlfn.XLOOKUP(LessonLookup[[#This Row],[TopicID]],TopicLookup[TopicID],TopicLookup[SyllabusKeyStage])</f>
        <v>3</v>
      </c>
      <c r="C336" s="1" t="str">
        <f>_xlfn.XLOOKUP(LessonLookup[[#This Row],[TopicID]],topics!I:I,topics!D:D)</f>
        <v>KS3.Science</v>
      </c>
      <c r="D336" s="1" t="str">
        <f>_xlfn.XLOOKUP(LessonLookup[[#This Row],[TopicID]],topics!I:I,topics!E:E)</f>
        <v>Y8.Science</v>
      </c>
      <c r="E336" s="35">
        <v>8</v>
      </c>
      <c r="F336" s="36" t="s">
        <v>10</v>
      </c>
      <c r="G336" s="36">
        <v>3</v>
      </c>
      <c r="H336" s="37">
        <v>7</v>
      </c>
      <c r="I336"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8P3</v>
      </c>
      <c r="J33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8P3.7</v>
      </c>
      <c r="K336" s="5" t="str">
        <f>IF(LessonLookup[[#This Row],[LessonTitleAuto]]="",LessonLookup[[#This Row],[LessonTitleEnter]],LessonLookup[[#This Row],[LessonTitleAuto]])</f>
        <v>Archimedes Principle (Practical)</v>
      </c>
      <c r="L336" s="3" t="s">
        <v>841</v>
      </c>
      <c r="M336" s="3" t="s">
        <v>51</v>
      </c>
      <c r="N336" s="8">
        <f>COUNTIF(StatementLookup[LessonID],LessonLookup[[#This Row],[LessonID]])</f>
        <v>3</v>
      </c>
      <c r="O336" s="7">
        <v>1</v>
      </c>
      <c r="P336" s="2" t="s">
        <v>842</v>
      </c>
      <c r="Q336" s="2" t="s">
        <v>843</v>
      </c>
      <c r="R336" s="2"/>
      <c r="S336" s="2"/>
      <c r="T336" s="4" t="str">
        <f>IF(ISERROR(_xlfn.XLOOKUP(LessonLookup[[#This Row],[TopicID]],TopicLookup[TopicID],TopicLookup[TopicTitle])),"",_xlfn.XLOOKUP(LessonLookup[[#This Row],[TopicID]],TopicLookup[TopicID],TopicLookup[TopicTitle]))</f>
        <v>Forces And Matter</v>
      </c>
      <c r="U33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36" s="2"/>
      <c r="X336" s="2"/>
      <c r="Y336" s="2"/>
      <c r="Z336" s="2"/>
      <c r="AA336" s="2"/>
      <c r="AB336" s="2"/>
    </row>
    <row r="337" spans="1:28" ht="14.65" hidden="1" customHeight="1" x14ac:dyDescent="0.25">
      <c r="A337" s="7" t="str">
        <f>_xlfn.XLOOKUP(LessonLookup[[#This Row],[TopicID]],TopicLookup[TopicID],TopicLookup[SyllabusSubject])</f>
        <v>Science</v>
      </c>
      <c r="B337" s="5">
        <f>_xlfn.XLOOKUP(LessonLookup[[#This Row],[TopicID]],TopicLookup[TopicID],TopicLookup[SyllabusKeyStage])</f>
        <v>3</v>
      </c>
      <c r="C337" s="1" t="str">
        <f>_xlfn.XLOOKUP(LessonLookup[[#This Row],[TopicID]],topics!I:I,topics!D:D)</f>
        <v>KS3.Science</v>
      </c>
      <c r="D337" s="1" t="str">
        <f>_xlfn.XLOOKUP(LessonLookup[[#This Row],[TopicID]],topics!I:I,topics!E:E)</f>
        <v>Y8.Science</v>
      </c>
      <c r="E337" s="35">
        <v>8</v>
      </c>
      <c r="F337" s="36" t="s">
        <v>10</v>
      </c>
      <c r="G337" s="36">
        <v>3</v>
      </c>
      <c r="H337" s="37">
        <v>8</v>
      </c>
      <c r="I337"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8P3</v>
      </c>
      <c r="J337"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8P3.8</v>
      </c>
      <c r="K337" s="5" t="str">
        <f>IF(LessonLookup[[#This Row],[LessonTitleAuto]]="",LessonLookup[[#This Row],[LessonTitleEnter]],LessonLookup[[#This Row],[LessonTitleAuto]])</f>
        <v>Fluid Density</v>
      </c>
      <c r="L337" s="3" t="s">
        <v>844</v>
      </c>
      <c r="M337" s="3" t="s">
        <v>51</v>
      </c>
      <c r="N337" s="8">
        <f>COUNTIF(StatementLookup[LessonID],LessonLookup[[#This Row],[LessonID]])</f>
        <v>3</v>
      </c>
      <c r="O337" s="7">
        <v>1</v>
      </c>
      <c r="P337" s="2" t="s">
        <v>845</v>
      </c>
      <c r="Q337" s="2" t="s">
        <v>846</v>
      </c>
      <c r="R337" s="2"/>
      <c r="S337" s="2"/>
      <c r="T337" s="4" t="str">
        <f>IF(ISERROR(_xlfn.XLOOKUP(LessonLookup[[#This Row],[TopicID]],TopicLookup[TopicID],TopicLookup[TopicTitle])),"",_xlfn.XLOOKUP(LessonLookup[[#This Row],[TopicID]],TopicLookup[TopicID],TopicLookup[TopicTitle]))</f>
        <v>Forces And Matter</v>
      </c>
      <c r="U33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37" s="2"/>
      <c r="X337" s="2"/>
      <c r="Y337" s="2"/>
      <c r="Z337" s="2"/>
      <c r="AA337" s="2"/>
      <c r="AB337" s="2"/>
    </row>
    <row r="338" spans="1:28" ht="14.65" hidden="1" customHeight="1" x14ac:dyDescent="0.25">
      <c r="A338" s="7" t="str">
        <f>_xlfn.XLOOKUP(LessonLookup[[#This Row],[TopicID]],TopicLookup[TopicID],TopicLookup[SyllabusSubject])</f>
        <v>Science</v>
      </c>
      <c r="B338" s="5">
        <f>_xlfn.XLOOKUP(LessonLookup[[#This Row],[TopicID]],TopicLookup[TopicID],TopicLookup[SyllabusKeyStage])</f>
        <v>3</v>
      </c>
      <c r="C338" s="1" t="str">
        <f>_xlfn.XLOOKUP(LessonLookup[[#This Row],[TopicID]],topics!I:I,topics!D:D)</f>
        <v>KS3.Science</v>
      </c>
      <c r="D338" s="1" t="str">
        <f>_xlfn.XLOOKUP(LessonLookup[[#This Row],[TopicID]],topics!I:I,topics!E:E)</f>
        <v>Y8.Science</v>
      </c>
      <c r="E338" s="35">
        <v>8</v>
      </c>
      <c r="F338" s="36" t="s">
        <v>10</v>
      </c>
      <c r="G338" s="36">
        <v>3</v>
      </c>
      <c r="H338" s="37" t="s">
        <v>8</v>
      </c>
      <c r="I338"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8P3</v>
      </c>
      <c r="J338"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8P3.F</v>
      </c>
      <c r="K338" s="5" t="str">
        <f>IF(LessonLookup[[#This Row],[LessonTitleAuto]]="",LessonLookup[[#This Row],[LessonTitleEnter]],LessonLookup[[#This Row],[LessonTitleAuto]])</f>
        <v>Test feedback: 8P3 Forces And Matter</v>
      </c>
      <c r="L338" s="3" t="s">
        <v>921</v>
      </c>
      <c r="M338" s="3" t="s">
        <v>2951</v>
      </c>
      <c r="N338" s="2">
        <f>COUNTIF(StatementLookup[LessonID],LessonLookup[[#This Row],[LessonID]])</f>
        <v>1</v>
      </c>
      <c r="O338" s="2">
        <v>1</v>
      </c>
      <c r="P338" s="7"/>
      <c r="Q338" s="8"/>
      <c r="R338" s="2"/>
      <c r="S338" s="2"/>
      <c r="T338" s="4" t="str">
        <f>IF(ISERROR(_xlfn.XLOOKUP(LessonLookup[[#This Row],[TopicID]],TopicLookup[TopicID],TopicLookup[TopicTitle])),"",_xlfn.XLOOKUP(LessonLookup[[#This Row],[TopicID]],TopicLookup[TopicID],TopicLookup[TopicTitle]))</f>
        <v>Forces And Matter</v>
      </c>
      <c r="U33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8P3 Forces And Matter</v>
      </c>
      <c r="V338" s="2"/>
      <c r="X338" s="2"/>
      <c r="Y338" s="2"/>
      <c r="Z338" s="2"/>
      <c r="AA338" s="2"/>
      <c r="AB338" s="2"/>
    </row>
    <row r="339" spans="1:28" ht="14.65" hidden="1" customHeight="1" x14ac:dyDescent="0.25">
      <c r="A339" s="7" t="str">
        <f>_xlfn.XLOOKUP(LessonLookup[[#This Row],[TopicID]],TopicLookup[TopicID],TopicLookup[SyllabusSubject])</f>
        <v>Science</v>
      </c>
      <c r="B339" s="5">
        <f>_xlfn.XLOOKUP(LessonLookup[[#This Row],[TopicID]],TopicLookup[TopicID],TopicLookup[SyllabusKeyStage])</f>
        <v>3</v>
      </c>
      <c r="C339" s="1" t="str">
        <f>_xlfn.XLOOKUP(LessonLookup[[#This Row],[TopicID]],topics!I:I,topics!D:D)</f>
        <v>KS3.Science</v>
      </c>
      <c r="D339" s="1" t="str">
        <f>_xlfn.XLOOKUP(LessonLookup[[#This Row],[TopicID]],topics!I:I,topics!E:E)</f>
        <v>Y8.Science</v>
      </c>
      <c r="E339" s="35">
        <v>8</v>
      </c>
      <c r="F339" s="36" t="s">
        <v>10</v>
      </c>
      <c r="G339" s="36">
        <v>3</v>
      </c>
      <c r="H339" s="37" t="s">
        <v>6</v>
      </c>
      <c r="I339"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8P3</v>
      </c>
      <c r="J339"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8P3.R</v>
      </c>
      <c r="K339" s="5" t="str">
        <f>IF(LessonLookup[[#This Row],[LessonTitleAuto]]="",LessonLookup[[#This Row],[LessonTitleEnter]],LessonLookup[[#This Row],[LessonTitleAuto]])</f>
        <v>Revision of topic 8P3 Forces And Matter</v>
      </c>
      <c r="L339" s="3" t="s">
        <v>921</v>
      </c>
      <c r="M339" s="3" t="s">
        <v>2873</v>
      </c>
      <c r="N339" s="2">
        <f>COUNTIF(StatementLookup[LessonID],LessonLookup[[#This Row],[LessonID]])</f>
        <v>1</v>
      </c>
      <c r="O339" s="2">
        <v>1</v>
      </c>
      <c r="P339" s="7"/>
      <c r="Q339" s="8"/>
      <c r="R339" s="2"/>
      <c r="S339" s="2"/>
      <c r="T339" s="4" t="str">
        <f>IF(ISERROR(_xlfn.XLOOKUP(LessonLookup[[#This Row],[TopicID]],TopicLookup[TopicID],TopicLookup[TopicTitle])),"",_xlfn.XLOOKUP(LessonLookup[[#This Row],[TopicID]],TopicLookup[TopicID],TopicLookup[TopicTitle]))</f>
        <v>Forces And Matter</v>
      </c>
      <c r="U33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8P3 Forces And Matter</v>
      </c>
      <c r="V339" s="2"/>
      <c r="X339" s="2"/>
      <c r="Y339" s="2"/>
      <c r="Z339" s="2"/>
      <c r="AA339" s="2"/>
      <c r="AB339" s="2"/>
    </row>
    <row r="340" spans="1:28" ht="14.65" hidden="1" customHeight="1" x14ac:dyDescent="0.25">
      <c r="A340" s="7" t="str">
        <f>_xlfn.XLOOKUP(LessonLookup[[#This Row],[TopicID]],TopicLookup[TopicID],TopicLookup[SyllabusSubject])</f>
        <v>Science</v>
      </c>
      <c r="B340" s="5">
        <f>_xlfn.XLOOKUP(LessonLookup[[#This Row],[TopicID]],TopicLookup[TopicID],TopicLookup[SyllabusKeyStage])</f>
        <v>3</v>
      </c>
      <c r="C340" s="1" t="str">
        <f>_xlfn.XLOOKUP(LessonLookup[[#This Row],[TopicID]],topics!I:I,topics!D:D)</f>
        <v>KS3.Science</v>
      </c>
      <c r="D340" s="1" t="str">
        <f>_xlfn.XLOOKUP(LessonLookup[[#This Row],[TopicID]],topics!I:I,topics!E:E)</f>
        <v>Y8.Science</v>
      </c>
      <c r="E340" s="35">
        <v>8</v>
      </c>
      <c r="F340" s="36" t="s">
        <v>10</v>
      </c>
      <c r="G340" s="36">
        <v>3</v>
      </c>
      <c r="H340" s="37" t="s">
        <v>7</v>
      </c>
      <c r="I340"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8P3</v>
      </c>
      <c r="J340"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8P3.T</v>
      </c>
      <c r="K340" s="5" t="str">
        <f>IF(LessonLookup[[#This Row],[LessonTitleAuto]]="",LessonLookup[[#This Row],[LessonTitleEnter]],LessonLookup[[#This Row],[LessonTitleAuto]])</f>
        <v>Topic test: 8P3 Forces And Matter</v>
      </c>
      <c r="L340" s="3" t="s">
        <v>921</v>
      </c>
      <c r="M340" s="3" t="s">
        <v>2950</v>
      </c>
      <c r="N340" s="2">
        <f>COUNTIF(StatementLookup[LessonID],LessonLookup[[#This Row],[LessonID]])</f>
        <v>1</v>
      </c>
      <c r="O340" s="2">
        <v>1</v>
      </c>
      <c r="P340" s="7"/>
      <c r="Q340" s="8"/>
      <c r="R340" s="2"/>
      <c r="S340" s="2"/>
      <c r="T340" s="4" t="str">
        <f>IF(ISERROR(_xlfn.XLOOKUP(LessonLookup[[#This Row],[TopicID]],TopicLookup[TopicID],TopicLookup[TopicTitle])),"",_xlfn.XLOOKUP(LessonLookup[[#This Row],[TopicID]],TopicLookup[TopicID],TopicLookup[TopicTitle]))</f>
        <v>Forces And Matter</v>
      </c>
      <c r="U34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8P3 Forces And Matter</v>
      </c>
      <c r="V340" s="2"/>
      <c r="X340" s="2"/>
      <c r="Y340" s="2"/>
      <c r="Z340" s="2"/>
      <c r="AA340" s="2"/>
      <c r="AB340" s="2"/>
    </row>
    <row r="341" spans="1:28" ht="14.65" hidden="1" customHeight="1" x14ac:dyDescent="0.25">
      <c r="A341" s="7" t="str">
        <f>_xlfn.XLOOKUP(LessonLookup[[#This Row],[TopicID]],TopicLookup[TopicID],TopicLookup[SyllabusSubject])</f>
        <v>Science</v>
      </c>
      <c r="B341" s="5">
        <f>_xlfn.XLOOKUP(LessonLookup[[#This Row],[TopicID]],TopicLookup[TopicID],TopicLookup[SyllabusKeyStage])</f>
        <v>3</v>
      </c>
      <c r="C341" s="1" t="str">
        <f>_xlfn.XLOOKUP(LessonLookup[[#This Row],[TopicID]],topics!I:I,topics!D:D)</f>
        <v>KS3.Science</v>
      </c>
      <c r="D341" s="1" t="str">
        <f>_xlfn.XLOOKUP(LessonLookup[[#This Row],[TopicID]],topics!I:I,topics!E:E)</f>
        <v>Y8.Science</v>
      </c>
      <c r="E341" s="35">
        <v>8</v>
      </c>
      <c r="F341" s="36" t="s">
        <v>10</v>
      </c>
      <c r="G341" s="36">
        <v>4</v>
      </c>
      <c r="H341" s="37">
        <v>1</v>
      </c>
      <c r="I341"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8P4</v>
      </c>
      <c r="J341"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8P4.1</v>
      </c>
      <c r="K341" s="5" t="str">
        <f>IF(LessonLookup[[#This Row],[LessonTitleAuto]]="",LessonLookup[[#This Row],[LessonTitleEnter]],LessonLookup[[#This Row],[LessonTitleAuto]])</f>
        <v>The history of space observation</v>
      </c>
      <c r="L341" s="3" t="s">
        <v>847</v>
      </c>
      <c r="M341" s="3" t="s">
        <v>51</v>
      </c>
      <c r="N341" s="8">
        <f>COUNTIF(StatementLookup[LessonID],LessonLookup[[#This Row],[LessonID]])</f>
        <v>3</v>
      </c>
      <c r="O341" s="7">
        <v>1</v>
      </c>
      <c r="P341" s="2" t="s">
        <v>848</v>
      </c>
      <c r="Q341" s="16" t="s">
        <v>849</v>
      </c>
      <c r="R341" s="16"/>
      <c r="S341" s="2"/>
      <c r="T341" s="4" t="str">
        <f>IF(ISERROR(_xlfn.XLOOKUP(LessonLookup[[#This Row],[TopicID]],TopicLookup[TopicID],TopicLookup[TopicTitle])),"",_xlfn.XLOOKUP(LessonLookup[[#This Row],[TopicID]],TopicLookup[TopicID],TopicLookup[TopicTitle]))</f>
        <v>Space Observation</v>
      </c>
      <c r="U34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41" s="2"/>
      <c r="X341" s="2"/>
      <c r="Y341" s="2"/>
      <c r="Z341" s="2"/>
      <c r="AA341" s="2"/>
      <c r="AB341" s="2"/>
    </row>
    <row r="342" spans="1:28" ht="14.65" hidden="1" customHeight="1" x14ac:dyDescent="0.25">
      <c r="A342" s="7" t="str">
        <f>_xlfn.XLOOKUP(LessonLookup[[#This Row],[TopicID]],TopicLookup[TopicID],TopicLookup[SyllabusSubject])</f>
        <v>Science</v>
      </c>
      <c r="B342" s="5">
        <f>_xlfn.XLOOKUP(LessonLookup[[#This Row],[TopicID]],TopicLookup[TopicID],TopicLookup[SyllabusKeyStage])</f>
        <v>3</v>
      </c>
      <c r="C342" s="1" t="str">
        <f>_xlfn.XLOOKUP(LessonLookup[[#This Row],[TopicID]],topics!I:I,topics!D:D)</f>
        <v>KS3.Science</v>
      </c>
      <c r="D342" s="1" t="str">
        <f>_xlfn.XLOOKUP(LessonLookup[[#This Row],[TopicID]],topics!I:I,topics!E:E)</f>
        <v>Y8.Science</v>
      </c>
      <c r="E342" s="35">
        <v>8</v>
      </c>
      <c r="F342" s="36" t="s">
        <v>10</v>
      </c>
      <c r="G342" s="36">
        <v>4</v>
      </c>
      <c r="H342" s="37">
        <v>2</v>
      </c>
      <c r="I342"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8P4</v>
      </c>
      <c r="J342"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8P4.2</v>
      </c>
      <c r="K342" s="5" t="str">
        <f>IF(LessonLookup[[#This Row],[LessonTitleAuto]]="",LessonLookup[[#This Row],[LessonTitleEnter]],LessonLookup[[#This Row],[LessonTitleAuto]])</f>
        <v>Lenses</v>
      </c>
      <c r="L342" s="3" t="s">
        <v>850</v>
      </c>
      <c r="M342" s="3" t="s">
        <v>51</v>
      </c>
      <c r="N342" s="8">
        <f>COUNTIF(StatementLookup[LessonID],LessonLookup[[#This Row],[LessonID]])</f>
        <v>3</v>
      </c>
      <c r="O342" s="7">
        <v>1</v>
      </c>
      <c r="P342" s="2" t="s">
        <v>851</v>
      </c>
      <c r="Q342" s="2" t="s">
        <v>852</v>
      </c>
      <c r="R342" s="2"/>
      <c r="S342" s="2"/>
      <c r="T342" s="4" t="str">
        <f>IF(ISERROR(_xlfn.XLOOKUP(LessonLookup[[#This Row],[TopicID]],TopicLookup[TopicID],TopicLookup[TopicTitle])),"",_xlfn.XLOOKUP(LessonLookup[[#This Row],[TopicID]],TopicLookup[TopicID],TopicLookup[TopicTitle]))</f>
        <v>Space Observation</v>
      </c>
      <c r="U34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42" s="2"/>
      <c r="X342" s="2"/>
      <c r="Y342" s="2"/>
      <c r="Z342" s="2"/>
      <c r="AA342" s="2"/>
      <c r="AB342" s="2"/>
    </row>
    <row r="343" spans="1:28" ht="14.65" hidden="1" customHeight="1" x14ac:dyDescent="0.25">
      <c r="A343" s="7" t="str">
        <f>_xlfn.XLOOKUP(LessonLookup[[#This Row],[TopicID]],TopicLookup[TopicID],TopicLookup[SyllabusSubject])</f>
        <v>Science</v>
      </c>
      <c r="B343" s="5">
        <f>_xlfn.XLOOKUP(LessonLookup[[#This Row],[TopicID]],TopicLookup[TopicID],TopicLookup[SyllabusKeyStage])</f>
        <v>3</v>
      </c>
      <c r="C343" s="1" t="str">
        <f>_xlfn.XLOOKUP(LessonLookup[[#This Row],[TopicID]],topics!I:I,topics!D:D)</f>
        <v>KS3.Science</v>
      </c>
      <c r="D343" s="1" t="str">
        <f>_xlfn.XLOOKUP(LessonLookup[[#This Row],[TopicID]],topics!I:I,topics!E:E)</f>
        <v>Y8.Science</v>
      </c>
      <c r="E343" s="35">
        <v>8</v>
      </c>
      <c r="F343" s="36" t="s">
        <v>10</v>
      </c>
      <c r="G343" s="36">
        <v>4</v>
      </c>
      <c r="H343" s="37">
        <v>3</v>
      </c>
      <c r="I343"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8P4</v>
      </c>
      <c r="J343"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8P4.3</v>
      </c>
      <c r="K343" s="5" t="str">
        <f>IF(LessonLookup[[#This Row],[LessonTitleAuto]]="",LessonLookup[[#This Row],[LessonTitleEnter]],LessonLookup[[#This Row],[LessonTitleAuto]])</f>
        <v>Focussing an image with a lens</v>
      </c>
      <c r="L343" s="3" t="s">
        <v>853</v>
      </c>
      <c r="M343" s="3" t="s">
        <v>51</v>
      </c>
      <c r="N343" s="8">
        <f>COUNTIF(StatementLookup[LessonID],LessonLookup[[#This Row],[LessonID]])</f>
        <v>3</v>
      </c>
      <c r="O343" s="7">
        <v>1</v>
      </c>
      <c r="P343" s="2" t="s">
        <v>854</v>
      </c>
      <c r="Q343" s="2" t="s">
        <v>855</v>
      </c>
      <c r="R343" s="2"/>
      <c r="S343" s="2"/>
      <c r="T343" s="4" t="str">
        <f>IF(ISERROR(_xlfn.XLOOKUP(LessonLookup[[#This Row],[TopicID]],TopicLookup[TopicID],TopicLookup[TopicTitle])),"",_xlfn.XLOOKUP(LessonLookup[[#This Row],[TopicID]],TopicLookup[TopicID],TopicLookup[TopicTitle]))</f>
        <v>Space Observation</v>
      </c>
      <c r="U34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43" s="2"/>
      <c r="X343" s="2"/>
      <c r="Y343" s="2"/>
      <c r="Z343" s="2"/>
      <c r="AA343" s="2"/>
      <c r="AB343" s="2"/>
    </row>
    <row r="344" spans="1:28" ht="14.65" hidden="1" customHeight="1" x14ac:dyDescent="0.25">
      <c r="A344" s="7" t="str">
        <f>_xlfn.XLOOKUP(LessonLookup[[#This Row],[TopicID]],TopicLookup[TopicID],TopicLookup[SyllabusSubject])</f>
        <v>Science</v>
      </c>
      <c r="B344" s="5">
        <f>_xlfn.XLOOKUP(LessonLookup[[#This Row],[TopicID]],TopicLookup[TopicID],TopicLookup[SyllabusKeyStage])</f>
        <v>3</v>
      </c>
      <c r="C344" s="1" t="str">
        <f>_xlfn.XLOOKUP(LessonLookup[[#This Row],[TopicID]],topics!I:I,topics!D:D)</f>
        <v>KS3.Science</v>
      </c>
      <c r="D344" s="1" t="str">
        <f>_xlfn.XLOOKUP(LessonLookup[[#This Row],[TopicID]],topics!I:I,topics!E:E)</f>
        <v>Y8.Science</v>
      </c>
      <c r="E344" s="35">
        <v>8</v>
      </c>
      <c r="F344" s="36" t="s">
        <v>10</v>
      </c>
      <c r="G344" s="36">
        <v>4</v>
      </c>
      <c r="H344" s="37">
        <v>4</v>
      </c>
      <c r="I344"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8P4</v>
      </c>
      <c r="J34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8P4.4</v>
      </c>
      <c r="K344" s="5" t="str">
        <f>IF(LessonLookup[[#This Row],[LessonTitleAuto]]="",LessonLookup[[#This Row],[LessonTitleEnter]],LessonLookup[[#This Row],[LessonTitleAuto]])</f>
        <v>Investigating focal length</v>
      </c>
      <c r="L344" s="3" t="s">
        <v>856</v>
      </c>
      <c r="M344" s="3" t="s">
        <v>51</v>
      </c>
      <c r="N344" s="8">
        <f>COUNTIF(StatementLookup[LessonID],LessonLookup[[#This Row],[LessonID]])</f>
        <v>3</v>
      </c>
      <c r="O344" s="7">
        <v>1</v>
      </c>
      <c r="P344" s="2" t="s">
        <v>857</v>
      </c>
      <c r="Q344" s="2" t="s">
        <v>858</v>
      </c>
      <c r="R344" s="2"/>
      <c r="S344" s="2"/>
      <c r="T344" s="4" t="str">
        <f>IF(ISERROR(_xlfn.XLOOKUP(LessonLookup[[#This Row],[TopicID]],TopicLookup[TopicID],TopicLookup[TopicTitle])),"",_xlfn.XLOOKUP(LessonLookup[[#This Row],[TopicID]],TopicLookup[TopicID],TopicLookup[TopicTitle]))</f>
        <v>Space Observation</v>
      </c>
      <c r="U34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44" s="2"/>
      <c r="X344" s="2"/>
      <c r="Y344" s="2"/>
      <c r="Z344" s="2"/>
      <c r="AA344" s="2"/>
      <c r="AB344" s="2"/>
    </row>
    <row r="345" spans="1:28" ht="14.65" hidden="1" customHeight="1" x14ac:dyDescent="0.25">
      <c r="A345" s="7" t="str">
        <f>_xlfn.XLOOKUP(LessonLookup[[#This Row],[TopicID]],TopicLookup[TopicID],TopicLookup[SyllabusSubject])</f>
        <v>Science</v>
      </c>
      <c r="B345" s="5">
        <f>_xlfn.XLOOKUP(LessonLookup[[#This Row],[TopicID]],TopicLookup[TopicID],TopicLookup[SyllabusKeyStage])</f>
        <v>3</v>
      </c>
      <c r="C345" s="1" t="str">
        <f>_xlfn.XLOOKUP(LessonLookup[[#This Row],[TopicID]],topics!I:I,topics!D:D)</f>
        <v>KS3.Science</v>
      </c>
      <c r="D345" s="1" t="str">
        <f>_xlfn.XLOOKUP(LessonLookup[[#This Row],[TopicID]],topics!I:I,topics!E:E)</f>
        <v>Y8.Science</v>
      </c>
      <c r="E345" s="35">
        <v>8</v>
      </c>
      <c r="F345" s="36" t="s">
        <v>10</v>
      </c>
      <c r="G345" s="36">
        <v>4</v>
      </c>
      <c r="H345" s="37">
        <v>5</v>
      </c>
      <c r="I345"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8P4</v>
      </c>
      <c r="J34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8P4.5</v>
      </c>
      <c r="K345" s="5" t="str">
        <f>IF(LessonLookup[[#This Row],[LessonTitleAuto]]="",LessonLookup[[#This Row],[LessonTitleEnter]],LessonLookup[[#This Row],[LessonTitleAuto]])</f>
        <v>Colour in space</v>
      </c>
      <c r="L345" s="3" t="s">
        <v>859</v>
      </c>
      <c r="M345" s="3" t="s">
        <v>51</v>
      </c>
      <c r="N345" s="8">
        <f>COUNTIF(StatementLookup[LessonID],LessonLookup[[#This Row],[LessonID]])</f>
        <v>3</v>
      </c>
      <c r="O345" s="7">
        <v>1</v>
      </c>
      <c r="P345" s="2" t="s">
        <v>860</v>
      </c>
      <c r="Q345" s="2"/>
      <c r="R345" s="2"/>
      <c r="S345" s="2"/>
      <c r="T345" s="4" t="str">
        <f>IF(ISERROR(_xlfn.XLOOKUP(LessonLookup[[#This Row],[TopicID]],TopicLookup[TopicID],TopicLookup[TopicTitle])),"",_xlfn.XLOOKUP(LessonLookup[[#This Row],[TopicID]],TopicLookup[TopicID],TopicLookup[TopicTitle]))</f>
        <v>Space Observation</v>
      </c>
      <c r="U34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45" s="2"/>
      <c r="X345" s="2"/>
      <c r="Y345" s="2"/>
      <c r="Z345" s="2"/>
      <c r="AA345" s="2"/>
      <c r="AB345" s="2"/>
    </row>
    <row r="346" spans="1:28" ht="14.65" hidden="1" customHeight="1" x14ac:dyDescent="0.25">
      <c r="A346" s="7" t="str">
        <f>_xlfn.XLOOKUP(LessonLookup[[#This Row],[TopicID]],TopicLookup[TopicID],TopicLookup[SyllabusSubject])</f>
        <v>Science</v>
      </c>
      <c r="B346" s="5">
        <f>_xlfn.XLOOKUP(LessonLookup[[#This Row],[TopicID]],TopicLookup[TopicID],TopicLookup[SyllabusKeyStage])</f>
        <v>3</v>
      </c>
      <c r="C346" s="1" t="str">
        <f>_xlfn.XLOOKUP(LessonLookup[[#This Row],[TopicID]],topics!I:I,topics!D:D)</f>
        <v>KS3.Science</v>
      </c>
      <c r="D346" s="1" t="str">
        <f>_xlfn.XLOOKUP(LessonLookup[[#This Row],[TopicID]],topics!I:I,topics!E:E)</f>
        <v>Y8.Science</v>
      </c>
      <c r="E346" s="35">
        <v>8</v>
      </c>
      <c r="F346" s="36" t="s">
        <v>10</v>
      </c>
      <c r="G346" s="36">
        <v>4</v>
      </c>
      <c r="H346" s="37">
        <v>6</v>
      </c>
      <c r="I346"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8P4</v>
      </c>
      <c r="J34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8P4.6</v>
      </c>
      <c r="K346" s="5" t="str">
        <f>IF(LessonLookup[[#This Row],[LessonTitleAuto]]="",LessonLookup[[#This Row],[LessonTitleEnter]],LessonLookup[[#This Row],[LessonTitleAuto]])</f>
        <v>Optical telescopes</v>
      </c>
      <c r="L346" s="3" t="s">
        <v>861</v>
      </c>
      <c r="M346" s="3" t="s">
        <v>51</v>
      </c>
      <c r="N346" s="8">
        <f>COUNTIF(StatementLookup[LessonID],LessonLookup[[#This Row],[LessonID]])</f>
        <v>3</v>
      </c>
      <c r="O346" s="7">
        <v>1</v>
      </c>
      <c r="P346" s="2" t="s">
        <v>862</v>
      </c>
      <c r="Q346" s="2" t="s">
        <v>863</v>
      </c>
      <c r="R346" s="2"/>
      <c r="S346" s="2"/>
      <c r="T346" s="4" t="str">
        <f>IF(ISERROR(_xlfn.XLOOKUP(LessonLookup[[#This Row],[TopicID]],TopicLookup[TopicID],TopicLookup[TopicTitle])),"",_xlfn.XLOOKUP(LessonLookup[[#This Row],[TopicID]],TopicLookup[TopicID],TopicLookup[TopicTitle]))</f>
        <v>Space Observation</v>
      </c>
      <c r="U34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46" s="2"/>
      <c r="X346" s="2"/>
      <c r="Y346" s="2"/>
      <c r="Z346" s="2"/>
      <c r="AA346" s="2"/>
      <c r="AB346" s="2"/>
    </row>
    <row r="347" spans="1:28" ht="14.65" hidden="1" customHeight="1" x14ac:dyDescent="0.25">
      <c r="A347" s="7" t="str">
        <f>_xlfn.XLOOKUP(LessonLookup[[#This Row],[TopicID]],TopicLookup[TopicID],TopicLookup[SyllabusSubject])</f>
        <v>Science</v>
      </c>
      <c r="B347" s="5">
        <f>_xlfn.XLOOKUP(LessonLookup[[#This Row],[TopicID]],TopicLookup[TopicID],TopicLookup[SyllabusKeyStage])</f>
        <v>3</v>
      </c>
      <c r="C347" s="1" t="str">
        <f>_xlfn.XLOOKUP(LessonLookup[[#This Row],[TopicID]],topics!I:I,topics!D:D)</f>
        <v>KS3.Science</v>
      </c>
      <c r="D347" s="1" t="str">
        <f>_xlfn.XLOOKUP(LessonLookup[[#This Row],[TopicID]],topics!I:I,topics!E:E)</f>
        <v>Y8.Science</v>
      </c>
      <c r="E347" s="35">
        <v>8</v>
      </c>
      <c r="F347" s="36" t="s">
        <v>10</v>
      </c>
      <c r="G347" s="36">
        <v>4</v>
      </c>
      <c r="H347" s="37">
        <v>7</v>
      </c>
      <c r="I347"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8P4</v>
      </c>
      <c r="J347"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8P4.7</v>
      </c>
      <c r="K347" s="5" t="str">
        <f>IF(LessonLookup[[#This Row],[LessonTitleAuto]]="",LessonLookup[[#This Row],[LessonTitleEnter]],LessonLookup[[#This Row],[LessonTitleAuto]])</f>
        <v>Building a refracting telescope</v>
      </c>
      <c r="L347" s="3" t="s">
        <v>864</v>
      </c>
      <c r="M347" s="3" t="s">
        <v>51</v>
      </c>
      <c r="N347" s="8">
        <f>COUNTIF(StatementLookup[LessonID],LessonLookup[[#This Row],[LessonID]])</f>
        <v>3</v>
      </c>
      <c r="O347" s="7">
        <v>1</v>
      </c>
      <c r="P347" s="2" t="s">
        <v>865</v>
      </c>
      <c r="Q347" s="2" t="s">
        <v>866</v>
      </c>
      <c r="R347" s="2"/>
      <c r="S347" s="2"/>
      <c r="T347" s="4" t="str">
        <f>IF(ISERROR(_xlfn.XLOOKUP(LessonLookup[[#This Row],[TopicID]],TopicLookup[TopicID],TopicLookup[TopicTitle])),"",_xlfn.XLOOKUP(LessonLookup[[#This Row],[TopicID]],TopicLookup[TopicID],TopicLookup[TopicTitle]))</f>
        <v>Space Observation</v>
      </c>
      <c r="U34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47" s="2"/>
      <c r="X347" s="2"/>
      <c r="Y347" s="2"/>
      <c r="Z347" s="2"/>
      <c r="AA347" s="2"/>
      <c r="AB347" s="2"/>
    </row>
    <row r="348" spans="1:28" ht="14.65" hidden="1" customHeight="1" x14ac:dyDescent="0.25">
      <c r="A348" s="7" t="str">
        <f>_xlfn.XLOOKUP(LessonLookup[[#This Row],[TopicID]],TopicLookup[TopicID],TopicLookup[SyllabusSubject])</f>
        <v>Science</v>
      </c>
      <c r="B348" s="5">
        <f>_xlfn.XLOOKUP(LessonLookup[[#This Row],[TopicID]],TopicLookup[TopicID],TopicLookup[SyllabusKeyStage])</f>
        <v>3</v>
      </c>
      <c r="C348" s="1" t="str">
        <f>_xlfn.XLOOKUP(LessonLookup[[#This Row],[TopicID]],topics!I:I,topics!D:D)</f>
        <v>KS3.Science</v>
      </c>
      <c r="D348" s="1" t="str">
        <f>_xlfn.XLOOKUP(LessonLookup[[#This Row],[TopicID]],topics!I:I,topics!E:E)</f>
        <v>Y8.Science</v>
      </c>
      <c r="E348" s="35">
        <v>8</v>
      </c>
      <c r="F348" s="36" t="s">
        <v>10</v>
      </c>
      <c r="G348" s="36">
        <v>4</v>
      </c>
      <c r="H348" s="37">
        <v>8</v>
      </c>
      <c r="I348"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8P4</v>
      </c>
      <c r="J348"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8P4.8</v>
      </c>
      <c r="K348" s="5" t="str">
        <f>IF(LessonLookup[[#This Row],[LessonTitleAuto]]="",LessonLookup[[#This Row],[LessonTitleEnter]],LessonLookup[[#This Row],[LessonTitleAuto]])</f>
        <v>Earth and Space telescopes</v>
      </c>
      <c r="L348" s="3" t="s">
        <v>867</v>
      </c>
      <c r="M348" s="3" t="s">
        <v>51</v>
      </c>
      <c r="N348" s="8">
        <f>COUNTIF(StatementLookup[LessonID],LessonLookup[[#This Row],[LessonID]])</f>
        <v>3</v>
      </c>
      <c r="O348" s="7">
        <v>1</v>
      </c>
      <c r="P348" s="2" t="s">
        <v>868</v>
      </c>
      <c r="Q348" s="2" t="s">
        <v>869</v>
      </c>
      <c r="R348" s="2"/>
      <c r="S348" s="2"/>
      <c r="T348" s="4" t="str">
        <f>IF(ISERROR(_xlfn.XLOOKUP(LessonLookup[[#This Row],[TopicID]],TopicLookup[TopicID],TopicLookup[TopicTitle])),"",_xlfn.XLOOKUP(LessonLookup[[#This Row],[TopicID]],TopicLookup[TopicID],TopicLookup[TopicTitle]))</f>
        <v>Space Observation</v>
      </c>
      <c r="U34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48" s="2"/>
      <c r="X348" s="2"/>
      <c r="Y348" s="2"/>
      <c r="Z348" s="2"/>
      <c r="AA348" s="2"/>
      <c r="AB348" s="2"/>
    </row>
    <row r="349" spans="1:28" ht="14.65" hidden="1" customHeight="1" x14ac:dyDescent="0.25">
      <c r="A349" s="7" t="str">
        <f>_xlfn.XLOOKUP(LessonLookup[[#This Row],[TopicID]],TopicLookup[TopicID],TopicLookup[SyllabusSubject])</f>
        <v>Science</v>
      </c>
      <c r="B349" s="18">
        <f>_xlfn.XLOOKUP(LessonLookup[[#This Row],[TopicID]],TopicLookup[TopicID],TopicLookup[SyllabusKeyStage])</f>
        <v>3</v>
      </c>
      <c r="C349" s="26" t="str">
        <f>_xlfn.XLOOKUP(LessonLookup[[#This Row],[TopicID]],topics!I:I,topics!D:D)</f>
        <v>KS3.Science</v>
      </c>
      <c r="D349" s="26" t="str">
        <f>_xlfn.XLOOKUP(LessonLookup[[#This Row],[TopicID]],topics!I:I,topics!E:E)</f>
        <v>Y8.Science</v>
      </c>
      <c r="E349" s="35">
        <v>8</v>
      </c>
      <c r="F349" s="36" t="s">
        <v>10</v>
      </c>
      <c r="G349" s="36">
        <v>4</v>
      </c>
      <c r="H349" s="37">
        <v>9</v>
      </c>
      <c r="I349"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8P4</v>
      </c>
      <c r="J349"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8P4.9</v>
      </c>
      <c r="K349" s="5" t="str">
        <f>IF(LessonLookup[[#This Row],[LessonTitleAuto]]="",LessonLookup[[#This Row],[LessonTitleEnter]],LessonLookup[[#This Row],[LessonTitleAuto]])</f>
        <v>Rovers</v>
      </c>
      <c r="L349" s="3" t="s">
        <v>870</v>
      </c>
      <c r="M349" s="3" t="s">
        <v>51</v>
      </c>
      <c r="N349" s="8">
        <f>COUNTIF(StatementLookup[LessonID],LessonLookup[[#This Row],[LessonID]])</f>
        <v>3</v>
      </c>
      <c r="O349" s="7">
        <v>1</v>
      </c>
      <c r="P349" s="2" t="s">
        <v>871</v>
      </c>
      <c r="Q349" s="16" t="s">
        <v>872</v>
      </c>
      <c r="R349" s="16"/>
      <c r="S349" s="7"/>
      <c r="T349" s="4" t="str">
        <f>IF(ISERROR(_xlfn.XLOOKUP(LessonLookup[[#This Row],[TopicID]],TopicLookup[TopicID],TopicLookup[TopicTitle])),"",_xlfn.XLOOKUP(LessonLookup[[#This Row],[TopicID]],TopicLookup[TopicID],TopicLookup[TopicTitle]))</f>
        <v>Space Observation</v>
      </c>
      <c r="U34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49" s="2"/>
      <c r="X349" s="2"/>
      <c r="Y349" s="2"/>
      <c r="Z349" s="2"/>
      <c r="AA349" s="2"/>
      <c r="AB349" s="2"/>
    </row>
    <row r="350" spans="1:28" ht="14.65" hidden="1" customHeight="1" x14ac:dyDescent="0.25">
      <c r="A350" s="7" t="str">
        <f>_xlfn.XLOOKUP(LessonLookup[[#This Row],[TopicID]],TopicLookup[TopicID],TopicLookup[SyllabusSubject])</f>
        <v>Science</v>
      </c>
      <c r="B350" s="5">
        <f>_xlfn.XLOOKUP(LessonLookup[[#This Row],[TopicID]],TopicLookup[TopicID],TopicLookup[SyllabusKeyStage])</f>
        <v>3</v>
      </c>
      <c r="C350" s="1" t="str">
        <f>_xlfn.XLOOKUP(LessonLookup[[#This Row],[TopicID]],topics!I:I,topics!D:D)</f>
        <v>KS3.Science</v>
      </c>
      <c r="D350" s="1" t="str">
        <f>_xlfn.XLOOKUP(LessonLookup[[#This Row],[TopicID]],topics!I:I,topics!E:E)</f>
        <v>Y8.Science</v>
      </c>
      <c r="E350" s="35">
        <v>8</v>
      </c>
      <c r="F350" s="36" t="s">
        <v>10</v>
      </c>
      <c r="G350" s="36">
        <v>4</v>
      </c>
      <c r="H350" s="37" t="s">
        <v>8</v>
      </c>
      <c r="I350"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8P4</v>
      </c>
      <c r="J350"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8P4.F</v>
      </c>
      <c r="K350" s="5" t="str">
        <f>IF(LessonLookup[[#This Row],[LessonTitleAuto]]="",LessonLookup[[#This Row],[LessonTitleEnter]],LessonLookup[[#This Row],[LessonTitleAuto]])</f>
        <v>Test feedback: 8P4 Space Observation</v>
      </c>
      <c r="L350" s="3" t="s">
        <v>921</v>
      </c>
      <c r="M350" s="3" t="s">
        <v>2951</v>
      </c>
      <c r="N350" s="2">
        <f>COUNTIF(StatementLookup[LessonID],LessonLookup[[#This Row],[LessonID]])</f>
        <v>1</v>
      </c>
      <c r="O350" s="2">
        <v>1</v>
      </c>
      <c r="P350" s="7"/>
      <c r="Q350" s="8"/>
      <c r="R350" s="2"/>
      <c r="S350" s="2"/>
      <c r="T350" s="4" t="str">
        <f>IF(ISERROR(_xlfn.XLOOKUP(LessonLookup[[#This Row],[TopicID]],TopicLookup[TopicID],TopicLookup[TopicTitle])),"",_xlfn.XLOOKUP(LessonLookup[[#This Row],[TopicID]],TopicLookup[TopicID],TopicLookup[TopicTitle]))</f>
        <v>Space Observation</v>
      </c>
      <c r="U35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8P4 Space Observation</v>
      </c>
      <c r="V350" s="2"/>
      <c r="X350" s="2"/>
      <c r="Y350" s="2"/>
      <c r="Z350" s="2"/>
      <c r="AA350" s="2"/>
      <c r="AB350" s="2"/>
    </row>
    <row r="351" spans="1:28" ht="14.65" hidden="1" customHeight="1" x14ac:dyDescent="0.25">
      <c r="A351" s="7" t="str">
        <f>_xlfn.XLOOKUP(LessonLookup[[#This Row],[TopicID]],TopicLookup[TopicID],TopicLookup[SyllabusSubject])</f>
        <v>Science</v>
      </c>
      <c r="B351" s="5">
        <f>_xlfn.XLOOKUP(LessonLookup[[#This Row],[TopicID]],TopicLookup[TopicID],TopicLookup[SyllabusKeyStage])</f>
        <v>3</v>
      </c>
      <c r="C351" s="1" t="str">
        <f>_xlfn.XLOOKUP(LessonLookup[[#This Row],[TopicID]],topics!I:I,topics!D:D)</f>
        <v>KS3.Science</v>
      </c>
      <c r="D351" s="1" t="str">
        <f>_xlfn.XLOOKUP(LessonLookup[[#This Row],[TopicID]],topics!I:I,topics!E:E)</f>
        <v>Y8.Science</v>
      </c>
      <c r="E351" s="35">
        <v>8</v>
      </c>
      <c r="F351" s="36" t="s">
        <v>10</v>
      </c>
      <c r="G351" s="36">
        <v>4</v>
      </c>
      <c r="H351" s="37" t="s">
        <v>6</v>
      </c>
      <c r="I351"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8P4</v>
      </c>
      <c r="J351"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8P4.R</v>
      </c>
      <c r="K351" s="5" t="str">
        <f>IF(LessonLookup[[#This Row],[LessonTitleAuto]]="",LessonLookup[[#This Row],[LessonTitleEnter]],LessonLookup[[#This Row],[LessonTitleAuto]])</f>
        <v>Revision of topic 8P4 Space Observation</v>
      </c>
      <c r="L351" s="3" t="s">
        <v>921</v>
      </c>
      <c r="M351" s="3" t="s">
        <v>2873</v>
      </c>
      <c r="N351" s="2">
        <f>COUNTIF(StatementLookup[LessonID],LessonLookup[[#This Row],[LessonID]])</f>
        <v>1</v>
      </c>
      <c r="O351" s="2">
        <v>1</v>
      </c>
      <c r="P351" s="7"/>
      <c r="Q351" s="8"/>
      <c r="R351" s="2"/>
      <c r="S351" s="2"/>
      <c r="T351" s="4" t="str">
        <f>IF(ISERROR(_xlfn.XLOOKUP(LessonLookup[[#This Row],[TopicID]],TopicLookup[TopicID],TopicLookup[TopicTitle])),"",_xlfn.XLOOKUP(LessonLookup[[#This Row],[TopicID]],TopicLookup[TopicID],TopicLookup[TopicTitle]))</f>
        <v>Space Observation</v>
      </c>
      <c r="U35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8P4 Space Observation</v>
      </c>
      <c r="V351" s="2"/>
      <c r="X351" s="2"/>
      <c r="Y351" s="2"/>
      <c r="Z351" s="2"/>
      <c r="AA351" s="2"/>
      <c r="AB351" s="2"/>
    </row>
    <row r="352" spans="1:28" ht="14.65" hidden="1" customHeight="1" x14ac:dyDescent="0.25">
      <c r="A352" s="7" t="str">
        <f>_xlfn.XLOOKUP(LessonLookup[[#This Row],[TopicID]],TopicLookup[TopicID],TopicLookup[SyllabusSubject])</f>
        <v>Science</v>
      </c>
      <c r="B352" s="5">
        <f>_xlfn.XLOOKUP(LessonLookup[[#This Row],[TopicID]],TopicLookup[TopicID],TopicLookup[SyllabusKeyStage])</f>
        <v>3</v>
      </c>
      <c r="C352" s="1" t="str">
        <f>_xlfn.XLOOKUP(LessonLookup[[#This Row],[TopicID]],topics!I:I,topics!D:D)</f>
        <v>KS3.Science</v>
      </c>
      <c r="D352" s="1" t="str">
        <f>_xlfn.XLOOKUP(LessonLookup[[#This Row],[TopicID]],topics!I:I,topics!E:E)</f>
        <v>Y8.Science</v>
      </c>
      <c r="E352" s="35">
        <v>8</v>
      </c>
      <c r="F352" s="36" t="s">
        <v>10</v>
      </c>
      <c r="G352" s="36">
        <v>4</v>
      </c>
      <c r="H352" s="37" t="s">
        <v>7</v>
      </c>
      <c r="I352"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8P4</v>
      </c>
      <c r="J352"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8P4.T</v>
      </c>
      <c r="K352" s="5" t="str">
        <f>IF(LessonLookup[[#This Row],[LessonTitleAuto]]="",LessonLookup[[#This Row],[LessonTitleEnter]],LessonLookup[[#This Row],[LessonTitleAuto]])</f>
        <v>Topic test: 8P4 Space Observation</v>
      </c>
      <c r="L352" s="3" t="s">
        <v>921</v>
      </c>
      <c r="M352" s="3" t="s">
        <v>2950</v>
      </c>
      <c r="N352" s="2">
        <f>COUNTIF(StatementLookup[LessonID],LessonLookup[[#This Row],[LessonID]])</f>
        <v>1</v>
      </c>
      <c r="O352" s="2">
        <v>1</v>
      </c>
      <c r="P352" s="7"/>
      <c r="Q352" s="8"/>
      <c r="R352" s="2"/>
      <c r="S352" s="2"/>
      <c r="T352" s="4" t="str">
        <f>IF(ISERROR(_xlfn.XLOOKUP(LessonLookup[[#This Row],[TopicID]],TopicLookup[TopicID],TopicLookup[TopicTitle])),"",_xlfn.XLOOKUP(LessonLookup[[#This Row],[TopicID]],TopicLookup[TopicID],TopicLookup[TopicTitle]))</f>
        <v>Space Observation</v>
      </c>
      <c r="U35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8P4 Space Observation</v>
      </c>
      <c r="V352" s="2"/>
      <c r="X352" s="2"/>
      <c r="Y352" s="2"/>
      <c r="Z352" s="2"/>
      <c r="AA352" s="2"/>
      <c r="AB352" s="2"/>
    </row>
    <row r="353" spans="1:28" ht="14.65" hidden="1" customHeight="1" x14ac:dyDescent="0.25">
      <c r="A353" s="7" t="str">
        <f>_xlfn.XLOOKUP(LessonLookup[[#This Row],[TopicID]],TopicLookup[TopicID],TopicLookup[SyllabusSubject])</f>
        <v>Science</v>
      </c>
      <c r="B353" s="5">
        <f>_xlfn.XLOOKUP(LessonLookup[[#This Row],[TopicID]],TopicLookup[TopicID],TopicLookup[SyllabusKeyStage])</f>
        <v>3</v>
      </c>
      <c r="C353" s="1" t="str">
        <f>_xlfn.XLOOKUP(LessonLookup[[#This Row],[TopicID]],topics!I:I,topics!D:D)</f>
        <v>KS3.Science</v>
      </c>
      <c r="D353" s="1" t="str">
        <f>_xlfn.XLOOKUP(LessonLookup[[#This Row],[TopicID]],topics!I:I,topics!E:E)</f>
        <v>Y8.Science</v>
      </c>
      <c r="E353" s="35">
        <v>8</v>
      </c>
      <c r="F353" s="36" t="s">
        <v>10</v>
      </c>
      <c r="G353" s="36">
        <v>5</v>
      </c>
      <c r="H353" s="37">
        <v>1</v>
      </c>
      <c r="I353"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8P5</v>
      </c>
      <c r="J353"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8P5.1</v>
      </c>
      <c r="K353" s="5" t="str">
        <f>IF(LessonLookup[[#This Row],[LessonTitleAuto]]="",LessonLookup[[#This Row],[LessonTitleEnter]],LessonLookup[[#This Row],[LessonTitleAuto]])</f>
        <v>Magnetism &amp; Induced Magnetism (Practical)</v>
      </c>
      <c r="L353" s="3" t="s">
        <v>873</v>
      </c>
      <c r="M353" s="3" t="s">
        <v>51</v>
      </c>
      <c r="N353" s="8">
        <f>COUNTIF(StatementLookup[LessonID],LessonLookup[[#This Row],[LessonID]])</f>
        <v>3</v>
      </c>
      <c r="O353" s="7">
        <v>1</v>
      </c>
      <c r="P353" s="2" t="s">
        <v>874</v>
      </c>
      <c r="Q353" s="2" t="s">
        <v>875</v>
      </c>
      <c r="R353" s="2"/>
      <c r="S353" s="2"/>
      <c r="T353" s="4" t="str">
        <f>IF(ISERROR(_xlfn.XLOOKUP(LessonLookup[[#This Row],[TopicID]],TopicLookup[TopicID],TopicLookup[TopicTitle])),"",_xlfn.XLOOKUP(LessonLookup[[#This Row],[TopicID]],TopicLookup[TopicID],TopicLookup[TopicTitle]))</f>
        <v>Electromagnetism</v>
      </c>
      <c r="U35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53" s="2"/>
      <c r="X353" s="2"/>
      <c r="Y353" s="2"/>
      <c r="Z353" s="2"/>
      <c r="AA353" s="2"/>
      <c r="AB353" s="2"/>
    </row>
    <row r="354" spans="1:28" ht="14.65" hidden="1" customHeight="1" x14ac:dyDescent="0.25">
      <c r="A354" s="7" t="str">
        <f>_xlfn.XLOOKUP(LessonLookup[[#This Row],[TopicID]],TopicLookup[TopicID],TopicLookup[SyllabusSubject])</f>
        <v>Science</v>
      </c>
      <c r="B354" s="5">
        <f>_xlfn.XLOOKUP(LessonLookup[[#This Row],[TopicID]],TopicLookup[TopicID],TopicLookup[SyllabusKeyStage])</f>
        <v>3</v>
      </c>
      <c r="C354" s="1" t="str">
        <f>_xlfn.XLOOKUP(LessonLookup[[#This Row],[TopicID]],topics!I:I,topics!D:D)</f>
        <v>KS3.Science</v>
      </c>
      <c r="D354" s="1" t="str">
        <f>_xlfn.XLOOKUP(LessonLookup[[#This Row],[TopicID]],topics!I:I,topics!E:E)</f>
        <v>Y8.Science</v>
      </c>
      <c r="E354" s="35">
        <v>8</v>
      </c>
      <c r="F354" s="36" t="s">
        <v>10</v>
      </c>
      <c r="G354" s="36">
        <v>5</v>
      </c>
      <c r="H354" s="37">
        <v>2</v>
      </c>
      <c r="I354"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8P5</v>
      </c>
      <c r="J35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8P5.2</v>
      </c>
      <c r="K354" s="5" t="str">
        <f>IF(LessonLookup[[#This Row],[LessonTitleAuto]]="",LessonLookup[[#This Row],[LessonTitleEnter]],LessonLookup[[#This Row],[LessonTitleAuto]])</f>
        <v>Magnetic Fields (Practical)</v>
      </c>
      <c r="L354" s="3" t="s">
        <v>876</v>
      </c>
      <c r="M354" s="3" t="s">
        <v>51</v>
      </c>
      <c r="N354" s="8">
        <f>COUNTIF(StatementLookup[LessonID],LessonLookup[[#This Row],[LessonID]])</f>
        <v>3</v>
      </c>
      <c r="O354" s="7">
        <v>1</v>
      </c>
      <c r="P354" s="2" t="s">
        <v>877</v>
      </c>
      <c r="Q354" s="2" t="s">
        <v>878</v>
      </c>
      <c r="R354" s="2"/>
      <c r="S354" s="2"/>
      <c r="T354" s="4" t="str">
        <f>IF(ISERROR(_xlfn.XLOOKUP(LessonLookup[[#This Row],[TopicID]],TopicLookup[TopicID],TopicLookup[TopicTitle])),"",_xlfn.XLOOKUP(LessonLookup[[#This Row],[TopicID]],TopicLookup[TopicID],TopicLookup[TopicTitle]))</f>
        <v>Electromagnetism</v>
      </c>
      <c r="U35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54" s="2"/>
      <c r="X354" s="2"/>
      <c r="Y354" s="2"/>
      <c r="Z354" s="2"/>
      <c r="AA354" s="2"/>
      <c r="AB354" s="2"/>
    </row>
    <row r="355" spans="1:28" ht="14.65" hidden="1" customHeight="1" x14ac:dyDescent="0.25">
      <c r="A355" s="7" t="str">
        <f>_xlfn.XLOOKUP(LessonLookup[[#This Row],[TopicID]],TopicLookup[TopicID],TopicLookup[SyllabusSubject])</f>
        <v>Science</v>
      </c>
      <c r="B355" s="5">
        <f>_xlfn.XLOOKUP(LessonLookup[[#This Row],[TopicID]],TopicLookup[TopicID],TopicLookup[SyllabusKeyStage])</f>
        <v>3</v>
      </c>
      <c r="C355" s="1" t="str">
        <f>_xlfn.XLOOKUP(LessonLookup[[#This Row],[TopicID]],topics!I:I,topics!D:D)</f>
        <v>KS3.Science</v>
      </c>
      <c r="D355" s="1" t="str">
        <f>_xlfn.XLOOKUP(LessonLookup[[#This Row],[TopicID]],topics!I:I,topics!E:E)</f>
        <v>Y8.Science</v>
      </c>
      <c r="E355" s="35">
        <v>8</v>
      </c>
      <c r="F355" s="36" t="s">
        <v>10</v>
      </c>
      <c r="G355" s="36">
        <v>5</v>
      </c>
      <c r="H355" s="37">
        <v>3</v>
      </c>
      <c r="I355"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8P5</v>
      </c>
      <c r="J35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8P5.3</v>
      </c>
      <c r="K355" s="5" t="str">
        <f>IF(LessonLookup[[#This Row],[LessonTitleAuto]]="",LessonLookup[[#This Row],[LessonTitleEnter]],LessonLookup[[#This Row],[LessonTitleAuto]])</f>
        <v>Magnetic Field Around a Wire (Demo)</v>
      </c>
      <c r="L355" s="3" t="s">
        <v>879</v>
      </c>
      <c r="M355" s="3" t="s">
        <v>51</v>
      </c>
      <c r="N355" s="8">
        <f>COUNTIF(StatementLookup[LessonID],LessonLookup[[#This Row],[LessonID]])</f>
        <v>3</v>
      </c>
      <c r="O355" s="7">
        <v>1</v>
      </c>
      <c r="P355" s="2" t="s">
        <v>880</v>
      </c>
      <c r="Q355" s="2" t="s">
        <v>881</v>
      </c>
      <c r="R355" s="2"/>
      <c r="S355" s="2"/>
      <c r="T355" s="4" t="str">
        <f>IF(ISERROR(_xlfn.XLOOKUP(LessonLookup[[#This Row],[TopicID]],TopicLookup[TopicID],TopicLookup[TopicTitle])),"",_xlfn.XLOOKUP(LessonLookup[[#This Row],[TopicID]],TopicLookup[TopicID],TopicLookup[TopicTitle]))</f>
        <v>Electromagnetism</v>
      </c>
      <c r="U35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55" s="2"/>
      <c r="X355" s="2"/>
      <c r="Y355" s="2"/>
      <c r="Z355" s="2"/>
      <c r="AA355" s="2"/>
      <c r="AB355" s="2"/>
    </row>
    <row r="356" spans="1:28" ht="14.65" hidden="1" customHeight="1" x14ac:dyDescent="0.25">
      <c r="A356" s="7" t="str">
        <f>_xlfn.XLOOKUP(LessonLookup[[#This Row],[TopicID]],TopicLookup[TopicID],TopicLookup[SyllabusSubject])</f>
        <v>Science</v>
      </c>
      <c r="B356" s="5">
        <f>_xlfn.XLOOKUP(LessonLookup[[#This Row],[TopicID]],TopicLookup[TopicID],TopicLookup[SyllabusKeyStage])</f>
        <v>3</v>
      </c>
      <c r="C356" s="1" t="str">
        <f>_xlfn.XLOOKUP(LessonLookup[[#This Row],[TopicID]],topics!I:I,topics!D:D)</f>
        <v>KS3.Science</v>
      </c>
      <c r="D356" s="1" t="str">
        <f>_xlfn.XLOOKUP(LessonLookup[[#This Row],[TopicID]],topics!I:I,topics!E:E)</f>
        <v>Y8.Science</v>
      </c>
      <c r="E356" s="35">
        <v>8</v>
      </c>
      <c r="F356" s="36" t="s">
        <v>10</v>
      </c>
      <c r="G356" s="36">
        <v>5</v>
      </c>
      <c r="H356" s="37">
        <v>4</v>
      </c>
      <c r="I356"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8P5</v>
      </c>
      <c r="J35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8P5.4</v>
      </c>
      <c r="K356" s="5" t="str">
        <f>IF(LessonLookup[[#This Row],[LessonTitleAuto]]="",LessonLookup[[#This Row],[LessonTitleEnter]],LessonLookup[[#This Row],[LessonTitleAuto]])</f>
        <v>Electromagnetism</v>
      </c>
      <c r="L356" s="3" t="s">
        <v>87</v>
      </c>
      <c r="M356" s="3" t="s">
        <v>51</v>
      </c>
      <c r="N356" s="8">
        <f>COUNTIF(StatementLookup[LessonID],LessonLookup[[#This Row],[LessonID]])</f>
        <v>3</v>
      </c>
      <c r="O356" s="7">
        <v>1</v>
      </c>
      <c r="P356" s="2" t="s">
        <v>882</v>
      </c>
      <c r="Q356" s="2" t="s">
        <v>883</v>
      </c>
      <c r="R356" s="2"/>
      <c r="S356" s="2"/>
      <c r="T356" s="4" t="str">
        <f>IF(ISERROR(_xlfn.XLOOKUP(LessonLookup[[#This Row],[TopicID]],TopicLookup[TopicID],TopicLookup[TopicTitle])),"",_xlfn.XLOOKUP(LessonLookup[[#This Row],[TopicID]],TopicLookup[TopicID],TopicLookup[TopicTitle]))</f>
        <v>Electromagnetism</v>
      </c>
      <c r="U35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56" s="2"/>
      <c r="X356" s="2"/>
      <c r="Y356" s="2"/>
      <c r="Z356" s="2"/>
      <c r="AA356" s="2"/>
      <c r="AB356" s="2"/>
    </row>
    <row r="357" spans="1:28" ht="14.65" hidden="1" customHeight="1" x14ac:dyDescent="0.25">
      <c r="A357" s="7" t="str">
        <f>_xlfn.XLOOKUP(LessonLookup[[#This Row],[TopicID]],TopicLookup[TopicID],TopicLookup[SyllabusSubject])</f>
        <v>Science</v>
      </c>
      <c r="B357" s="5">
        <f>_xlfn.XLOOKUP(LessonLookup[[#This Row],[TopicID]],TopicLookup[TopicID],TopicLookup[SyllabusKeyStage])</f>
        <v>3</v>
      </c>
      <c r="C357" s="1" t="str">
        <f>_xlfn.XLOOKUP(LessonLookup[[#This Row],[TopicID]],topics!I:I,topics!D:D)</f>
        <v>KS3.Science</v>
      </c>
      <c r="D357" s="1" t="str">
        <f>_xlfn.XLOOKUP(LessonLookup[[#This Row],[TopicID]],topics!I:I,topics!E:E)</f>
        <v>Y8.Science</v>
      </c>
      <c r="E357" s="35">
        <v>8</v>
      </c>
      <c r="F357" s="36" t="s">
        <v>10</v>
      </c>
      <c r="G357" s="36">
        <v>5</v>
      </c>
      <c r="H357" s="37">
        <v>5</v>
      </c>
      <c r="I357"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8P5</v>
      </c>
      <c r="J357"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8P5.5</v>
      </c>
      <c r="K357" s="5" t="str">
        <f>IF(LessonLookup[[#This Row],[LessonTitleAuto]]="",LessonLookup[[#This Row],[LessonTitleEnter]],LessonLookup[[#This Row],[LessonTitleAuto]])</f>
        <v>Making Electromagnets (Practical)</v>
      </c>
      <c r="L357" s="3" t="s">
        <v>884</v>
      </c>
      <c r="M357" s="3" t="s">
        <v>51</v>
      </c>
      <c r="N357" s="8">
        <f>COUNTIF(StatementLookup[LessonID],LessonLookup[[#This Row],[LessonID]])</f>
        <v>3</v>
      </c>
      <c r="O357" s="7">
        <v>1</v>
      </c>
      <c r="P357" s="2" t="s">
        <v>885</v>
      </c>
      <c r="Q357" s="2" t="s">
        <v>886</v>
      </c>
      <c r="R357" s="2"/>
      <c r="S357" s="2"/>
      <c r="T357" s="4" t="str">
        <f>IF(ISERROR(_xlfn.XLOOKUP(LessonLookup[[#This Row],[TopicID]],TopicLookup[TopicID],TopicLookup[TopicTitle])),"",_xlfn.XLOOKUP(LessonLookup[[#This Row],[TopicID]],TopicLookup[TopicID],TopicLookup[TopicTitle]))</f>
        <v>Electromagnetism</v>
      </c>
      <c r="U35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57" s="2"/>
      <c r="X357" s="2"/>
      <c r="Y357" s="2"/>
      <c r="Z357" s="2"/>
      <c r="AA357" s="2"/>
      <c r="AB357" s="2"/>
    </row>
    <row r="358" spans="1:28" ht="14.65" hidden="1" customHeight="1" x14ac:dyDescent="0.25">
      <c r="A358" s="7" t="str">
        <f>_xlfn.XLOOKUP(LessonLookup[[#This Row],[TopicID]],TopicLookup[TopicID],TopicLookup[SyllabusSubject])</f>
        <v>Science</v>
      </c>
      <c r="B358" s="5">
        <f>_xlfn.XLOOKUP(LessonLookup[[#This Row],[TopicID]],TopicLookup[TopicID],TopicLookup[SyllabusKeyStage])</f>
        <v>3</v>
      </c>
      <c r="C358" s="1" t="str">
        <f>_xlfn.XLOOKUP(LessonLookup[[#This Row],[TopicID]],topics!I:I,topics!D:D)</f>
        <v>KS3.Science</v>
      </c>
      <c r="D358" s="1" t="str">
        <f>_xlfn.XLOOKUP(LessonLookup[[#This Row],[TopicID]],topics!I:I,topics!E:E)</f>
        <v>Y8.Science</v>
      </c>
      <c r="E358" s="35">
        <v>8</v>
      </c>
      <c r="F358" s="36" t="s">
        <v>10</v>
      </c>
      <c r="G358" s="36">
        <v>5</v>
      </c>
      <c r="H358" s="37">
        <v>6</v>
      </c>
      <c r="I358"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8P5</v>
      </c>
      <c r="J358"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8P5.6</v>
      </c>
      <c r="K358" s="5" t="str">
        <f>IF(LessonLookup[[#This Row],[LessonTitleAuto]]="",LessonLookup[[#This Row],[LessonTitleEnter]],LessonLookup[[#This Row],[LessonTitleAuto]])</f>
        <v>Making Electromagnets Lesson 2 (Practical)</v>
      </c>
      <c r="L358" s="3" t="s">
        <v>887</v>
      </c>
      <c r="M358" s="3" t="s">
        <v>51</v>
      </c>
      <c r="N358" s="8">
        <f>COUNTIF(StatementLookup[LessonID],LessonLookup[[#This Row],[LessonID]])</f>
        <v>3</v>
      </c>
      <c r="O358" s="7">
        <v>1</v>
      </c>
      <c r="P358" s="2" t="s">
        <v>888</v>
      </c>
      <c r="Q358" s="2" t="s">
        <v>889</v>
      </c>
      <c r="R358" s="2"/>
      <c r="S358" s="2"/>
      <c r="T358" s="4" t="str">
        <f>IF(ISERROR(_xlfn.XLOOKUP(LessonLookup[[#This Row],[TopicID]],TopicLookup[TopicID],TopicLookup[TopicTitle])),"",_xlfn.XLOOKUP(LessonLookup[[#This Row],[TopicID]],TopicLookup[TopicID],TopicLookup[TopicTitle]))</f>
        <v>Electromagnetism</v>
      </c>
      <c r="U35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58" s="2"/>
      <c r="X358" s="2"/>
      <c r="Y358" s="2"/>
      <c r="Z358" s="2"/>
      <c r="AA358" s="2"/>
      <c r="AB358" s="2"/>
    </row>
    <row r="359" spans="1:28" ht="14.65" hidden="1" customHeight="1" x14ac:dyDescent="0.25">
      <c r="A359" s="7" t="str">
        <f>_xlfn.XLOOKUP(LessonLookup[[#This Row],[TopicID]],TopicLookup[TopicID],TopicLookup[SyllabusSubject])</f>
        <v>Science</v>
      </c>
      <c r="B359" s="5">
        <f>_xlfn.XLOOKUP(LessonLookup[[#This Row],[TopicID]],TopicLookup[TopicID],TopicLookup[SyllabusKeyStage])</f>
        <v>3</v>
      </c>
      <c r="C359" s="1" t="str">
        <f>_xlfn.XLOOKUP(LessonLookup[[#This Row],[TopicID]],topics!I:I,topics!D:D)</f>
        <v>KS3.Science</v>
      </c>
      <c r="D359" s="1" t="str">
        <f>_xlfn.XLOOKUP(LessonLookup[[#This Row],[TopicID]],topics!I:I,topics!E:E)</f>
        <v>Y8.Science</v>
      </c>
      <c r="E359" s="35">
        <v>8</v>
      </c>
      <c r="F359" s="36" t="s">
        <v>10</v>
      </c>
      <c r="G359" s="36">
        <v>5</v>
      </c>
      <c r="H359" s="37">
        <v>7</v>
      </c>
      <c r="I359"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8P5</v>
      </c>
      <c r="J359"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8P5.7</v>
      </c>
      <c r="K359" s="5" t="str">
        <f>IF(LessonLookup[[#This Row],[LessonTitleAuto]]="",LessonLookup[[#This Row],[LessonTitleEnter]],LessonLookup[[#This Row],[LessonTitleAuto]])</f>
        <v>Electrostatics (Practical)</v>
      </c>
      <c r="L359" s="3" t="s">
        <v>890</v>
      </c>
      <c r="M359" s="3" t="s">
        <v>51</v>
      </c>
      <c r="N359" s="8">
        <f>COUNTIF(StatementLookup[LessonID],LessonLookup[[#This Row],[LessonID]])</f>
        <v>3</v>
      </c>
      <c r="O359" s="7">
        <v>1</v>
      </c>
      <c r="P359" s="2" t="s">
        <v>891</v>
      </c>
      <c r="Q359" s="2" t="s">
        <v>892</v>
      </c>
      <c r="R359" s="2"/>
      <c r="S359" s="2"/>
      <c r="T359" s="4" t="str">
        <f>IF(ISERROR(_xlfn.XLOOKUP(LessonLookup[[#This Row],[TopicID]],TopicLookup[TopicID],TopicLookup[TopicTitle])),"",_xlfn.XLOOKUP(LessonLookup[[#This Row],[TopicID]],TopicLookup[TopicID],TopicLookup[TopicTitle]))</f>
        <v>Electromagnetism</v>
      </c>
      <c r="U35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59" s="2"/>
      <c r="X359" s="2"/>
      <c r="Y359" s="2"/>
      <c r="Z359" s="2"/>
      <c r="AA359" s="2"/>
      <c r="AB359" s="2"/>
    </row>
    <row r="360" spans="1:28" ht="14.65" hidden="1" customHeight="1" x14ac:dyDescent="0.25">
      <c r="A360" s="7" t="str">
        <f>_xlfn.XLOOKUP(LessonLookup[[#This Row],[TopicID]],TopicLookup[TopicID],TopicLookup[SyllabusSubject])</f>
        <v>Science</v>
      </c>
      <c r="B360" s="5">
        <f>_xlfn.XLOOKUP(LessonLookup[[#This Row],[TopicID]],TopicLookup[TopicID],TopicLookup[SyllabusKeyStage])</f>
        <v>3</v>
      </c>
      <c r="C360" s="1" t="str">
        <f>_xlfn.XLOOKUP(LessonLookup[[#This Row],[TopicID]],topics!I:I,topics!D:D)</f>
        <v>KS3.Science</v>
      </c>
      <c r="D360" s="1" t="str">
        <f>_xlfn.XLOOKUP(LessonLookup[[#This Row],[TopicID]],topics!I:I,topics!E:E)</f>
        <v>Y8.Science</v>
      </c>
      <c r="E360" s="35">
        <v>8</v>
      </c>
      <c r="F360" s="36" t="s">
        <v>10</v>
      </c>
      <c r="G360" s="36">
        <v>5</v>
      </c>
      <c r="H360" s="37">
        <v>8</v>
      </c>
      <c r="I360"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8P5</v>
      </c>
      <c r="J360"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8P5.8</v>
      </c>
      <c r="K360" s="5" t="str">
        <f>IF(LessonLookup[[#This Row],[LessonTitleAuto]]="",LessonLookup[[#This Row],[LessonTitleEnter]],LessonLookup[[#This Row],[LessonTitleAuto]])</f>
        <v>Uses of electrostatics (Research)</v>
      </c>
      <c r="L360" s="3" t="s">
        <v>893</v>
      </c>
      <c r="M360" s="3" t="s">
        <v>51</v>
      </c>
      <c r="N360" s="8">
        <f>COUNTIF(StatementLookup[LessonID],LessonLookup[[#This Row],[LessonID]])</f>
        <v>3</v>
      </c>
      <c r="O360" s="7">
        <v>1</v>
      </c>
      <c r="P360" s="2" t="s">
        <v>894</v>
      </c>
      <c r="Q360" s="2" t="s">
        <v>895</v>
      </c>
      <c r="R360" s="2"/>
      <c r="S360" s="2"/>
      <c r="T360" s="4" t="str">
        <f>IF(ISERROR(_xlfn.XLOOKUP(LessonLookup[[#This Row],[TopicID]],TopicLookup[TopicID],TopicLookup[TopicTitle])),"",_xlfn.XLOOKUP(LessonLookup[[#This Row],[TopicID]],TopicLookup[TopicID],TopicLookup[TopicTitle]))</f>
        <v>Electromagnetism</v>
      </c>
      <c r="U36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60" s="2"/>
      <c r="X360" s="2"/>
      <c r="Y360" s="2"/>
      <c r="Z360" s="2"/>
      <c r="AA360" s="2"/>
      <c r="AB360" s="2"/>
    </row>
    <row r="361" spans="1:28" ht="14.65" hidden="1" customHeight="1" x14ac:dyDescent="0.25">
      <c r="A361" s="7" t="str">
        <f>_xlfn.XLOOKUP(LessonLookup[[#This Row],[TopicID]],TopicLookup[TopicID],TopicLookup[SyllabusSubject])</f>
        <v>Science</v>
      </c>
      <c r="B361" s="5">
        <f>_xlfn.XLOOKUP(LessonLookup[[#This Row],[TopicID]],TopicLookup[TopicID],TopicLookup[SyllabusKeyStage])</f>
        <v>3</v>
      </c>
      <c r="C361" s="1" t="str">
        <f>_xlfn.XLOOKUP(LessonLookup[[#This Row],[TopicID]],topics!I:I,topics!D:D)</f>
        <v>KS3.Science</v>
      </c>
      <c r="D361" s="1" t="str">
        <f>_xlfn.XLOOKUP(LessonLookup[[#This Row],[TopicID]],topics!I:I,topics!E:E)</f>
        <v>Y8.Science</v>
      </c>
      <c r="E361" s="35">
        <v>8</v>
      </c>
      <c r="F361" s="36" t="s">
        <v>10</v>
      </c>
      <c r="G361" s="36">
        <v>5</v>
      </c>
      <c r="H361" s="37" t="s">
        <v>8</v>
      </c>
      <c r="I361"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8P5</v>
      </c>
      <c r="J361"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8P5.F</v>
      </c>
      <c r="K361" s="5" t="str">
        <f>IF(LessonLookup[[#This Row],[LessonTitleAuto]]="",LessonLookup[[#This Row],[LessonTitleEnter]],LessonLookup[[#This Row],[LessonTitleAuto]])</f>
        <v>Test feedback: 8P5 Electromagnetism</v>
      </c>
      <c r="L361" s="3" t="s">
        <v>921</v>
      </c>
      <c r="M361" s="3" t="s">
        <v>2951</v>
      </c>
      <c r="N361" s="2">
        <f>COUNTIF(StatementLookup[LessonID],LessonLookup[[#This Row],[LessonID]])</f>
        <v>1</v>
      </c>
      <c r="O361" s="2">
        <v>1</v>
      </c>
      <c r="P361" s="7"/>
      <c r="Q361" s="8"/>
      <c r="R361" s="2"/>
      <c r="S361" s="2"/>
      <c r="T361" s="4" t="str">
        <f>IF(ISERROR(_xlfn.XLOOKUP(LessonLookup[[#This Row],[TopicID]],TopicLookup[TopicID],TopicLookup[TopicTitle])),"",_xlfn.XLOOKUP(LessonLookup[[#This Row],[TopicID]],TopicLookup[TopicID],TopicLookup[TopicTitle]))</f>
        <v>Electromagnetism</v>
      </c>
      <c r="U36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8P5 Electromagnetism</v>
      </c>
      <c r="V361" s="2"/>
      <c r="X361" s="2"/>
      <c r="Y361" s="2"/>
      <c r="Z361" s="2"/>
      <c r="AA361" s="2"/>
      <c r="AB361" s="2"/>
    </row>
    <row r="362" spans="1:28" ht="14.65" hidden="1" customHeight="1" x14ac:dyDescent="0.25">
      <c r="A362" s="7" t="str">
        <f>_xlfn.XLOOKUP(LessonLookup[[#This Row],[TopicID]],TopicLookup[TopicID],TopicLookup[SyllabusSubject])</f>
        <v>Science</v>
      </c>
      <c r="B362" s="5">
        <f>_xlfn.XLOOKUP(LessonLookup[[#This Row],[TopicID]],TopicLookup[TopicID],TopicLookup[SyllabusKeyStage])</f>
        <v>3</v>
      </c>
      <c r="C362" s="1" t="str">
        <f>_xlfn.XLOOKUP(LessonLookup[[#This Row],[TopicID]],topics!I:I,topics!D:D)</f>
        <v>KS3.Science</v>
      </c>
      <c r="D362" s="1" t="str">
        <f>_xlfn.XLOOKUP(LessonLookup[[#This Row],[TopicID]],topics!I:I,topics!E:E)</f>
        <v>Y8.Science</v>
      </c>
      <c r="E362" s="35">
        <v>8</v>
      </c>
      <c r="F362" s="36" t="s">
        <v>10</v>
      </c>
      <c r="G362" s="36">
        <v>5</v>
      </c>
      <c r="H362" s="37" t="s">
        <v>6</v>
      </c>
      <c r="I362"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8P5</v>
      </c>
      <c r="J362"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8P5.R</v>
      </c>
      <c r="K362" s="5" t="str">
        <f>IF(LessonLookup[[#This Row],[LessonTitleAuto]]="",LessonLookup[[#This Row],[LessonTitleEnter]],LessonLookup[[#This Row],[LessonTitleAuto]])</f>
        <v>Revision of topic 8P5 Electromagnetism</v>
      </c>
      <c r="L362" s="3" t="s">
        <v>921</v>
      </c>
      <c r="M362" s="3" t="s">
        <v>2873</v>
      </c>
      <c r="N362" s="2">
        <f>COUNTIF(StatementLookup[LessonID],LessonLookup[[#This Row],[LessonID]])</f>
        <v>1</v>
      </c>
      <c r="O362" s="2">
        <v>1</v>
      </c>
      <c r="P362" s="7"/>
      <c r="Q362" s="8"/>
      <c r="R362" s="2"/>
      <c r="S362" s="2"/>
      <c r="T362" s="4" t="str">
        <f>IF(ISERROR(_xlfn.XLOOKUP(LessonLookup[[#This Row],[TopicID]],TopicLookup[TopicID],TopicLookup[TopicTitle])),"",_xlfn.XLOOKUP(LessonLookup[[#This Row],[TopicID]],TopicLookup[TopicID],TopicLookup[TopicTitle]))</f>
        <v>Electromagnetism</v>
      </c>
      <c r="U36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8P5 Electromagnetism</v>
      </c>
      <c r="V362" s="2"/>
      <c r="X362" s="2"/>
      <c r="Y362" s="2"/>
      <c r="Z362" s="2"/>
      <c r="AA362" s="2"/>
      <c r="AB362" s="2"/>
    </row>
    <row r="363" spans="1:28" ht="14.65" hidden="1" customHeight="1" x14ac:dyDescent="0.25">
      <c r="A363" s="7" t="str">
        <f>_xlfn.XLOOKUP(LessonLookup[[#This Row],[TopicID]],TopicLookup[TopicID],TopicLookup[SyllabusSubject])</f>
        <v>Science</v>
      </c>
      <c r="B363" s="5">
        <f>_xlfn.XLOOKUP(LessonLookup[[#This Row],[TopicID]],TopicLookup[TopicID],TopicLookup[SyllabusKeyStage])</f>
        <v>3</v>
      </c>
      <c r="C363" s="1" t="str">
        <f>_xlfn.XLOOKUP(LessonLookup[[#This Row],[TopicID]],topics!I:I,topics!D:D)</f>
        <v>KS3.Science</v>
      </c>
      <c r="D363" s="1" t="str">
        <f>_xlfn.XLOOKUP(LessonLookup[[#This Row],[TopicID]],topics!I:I,topics!E:E)</f>
        <v>Y8.Science</v>
      </c>
      <c r="E363" s="35">
        <v>8</v>
      </c>
      <c r="F363" s="36" t="s">
        <v>10</v>
      </c>
      <c r="G363" s="36">
        <v>5</v>
      </c>
      <c r="H363" s="37" t="s">
        <v>7</v>
      </c>
      <c r="I363"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8P5</v>
      </c>
      <c r="J363"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8P5.T</v>
      </c>
      <c r="K363" s="5" t="str">
        <f>IF(LessonLookup[[#This Row],[LessonTitleAuto]]="",LessonLookup[[#This Row],[LessonTitleEnter]],LessonLookup[[#This Row],[LessonTitleAuto]])</f>
        <v>Topic test: 8P5 Electromagnetism</v>
      </c>
      <c r="L363" s="3" t="s">
        <v>921</v>
      </c>
      <c r="M363" s="3" t="s">
        <v>2950</v>
      </c>
      <c r="N363" s="2">
        <f>COUNTIF(StatementLookup[LessonID],LessonLookup[[#This Row],[LessonID]])</f>
        <v>1</v>
      </c>
      <c r="O363" s="2">
        <v>1</v>
      </c>
      <c r="P363" s="7"/>
      <c r="Q363" s="8"/>
      <c r="R363" s="2"/>
      <c r="S363" s="2"/>
      <c r="T363" s="4" t="str">
        <f>IF(ISERROR(_xlfn.XLOOKUP(LessonLookup[[#This Row],[TopicID]],TopicLookup[TopicID],TopicLookup[TopicTitle])),"",_xlfn.XLOOKUP(LessonLookup[[#This Row],[TopicID]],TopicLookup[TopicID],TopicLookup[TopicTitle]))</f>
        <v>Electromagnetism</v>
      </c>
      <c r="U36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8P5 Electromagnetism</v>
      </c>
      <c r="V363" s="2"/>
      <c r="X363" s="2"/>
      <c r="Y363" s="2"/>
      <c r="Z363" s="2"/>
      <c r="AA363" s="2"/>
      <c r="AB363" s="2"/>
    </row>
    <row r="364" spans="1:28" ht="14.65" hidden="1" customHeight="1" x14ac:dyDescent="0.25">
      <c r="A364" s="7" t="str">
        <f>_xlfn.XLOOKUP(LessonLookup[[#This Row],[TopicID]],TopicLookup[TopicID],TopicLookup[SyllabusSubject])</f>
        <v>Science</v>
      </c>
      <c r="B364" s="5">
        <f>_xlfn.XLOOKUP(LessonLookup[[#This Row],[TopicID]],TopicLookup[TopicID],TopicLookup[SyllabusKeyStage])</f>
        <v>3</v>
      </c>
      <c r="C364" s="1" t="str">
        <f>_xlfn.XLOOKUP(LessonLookup[[#This Row],[TopicID]],topics!I:I,topics!D:D)</f>
        <v>KS3.Science</v>
      </c>
      <c r="D364" s="1" t="str">
        <f>_xlfn.XLOOKUP(LessonLookup[[#This Row],[TopicID]],topics!I:I,topics!E:E)</f>
        <v>Y8.Science</v>
      </c>
      <c r="E364" s="35">
        <v>8</v>
      </c>
      <c r="F364" s="36" t="s">
        <v>10</v>
      </c>
      <c r="G364" s="36">
        <v>6</v>
      </c>
      <c r="H364" s="37">
        <v>1</v>
      </c>
      <c r="I364"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8P6</v>
      </c>
      <c r="J36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8P6.1</v>
      </c>
      <c r="K364" s="5" t="str">
        <f>IF(LessonLookup[[#This Row],[LessonTitleAuto]]="",LessonLookup[[#This Row],[LessonTitleEnter]],LessonLookup[[#This Row],[LessonTitleAuto]])</f>
        <v>Rearranging Equations</v>
      </c>
      <c r="L364" s="12" t="s">
        <v>896</v>
      </c>
      <c r="M364" s="3" t="s">
        <v>51</v>
      </c>
      <c r="N364" s="8">
        <f>COUNTIF(StatementLookup[LessonID],LessonLookup[[#This Row],[LessonID]])</f>
        <v>3</v>
      </c>
      <c r="O364" s="7">
        <v>1</v>
      </c>
      <c r="P364" s="2" t="s">
        <v>897</v>
      </c>
      <c r="Q364" s="2" t="s">
        <v>898</v>
      </c>
      <c r="R364" s="2"/>
      <c r="S364" s="2"/>
      <c r="T364" s="4" t="str">
        <f>IF(ISERROR(_xlfn.XLOOKUP(LessonLookup[[#This Row],[TopicID]],TopicLookup[TopicID],TopicLookup[TopicTitle])),"",_xlfn.XLOOKUP(LessonLookup[[#This Row],[TopicID]],TopicLookup[TopicID],TopicLookup[TopicTitle]))</f>
        <v>Maths Skills For Scientists</v>
      </c>
      <c r="U36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64" s="2"/>
      <c r="X364" s="2"/>
      <c r="Y364" s="2"/>
      <c r="Z364" s="2"/>
      <c r="AA364" s="2"/>
      <c r="AB364" s="2"/>
    </row>
    <row r="365" spans="1:28" ht="14.65" hidden="1" customHeight="1" x14ac:dyDescent="0.25">
      <c r="A365" s="7" t="str">
        <f>_xlfn.XLOOKUP(LessonLookup[[#This Row],[TopicID]],TopicLookup[TopicID],TopicLookup[SyllabusSubject])</f>
        <v>Science</v>
      </c>
      <c r="B365" s="5">
        <f>_xlfn.XLOOKUP(LessonLookup[[#This Row],[TopicID]],TopicLookup[TopicID],TopicLookup[SyllabusKeyStage])</f>
        <v>3</v>
      </c>
      <c r="C365" s="1" t="str">
        <f>_xlfn.XLOOKUP(LessonLookup[[#This Row],[TopicID]],topics!I:I,topics!D:D)</f>
        <v>KS3.Science</v>
      </c>
      <c r="D365" s="1" t="str">
        <f>_xlfn.XLOOKUP(LessonLookup[[#This Row],[TopicID]],topics!I:I,topics!E:E)</f>
        <v>Y8.Science</v>
      </c>
      <c r="E365" s="35">
        <v>8</v>
      </c>
      <c r="F365" s="36" t="s">
        <v>10</v>
      </c>
      <c r="G365" s="36">
        <v>6</v>
      </c>
      <c r="H365" s="37">
        <v>2</v>
      </c>
      <c r="I365"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8P6</v>
      </c>
      <c r="J36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8P6.2</v>
      </c>
      <c r="K365" s="5" t="str">
        <f>IF(LessonLookup[[#This Row],[LessonTitleAuto]]="",LessonLookup[[#This Row],[LessonTitleEnter]],LessonLookup[[#This Row],[LessonTitleAuto]])</f>
        <v>BIDMAS</v>
      </c>
      <c r="L365" s="12" t="s">
        <v>899</v>
      </c>
      <c r="M365" s="3" t="s">
        <v>51</v>
      </c>
      <c r="N365" s="8">
        <f>COUNTIF(StatementLookup[LessonID],LessonLookup[[#This Row],[LessonID]])</f>
        <v>3</v>
      </c>
      <c r="O365" s="7">
        <v>1</v>
      </c>
      <c r="P365" s="2" t="s">
        <v>900</v>
      </c>
      <c r="Q365" s="2" t="s">
        <v>901</v>
      </c>
      <c r="R365" s="2"/>
      <c r="S365" s="2"/>
      <c r="T365" s="4" t="str">
        <f>IF(ISERROR(_xlfn.XLOOKUP(LessonLookup[[#This Row],[TopicID]],TopicLookup[TopicID],TopicLookup[TopicTitle])),"",_xlfn.XLOOKUP(LessonLookup[[#This Row],[TopicID]],TopicLookup[TopicID],TopicLookup[TopicTitle]))</f>
        <v>Maths Skills For Scientists</v>
      </c>
      <c r="U36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65" s="2"/>
      <c r="X365" s="2"/>
      <c r="Y365" s="2"/>
      <c r="Z365" s="2"/>
      <c r="AA365" s="2"/>
      <c r="AB365" s="2"/>
    </row>
    <row r="366" spans="1:28" ht="14.65" hidden="1" customHeight="1" x14ac:dyDescent="0.25">
      <c r="A366" s="7" t="str">
        <f>_xlfn.XLOOKUP(LessonLookup[[#This Row],[TopicID]],TopicLookup[TopicID],TopicLookup[SyllabusSubject])</f>
        <v>Science</v>
      </c>
      <c r="B366" s="5">
        <f>_xlfn.XLOOKUP(LessonLookup[[#This Row],[TopicID]],TopicLookup[TopicID],TopicLookup[SyllabusKeyStage])</f>
        <v>3</v>
      </c>
      <c r="C366" s="1" t="str">
        <f>_xlfn.XLOOKUP(LessonLookup[[#This Row],[TopicID]],topics!I:I,topics!D:D)</f>
        <v>KS3.Science</v>
      </c>
      <c r="D366" s="1" t="str">
        <f>_xlfn.XLOOKUP(LessonLookup[[#This Row],[TopicID]],topics!I:I,topics!E:E)</f>
        <v>Y8.Science</v>
      </c>
      <c r="E366" s="35">
        <v>8</v>
      </c>
      <c r="F366" s="36" t="s">
        <v>10</v>
      </c>
      <c r="G366" s="36">
        <v>6</v>
      </c>
      <c r="H366" s="37">
        <v>3</v>
      </c>
      <c r="I366"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8P6</v>
      </c>
      <c r="J36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8P6.3</v>
      </c>
      <c r="K366" s="5" t="str">
        <f>IF(LessonLookup[[#This Row],[LessonTitleAuto]]="",LessonLookup[[#This Row],[LessonTitleEnter]],LessonLookup[[#This Row],[LessonTitleAuto]])</f>
        <v>Orders of magnitude</v>
      </c>
      <c r="L366" s="12" t="s">
        <v>902</v>
      </c>
      <c r="M366" s="3" t="s">
        <v>51</v>
      </c>
      <c r="N366" s="8">
        <f>COUNTIF(StatementLookup[LessonID],LessonLookup[[#This Row],[LessonID]])</f>
        <v>3</v>
      </c>
      <c r="O366" s="7">
        <v>1</v>
      </c>
      <c r="P366" s="2" t="s">
        <v>903</v>
      </c>
      <c r="Q366" s="2" t="s">
        <v>904</v>
      </c>
      <c r="R366" s="2"/>
      <c r="S366" s="2"/>
      <c r="T366" s="4" t="str">
        <f>IF(ISERROR(_xlfn.XLOOKUP(LessonLookup[[#This Row],[TopicID]],TopicLookup[TopicID],TopicLookup[TopicTitle])),"",_xlfn.XLOOKUP(LessonLookup[[#This Row],[TopicID]],TopicLookup[TopicID],TopicLookup[TopicTitle]))</f>
        <v>Maths Skills For Scientists</v>
      </c>
      <c r="U36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66" s="2"/>
      <c r="X366" s="2"/>
      <c r="Y366" s="2"/>
      <c r="Z366" s="2"/>
      <c r="AA366" s="2"/>
      <c r="AB366" s="2"/>
    </row>
    <row r="367" spans="1:28" ht="14.65" hidden="1" customHeight="1" x14ac:dyDescent="0.25">
      <c r="A367" s="7" t="str">
        <f>_xlfn.XLOOKUP(LessonLookup[[#This Row],[TopicID]],TopicLookup[TopicID],TopicLookup[SyllabusSubject])</f>
        <v>Science</v>
      </c>
      <c r="B367" s="5">
        <f>_xlfn.XLOOKUP(LessonLookup[[#This Row],[TopicID]],TopicLookup[TopicID],TopicLookup[SyllabusKeyStage])</f>
        <v>3</v>
      </c>
      <c r="C367" s="1" t="str">
        <f>_xlfn.XLOOKUP(LessonLookup[[#This Row],[TopicID]],topics!I:I,topics!D:D)</f>
        <v>KS3.Science</v>
      </c>
      <c r="D367" s="1" t="str">
        <f>_xlfn.XLOOKUP(LessonLookup[[#This Row],[TopicID]],topics!I:I,topics!E:E)</f>
        <v>Y8.Science</v>
      </c>
      <c r="E367" s="35">
        <v>8</v>
      </c>
      <c r="F367" s="36" t="s">
        <v>10</v>
      </c>
      <c r="G367" s="36">
        <v>6</v>
      </c>
      <c r="H367" s="37">
        <v>4</v>
      </c>
      <c r="I367"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8P6</v>
      </c>
      <c r="J367"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8P6.4</v>
      </c>
      <c r="K367" s="5" t="str">
        <f>IF(LessonLookup[[#This Row],[LessonTitleAuto]]="",LessonLookup[[#This Row],[LessonTitleEnter]],LessonLookup[[#This Row],[LessonTitleAuto]])</f>
        <v>Converting between units</v>
      </c>
      <c r="L367" s="12" t="s">
        <v>905</v>
      </c>
      <c r="M367" s="3" t="s">
        <v>51</v>
      </c>
      <c r="N367" s="8">
        <f>COUNTIF(StatementLookup[LessonID],LessonLookup[[#This Row],[LessonID]])</f>
        <v>3</v>
      </c>
      <c r="O367" s="7">
        <v>1</v>
      </c>
      <c r="P367" s="2" t="s">
        <v>906</v>
      </c>
      <c r="Q367" s="2" t="s">
        <v>907</v>
      </c>
      <c r="R367" s="2"/>
      <c r="S367" s="2"/>
      <c r="T367" s="4" t="str">
        <f>IF(ISERROR(_xlfn.XLOOKUP(LessonLookup[[#This Row],[TopicID]],TopicLookup[TopicID],TopicLookup[TopicTitle])),"",_xlfn.XLOOKUP(LessonLookup[[#This Row],[TopicID]],TopicLookup[TopicID],TopicLookup[TopicTitle]))</f>
        <v>Maths Skills For Scientists</v>
      </c>
      <c r="U36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67" s="2"/>
      <c r="X367" s="2"/>
      <c r="Y367" s="2"/>
      <c r="Z367" s="2"/>
      <c r="AA367" s="2"/>
      <c r="AB367" s="2"/>
    </row>
    <row r="368" spans="1:28" ht="14.65" hidden="1" customHeight="1" x14ac:dyDescent="0.25">
      <c r="A368" s="7" t="str">
        <f>_xlfn.XLOOKUP(LessonLookup[[#This Row],[TopicID]],TopicLookup[TopicID],TopicLookup[SyllabusSubject])</f>
        <v>Science</v>
      </c>
      <c r="B368" s="5">
        <f>_xlfn.XLOOKUP(LessonLookup[[#This Row],[TopicID]],TopicLookup[TopicID],TopicLookup[SyllabusKeyStage])</f>
        <v>3</v>
      </c>
      <c r="C368" s="1" t="str">
        <f>_xlfn.XLOOKUP(LessonLookup[[#This Row],[TopicID]],topics!I:I,topics!D:D)</f>
        <v>KS3.Science</v>
      </c>
      <c r="D368" s="1" t="str">
        <f>_xlfn.XLOOKUP(LessonLookup[[#This Row],[TopicID]],topics!I:I,topics!E:E)</f>
        <v>Y8.Science</v>
      </c>
      <c r="E368" s="35">
        <v>8</v>
      </c>
      <c r="F368" s="36" t="s">
        <v>10</v>
      </c>
      <c r="G368" s="36">
        <v>6</v>
      </c>
      <c r="H368" s="37">
        <v>5</v>
      </c>
      <c r="I368"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8P6</v>
      </c>
      <c r="J368"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8P6.5</v>
      </c>
      <c r="K368" s="5" t="str">
        <f>IF(LessonLookup[[#This Row],[LessonTitleAuto]]="",LessonLookup[[#This Row],[LessonTitleEnter]],LessonLookup[[#This Row],[LessonTitleAuto]])</f>
        <v>Standard Form</v>
      </c>
      <c r="L368" s="12" t="s">
        <v>908</v>
      </c>
      <c r="M368" s="3" t="s">
        <v>51</v>
      </c>
      <c r="N368" s="8">
        <f>COUNTIF(StatementLookup[LessonID],LessonLookup[[#This Row],[LessonID]])</f>
        <v>3</v>
      </c>
      <c r="O368" s="7">
        <v>1</v>
      </c>
      <c r="P368" s="2" t="s">
        <v>909</v>
      </c>
      <c r="Q368" s="2" t="s">
        <v>910</v>
      </c>
      <c r="R368" s="2"/>
      <c r="S368" s="2"/>
      <c r="T368" s="4" t="str">
        <f>IF(ISERROR(_xlfn.XLOOKUP(LessonLookup[[#This Row],[TopicID]],TopicLookup[TopicID],TopicLookup[TopicTitle])),"",_xlfn.XLOOKUP(LessonLookup[[#This Row],[TopicID]],TopicLookup[TopicID],TopicLookup[TopicTitle]))</f>
        <v>Maths Skills For Scientists</v>
      </c>
      <c r="U36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68" s="2"/>
      <c r="X368" s="2"/>
      <c r="Y368" s="2"/>
      <c r="Z368" s="2"/>
      <c r="AA368" s="2"/>
      <c r="AB368" s="2"/>
    </row>
    <row r="369" spans="1:28" ht="14.65" hidden="1" customHeight="1" x14ac:dyDescent="0.25">
      <c r="A369" s="7" t="str">
        <f>_xlfn.XLOOKUP(LessonLookup[[#This Row],[TopicID]],TopicLookup[TopicID],TopicLookup[SyllabusSubject])</f>
        <v>Science</v>
      </c>
      <c r="B369" s="5">
        <f>_xlfn.XLOOKUP(LessonLookup[[#This Row],[TopicID]],TopicLookup[TopicID],TopicLookup[SyllabusKeyStage])</f>
        <v>3</v>
      </c>
      <c r="C369" s="1" t="str">
        <f>_xlfn.XLOOKUP(LessonLookup[[#This Row],[TopicID]],topics!I:I,topics!D:D)</f>
        <v>KS3.Science</v>
      </c>
      <c r="D369" s="1" t="str">
        <f>_xlfn.XLOOKUP(LessonLookup[[#This Row],[TopicID]],topics!I:I,topics!E:E)</f>
        <v>Y8.Science</v>
      </c>
      <c r="E369" s="35">
        <v>8</v>
      </c>
      <c r="F369" s="36" t="s">
        <v>10</v>
      </c>
      <c r="G369" s="36">
        <v>6</v>
      </c>
      <c r="H369" s="37">
        <v>6</v>
      </c>
      <c r="I369"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8P6</v>
      </c>
      <c r="J369"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8P6.6</v>
      </c>
      <c r="K369" s="5" t="str">
        <f>IF(LessonLookup[[#This Row],[LessonTitleAuto]]="",LessonLookup[[#This Row],[LessonTitleEnter]],LessonLookup[[#This Row],[LessonTitleAuto]])</f>
        <v>Significant figures</v>
      </c>
      <c r="L369" s="12" t="s">
        <v>911</v>
      </c>
      <c r="M369" s="3" t="s">
        <v>51</v>
      </c>
      <c r="N369" s="8">
        <f>COUNTIF(StatementLookup[LessonID],LessonLookup[[#This Row],[LessonID]])</f>
        <v>3</v>
      </c>
      <c r="O369" s="7">
        <v>1</v>
      </c>
      <c r="P369" s="2" t="s">
        <v>912</v>
      </c>
      <c r="Q369" s="2" t="s">
        <v>913</v>
      </c>
      <c r="R369" s="2"/>
      <c r="S369" s="2"/>
      <c r="T369" s="4" t="str">
        <f>IF(ISERROR(_xlfn.XLOOKUP(LessonLookup[[#This Row],[TopicID]],TopicLookup[TopicID],TopicLookup[TopicTitle])),"",_xlfn.XLOOKUP(LessonLookup[[#This Row],[TopicID]],TopicLookup[TopicID],TopicLookup[TopicTitle]))</f>
        <v>Maths Skills For Scientists</v>
      </c>
      <c r="U36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69" s="2"/>
      <c r="X369" s="2"/>
      <c r="Y369" s="2"/>
      <c r="Z369" s="2"/>
      <c r="AA369" s="2"/>
      <c r="AB369" s="2"/>
    </row>
    <row r="370" spans="1:28" ht="14.65" hidden="1" customHeight="1" x14ac:dyDescent="0.25">
      <c r="A370" s="7" t="str">
        <f>_xlfn.XLOOKUP(LessonLookup[[#This Row],[TopicID]],TopicLookup[TopicID],TopicLookup[SyllabusSubject])</f>
        <v>Science</v>
      </c>
      <c r="B370" s="5">
        <f>_xlfn.XLOOKUP(LessonLookup[[#This Row],[TopicID]],TopicLookup[TopicID],TopicLookup[SyllabusKeyStage])</f>
        <v>3</v>
      </c>
      <c r="C370" s="1" t="str">
        <f>_xlfn.XLOOKUP(LessonLookup[[#This Row],[TopicID]],topics!I:I,topics!D:D)</f>
        <v>KS3.Science</v>
      </c>
      <c r="D370" s="1" t="str">
        <f>_xlfn.XLOOKUP(LessonLookup[[#This Row],[TopicID]],topics!I:I,topics!E:E)</f>
        <v>Y8.Science</v>
      </c>
      <c r="E370" s="35">
        <v>8</v>
      </c>
      <c r="F370" s="36" t="s">
        <v>10</v>
      </c>
      <c r="G370" s="36">
        <v>6</v>
      </c>
      <c r="H370" s="37">
        <v>7</v>
      </c>
      <c r="I370"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8P6</v>
      </c>
      <c r="J370"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8P6.7</v>
      </c>
      <c r="K370" s="5" t="str">
        <f>IF(LessonLookup[[#This Row],[LessonTitleAuto]]="",LessonLookup[[#This Row],[LessonTitleEnter]],LessonLookup[[#This Row],[LessonTitleAuto]])</f>
        <v>Graphing lesson 1</v>
      </c>
      <c r="L370" s="12" t="s">
        <v>914</v>
      </c>
      <c r="M370" s="3" t="s">
        <v>51</v>
      </c>
      <c r="N370" s="8">
        <f>COUNTIF(StatementLookup[LessonID],LessonLookup[[#This Row],[LessonID]])</f>
        <v>3</v>
      </c>
      <c r="O370" s="7">
        <v>1</v>
      </c>
      <c r="P370" s="2" t="s">
        <v>915</v>
      </c>
      <c r="Q370" s="2" t="s">
        <v>916</v>
      </c>
      <c r="R370" s="2"/>
      <c r="S370" s="2"/>
      <c r="T370" s="4" t="str">
        <f>IF(ISERROR(_xlfn.XLOOKUP(LessonLookup[[#This Row],[TopicID]],TopicLookup[TopicID],TopicLookup[TopicTitle])),"",_xlfn.XLOOKUP(LessonLookup[[#This Row],[TopicID]],TopicLookup[TopicID],TopicLookup[TopicTitle]))</f>
        <v>Maths Skills For Scientists</v>
      </c>
      <c r="U37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70" s="2"/>
      <c r="X370" s="2"/>
      <c r="Y370" s="2"/>
      <c r="Z370" s="2"/>
      <c r="AA370" s="2"/>
      <c r="AB370" s="2"/>
    </row>
    <row r="371" spans="1:28" ht="14.65" hidden="1" customHeight="1" x14ac:dyDescent="0.25">
      <c r="A371" s="7" t="str">
        <f>_xlfn.XLOOKUP(LessonLookup[[#This Row],[TopicID]],TopicLookup[TopicID],TopicLookup[SyllabusSubject])</f>
        <v>Science</v>
      </c>
      <c r="B371" s="5">
        <f>_xlfn.XLOOKUP(LessonLookup[[#This Row],[TopicID]],TopicLookup[TopicID],TopicLookup[SyllabusKeyStage])</f>
        <v>3</v>
      </c>
      <c r="C371" s="1" t="str">
        <f>_xlfn.XLOOKUP(LessonLookup[[#This Row],[TopicID]],topics!I:I,topics!D:D)</f>
        <v>KS3.Science</v>
      </c>
      <c r="D371" s="1" t="str">
        <f>_xlfn.XLOOKUP(LessonLookup[[#This Row],[TopicID]],topics!I:I,topics!E:E)</f>
        <v>Y8.Science</v>
      </c>
      <c r="E371" s="35">
        <v>8</v>
      </c>
      <c r="F371" s="36" t="s">
        <v>10</v>
      </c>
      <c r="G371" s="36">
        <v>6</v>
      </c>
      <c r="H371" s="37">
        <v>8</v>
      </c>
      <c r="I371"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8P6</v>
      </c>
      <c r="J371"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8P6.8</v>
      </c>
      <c r="K371" s="5" t="str">
        <f>IF(LessonLookup[[#This Row],[LessonTitleAuto]]="",LessonLookup[[#This Row],[LessonTitleEnter]],LessonLookup[[#This Row],[LessonTitleAuto]])</f>
        <v>Graphing lesson 2</v>
      </c>
      <c r="L371" s="12" t="s">
        <v>917</v>
      </c>
      <c r="M371" s="3" t="s">
        <v>51</v>
      </c>
      <c r="N371" s="8">
        <f>COUNTIF(StatementLookup[LessonID],LessonLookup[[#This Row],[LessonID]])</f>
        <v>3</v>
      </c>
      <c r="O371" s="7">
        <v>1</v>
      </c>
      <c r="P371" s="2" t="s">
        <v>918</v>
      </c>
      <c r="Q371" s="2" t="s">
        <v>919</v>
      </c>
      <c r="R371" s="2"/>
      <c r="S371" s="2"/>
      <c r="T371" s="4" t="str">
        <f>IF(ISERROR(_xlfn.XLOOKUP(LessonLookup[[#This Row],[TopicID]],TopicLookup[TopicID],TopicLookup[TopicTitle])),"",_xlfn.XLOOKUP(LessonLookup[[#This Row],[TopicID]],TopicLookup[TopicID],TopicLookup[TopicTitle]))</f>
        <v>Maths Skills For Scientists</v>
      </c>
      <c r="U37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71" s="2"/>
      <c r="X371" s="2"/>
      <c r="Y371" s="2"/>
      <c r="Z371" s="2"/>
      <c r="AA371" s="2"/>
      <c r="AB371" s="2"/>
    </row>
    <row r="372" spans="1:28" ht="14.65" hidden="1" customHeight="1" x14ac:dyDescent="0.25">
      <c r="A372" s="7" t="str">
        <f>_xlfn.XLOOKUP(LessonLookup[[#This Row],[TopicID]],TopicLookup[TopicID],TopicLookup[SyllabusSubject])</f>
        <v>Science</v>
      </c>
      <c r="B372" s="5">
        <f>_xlfn.XLOOKUP(LessonLookup[[#This Row],[TopicID]],TopicLookup[TopicID],TopicLookup[SyllabusKeyStage])</f>
        <v>3</v>
      </c>
      <c r="C372" s="1" t="str">
        <f>_xlfn.XLOOKUP(LessonLookup[[#This Row],[TopicID]],topics!I:I,topics!D:D)</f>
        <v>KS3.Science</v>
      </c>
      <c r="D372" s="1" t="str">
        <f>_xlfn.XLOOKUP(LessonLookup[[#This Row],[TopicID]],topics!I:I,topics!E:E)</f>
        <v>Y8.Science</v>
      </c>
      <c r="E372" s="35">
        <v>8</v>
      </c>
      <c r="F372" s="36" t="s">
        <v>10</v>
      </c>
      <c r="G372" s="36">
        <v>6</v>
      </c>
      <c r="H372" s="37" t="s">
        <v>920</v>
      </c>
      <c r="I372"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8P6</v>
      </c>
      <c r="J372"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8P6.Q</v>
      </c>
      <c r="K372" s="5" t="str">
        <f>IF(LessonLookup[[#This Row],[LessonTitleAuto]]="",LessonLookup[[#This Row],[LessonTitleEnter]],LessonLookup[[#This Row],[LessonTitleAuto]])</f>
        <v>Quiz</v>
      </c>
      <c r="L372" s="2" t="s">
        <v>89</v>
      </c>
      <c r="M372" s="3" t="s">
        <v>2950</v>
      </c>
      <c r="N372" s="2">
        <f>COUNTIF(StatementLookup[LessonID],LessonLookup[[#This Row],[LessonID]])</f>
        <v>1</v>
      </c>
      <c r="O372" s="2">
        <v>1</v>
      </c>
      <c r="P372" s="7"/>
      <c r="Q372" s="8"/>
      <c r="R372" s="2"/>
      <c r="S372" s="2"/>
      <c r="T372" s="4" t="str">
        <f>IF(ISERROR(_xlfn.XLOOKUP(LessonLookup[[#This Row],[TopicID]],TopicLookup[TopicID],TopicLookup[TopicTitle])),"",_xlfn.XLOOKUP(LessonLookup[[#This Row],[TopicID]],TopicLookup[TopicID],TopicLookup[TopicTitle]))</f>
        <v>Maths Skills For Scientists</v>
      </c>
      <c r="U37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72" s="2"/>
      <c r="X372" s="2"/>
      <c r="Y372" s="2"/>
      <c r="Z372" s="2"/>
      <c r="AA372" s="2"/>
      <c r="AB372" s="2"/>
    </row>
    <row r="373" spans="1:28" ht="14.65" hidden="1" customHeight="1" x14ac:dyDescent="0.25">
      <c r="A373" s="7" t="str">
        <f>_xlfn.XLOOKUP(LessonLookup[[#This Row],[TopicID]],TopicLookup[TopicID],TopicLookup[SyllabusSubject])</f>
        <v>Science</v>
      </c>
      <c r="B373" s="5">
        <f>_xlfn.XLOOKUP(LessonLookup[[#This Row],[TopicID]],TopicLookup[TopicID],TopicLookup[SyllabusKeyStage])</f>
        <v>3</v>
      </c>
      <c r="C373" s="1" t="str">
        <f>_xlfn.XLOOKUP(LessonLookup[[#This Row],[TopicID]],topics!I:I,topics!D:D)</f>
        <v>KS3.Science</v>
      </c>
      <c r="D373" s="1" t="str">
        <f>_xlfn.XLOOKUP(LessonLookup[[#This Row],[TopicID]],topics!I:I,topics!E:E)</f>
        <v>Y8.Science</v>
      </c>
      <c r="E373" s="35">
        <v>8</v>
      </c>
      <c r="F373" s="36" t="s">
        <v>10</v>
      </c>
      <c r="G373" s="36">
        <v>6</v>
      </c>
      <c r="H373" s="37" t="s">
        <v>6</v>
      </c>
      <c r="I373"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8P6</v>
      </c>
      <c r="J373"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8P6.R</v>
      </c>
      <c r="K373" s="5" t="str">
        <f>IF(LessonLookup[[#This Row],[LessonTitleAuto]]="",LessonLookup[[#This Row],[LessonTitleEnter]],LessonLookup[[#This Row],[LessonTitleAuto]])</f>
        <v>Revision of topic 8P6 Maths Skills For Scientists</v>
      </c>
      <c r="L373" s="3" t="s">
        <v>921</v>
      </c>
      <c r="M373" s="3" t="s">
        <v>2873</v>
      </c>
      <c r="N373" s="2">
        <f>COUNTIF(StatementLookup[LessonID],LessonLookup[[#This Row],[LessonID]])</f>
        <v>1</v>
      </c>
      <c r="O373" s="2">
        <v>1</v>
      </c>
      <c r="P373" s="7"/>
      <c r="Q373" s="8"/>
      <c r="R373" s="2"/>
      <c r="S373" s="2"/>
      <c r="T373" s="4" t="str">
        <f>IF(ISERROR(_xlfn.XLOOKUP(LessonLookup[[#This Row],[TopicID]],TopicLookup[TopicID],TopicLookup[TopicTitle])),"",_xlfn.XLOOKUP(LessonLookup[[#This Row],[TopicID]],TopicLookup[TopicID],TopicLookup[TopicTitle]))</f>
        <v>Maths Skills For Scientists</v>
      </c>
      <c r="U37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8P6 Maths Skills For Scientists</v>
      </c>
      <c r="V373" s="2"/>
      <c r="X373" s="2"/>
      <c r="Y373" s="2"/>
      <c r="Z373" s="2"/>
      <c r="AA373" s="2"/>
      <c r="AB373" s="2"/>
    </row>
    <row r="374" spans="1:28" ht="14.65" hidden="1" customHeight="1" x14ac:dyDescent="0.25">
      <c r="A374" s="7" t="str">
        <f>_xlfn.XLOOKUP(LessonLookup[[#This Row],[TopicID]],TopicLookup[TopicID],TopicLookup[SyllabusSubject])</f>
        <v>Physics</v>
      </c>
      <c r="B374" s="5">
        <f>_xlfn.XLOOKUP(LessonLookup[[#This Row],[TopicID]],TopicLookup[TopicID],TopicLookup[SyllabusKeyStage])</f>
        <v>5</v>
      </c>
      <c r="C374" s="1" t="str">
        <f>_xlfn.XLOOKUP(LessonLookup[[#This Row],[TopicID]],topics!I:I,topics!D:D)</f>
        <v>KS5.Physics</v>
      </c>
      <c r="D374" s="1" t="str">
        <f>_xlfn.XLOOKUP(LessonLookup[[#This Row],[TopicID]],topics!I:I,topics!E:E)</f>
        <v>KS5.Physics.Core</v>
      </c>
      <c r="E374" s="35" t="s">
        <v>25</v>
      </c>
      <c r="F374" s="36" t="s">
        <v>10</v>
      </c>
      <c r="G374" s="36">
        <v>1</v>
      </c>
      <c r="H374" s="5">
        <v>1</v>
      </c>
      <c r="I374"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v>
      </c>
      <c r="J37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AP.1.1</v>
      </c>
      <c r="K374" s="5" t="str">
        <f>IF(LessonLookup[[#This Row],[LessonTitleAuto]]="",LessonLookup[[#This Row],[LessonTitleEnter]],LessonLookup[[#This Row],[LessonTitleAuto]])</f>
        <v>Null</v>
      </c>
      <c r="L374" s="3" t="s">
        <v>921</v>
      </c>
      <c r="M374" s="3" t="s">
        <v>51</v>
      </c>
      <c r="N374" s="8">
        <f>COUNTIF(StatementLookup[LessonID],LessonLookup[[#This Row],[LessonID]])</f>
        <v>1</v>
      </c>
      <c r="O374" s="7">
        <v>1</v>
      </c>
      <c r="P374" s="2"/>
      <c r="Q374" s="2"/>
      <c r="R374" s="2"/>
      <c r="S374" s="2"/>
      <c r="T374" s="4" t="str">
        <f>IF(ISERROR(_xlfn.XLOOKUP(LessonLookup[[#This Row],[TopicID]],TopicLookup[TopicID],TopicLookup[TopicTitle])),"",_xlfn.XLOOKUP(LessonLookup[[#This Row],[TopicID]],TopicLookup[TopicID],TopicLookup[TopicTitle]))</f>
        <v>Development of practical skills in physics</v>
      </c>
      <c r="U37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74" s="2"/>
      <c r="X374" s="2"/>
      <c r="Y374" s="2"/>
      <c r="Z374" s="2"/>
      <c r="AA374" s="2"/>
      <c r="AB374" s="2"/>
    </row>
    <row r="375" spans="1:28" ht="14.65" hidden="1" customHeight="1" x14ac:dyDescent="0.25">
      <c r="A375" s="7" t="str">
        <f>_xlfn.XLOOKUP(LessonLookup[[#This Row],[TopicID]],TopicLookup[TopicID],TopicLookup[SyllabusSubject])</f>
        <v>Physics</v>
      </c>
      <c r="B375" s="5">
        <f>_xlfn.XLOOKUP(LessonLookup[[#This Row],[TopicID]],TopicLookup[TopicID],TopicLookup[SyllabusKeyStage])</f>
        <v>5</v>
      </c>
      <c r="C375" s="1" t="str">
        <f>_xlfn.XLOOKUP(LessonLookup[[#This Row],[TopicID]],topics!I:I,topics!D:D)</f>
        <v>KS5.Physics</v>
      </c>
      <c r="D375" s="1" t="str">
        <f>_xlfn.XLOOKUP(LessonLookup[[#This Row],[TopicID]],topics!I:I,topics!E:E)</f>
        <v>KS5.Physics.Core</v>
      </c>
      <c r="E375" s="35" t="s">
        <v>25</v>
      </c>
      <c r="F375" s="36" t="s">
        <v>10</v>
      </c>
      <c r="G375" s="36">
        <v>2</v>
      </c>
      <c r="H375" s="5">
        <v>1</v>
      </c>
      <c r="I375"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AP.2</v>
      </c>
      <c r="J37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AP.2.1</v>
      </c>
      <c r="K375" s="5" t="str">
        <f>IF(LessonLookup[[#This Row],[LessonTitleAuto]]="",LessonLookup[[#This Row],[LessonTitleEnter]],LessonLookup[[#This Row],[LessonTitleAuto]])</f>
        <v>Null</v>
      </c>
      <c r="L375" s="3" t="s">
        <v>921</v>
      </c>
      <c r="M375" s="3" t="s">
        <v>51</v>
      </c>
      <c r="N375" s="8">
        <f>COUNTIF(StatementLookup[LessonID],LessonLookup[[#This Row],[LessonID]])</f>
        <v>1</v>
      </c>
      <c r="O375" s="7" t="s">
        <v>5</v>
      </c>
      <c r="P375" s="2"/>
      <c r="Q375" s="2"/>
      <c r="R375" s="2"/>
      <c r="S375" s="2"/>
      <c r="T375" s="4" t="str">
        <f>IF(ISERROR(_xlfn.XLOOKUP(LessonLookup[[#This Row],[TopicID]],TopicLookup[TopicID],TopicLookup[TopicTitle])),"",_xlfn.XLOOKUP(LessonLookup[[#This Row],[TopicID]],TopicLookup[TopicID],TopicLookup[TopicTitle]))</f>
        <v>Foundations of physics</v>
      </c>
      <c r="U37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75" s="2"/>
      <c r="X375" s="2"/>
      <c r="Y375" s="2"/>
      <c r="Z375" s="2"/>
      <c r="AA375" s="2"/>
      <c r="AB375" s="2"/>
    </row>
    <row r="376" spans="1:28" ht="14.65" hidden="1" customHeight="1" x14ac:dyDescent="0.25">
      <c r="A376" s="7" t="str">
        <f>_xlfn.XLOOKUP(LessonLookup[[#This Row],[TopicID]],TopicLookup[TopicID],TopicLookup[SyllabusSubject])</f>
        <v>Physics</v>
      </c>
      <c r="B376" s="5">
        <f>_xlfn.XLOOKUP(LessonLookup[[#This Row],[TopicID]],TopicLookup[TopicID],TopicLookup[SyllabusKeyStage])</f>
        <v>5</v>
      </c>
      <c r="C376" s="1" t="str">
        <f>_xlfn.XLOOKUP(LessonLookup[[#This Row],[TopicID]],topics!I:I,topics!D:D)</f>
        <v>KS5.Physics</v>
      </c>
      <c r="D376" s="1" t="str">
        <f>_xlfn.XLOOKUP(LessonLookup[[#This Row],[TopicID]],topics!I:I,topics!E:E)</f>
        <v>Y12.Physics</v>
      </c>
      <c r="E376" s="35" t="s">
        <v>25</v>
      </c>
      <c r="F376" s="36" t="s">
        <v>10</v>
      </c>
      <c r="G376" s="36">
        <v>3</v>
      </c>
      <c r="H376" s="5">
        <v>1</v>
      </c>
      <c r="I376"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AP.3</v>
      </c>
      <c r="J37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AP.3.1</v>
      </c>
      <c r="K376" s="5" t="str">
        <f>IF(LessonLookup[[#This Row],[LessonTitleAuto]]="",LessonLookup[[#This Row],[LessonTitleEnter]],LessonLookup[[#This Row],[LessonTitleAuto]])</f>
        <v>Null</v>
      </c>
      <c r="L376" s="3" t="s">
        <v>921</v>
      </c>
      <c r="M376" s="3" t="s">
        <v>51</v>
      </c>
      <c r="N376" s="8">
        <f>COUNTIF(StatementLookup[LessonID],LessonLookup[[#This Row],[LessonID]])</f>
        <v>1</v>
      </c>
      <c r="O376" s="7" t="s">
        <v>5</v>
      </c>
      <c r="P376" s="2"/>
      <c r="Q376" s="2"/>
      <c r="R376" s="2"/>
      <c r="S376" s="2"/>
      <c r="T376" s="4" t="str">
        <f>IF(ISERROR(_xlfn.XLOOKUP(LessonLookup[[#This Row],[TopicID]],TopicLookup[TopicID],TopicLookup[TopicTitle])),"",_xlfn.XLOOKUP(LessonLookup[[#This Row],[TopicID]],TopicLookup[TopicID],TopicLookup[TopicTitle]))</f>
        <v>Motion</v>
      </c>
      <c r="U37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76" s="2"/>
      <c r="X376" s="2"/>
      <c r="Y376" s="2"/>
      <c r="Z376" s="2"/>
      <c r="AA376" s="2"/>
      <c r="AB376" s="2"/>
    </row>
    <row r="377" spans="1:28" ht="14.65" hidden="1" customHeight="1" x14ac:dyDescent="0.25">
      <c r="A377" s="7" t="str">
        <f>_xlfn.XLOOKUP(LessonLookup[[#This Row],[TopicID]],TopicLookup[TopicID],TopicLookup[SyllabusSubject])</f>
        <v>Physics</v>
      </c>
      <c r="B377" s="5">
        <f>_xlfn.XLOOKUP(LessonLookup[[#This Row],[TopicID]],TopicLookup[TopicID],TopicLookup[SyllabusKeyStage])</f>
        <v>5</v>
      </c>
      <c r="C377" s="1" t="str">
        <f>_xlfn.XLOOKUP(LessonLookup[[#This Row],[TopicID]],topics!I:I,topics!D:D)</f>
        <v>KS5.Physics</v>
      </c>
      <c r="D377" s="1" t="str">
        <f>_xlfn.XLOOKUP(LessonLookup[[#This Row],[TopicID]],topics!I:I,topics!E:E)</f>
        <v>Y12.Physics</v>
      </c>
      <c r="E377" s="35" t="s">
        <v>25</v>
      </c>
      <c r="F377" s="36" t="s">
        <v>10</v>
      </c>
      <c r="G377" s="36">
        <v>3</v>
      </c>
      <c r="H377" s="5" t="s">
        <v>8</v>
      </c>
      <c r="I377"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AP.3</v>
      </c>
      <c r="J377"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AP.3.F</v>
      </c>
      <c r="K377" s="5" t="str">
        <f>IF(LessonLookup[[#This Row],[LessonTitleAuto]]="",LessonLookup[[#This Row],[LessonTitleEnter]],LessonLookup[[#This Row],[LessonTitleAuto]])</f>
        <v>Test feedback: AP.3 Motion</v>
      </c>
      <c r="L377" s="3" t="s">
        <v>921</v>
      </c>
      <c r="M377" s="3" t="s">
        <v>2951</v>
      </c>
      <c r="N377" s="2">
        <f>COUNTIF(StatementLookup[LessonID],LessonLookup[[#This Row],[LessonID]])</f>
        <v>0</v>
      </c>
      <c r="O377" s="2">
        <v>1</v>
      </c>
      <c r="P377" s="7"/>
      <c r="Q377" s="8"/>
      <c r="R377" s="2"/>
      <c r="S377" s="2"/>
      <c r="T377" s="4" t="str">
        <f>IF(ISERROR(_xlfn.XLOOKUP(LessonLookup[[#This Row],[TopicID]],TopicLookup[TopicID],TopicLookup[TopicTitle])),"",_xlfn.XLOOKUP(LessonLookup[[#This Row],[TopicID]],TopicLookup[TopicID],TopicLookup[TopicTitle]))</f>
        <v>Motion</v>
      </c>
      <c r="U37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AP.3 Motion</v>
      </c>
      <c r="V377" s="2"/>
      <c r="X377" s="2"/>
      <c r="Y377" s="2"/>
      <c r="Z377" s="2"/>
      <c r="AA377" s="2"/>
      <c r="AB377" s="2"/>
    </row>
    <row r="378" spans="1:28" ht="14.65" hidden="1" customHeight="1" x14ac:dyDescent="0.25">
      <c r="A378" s="7" t="str">
        <f>_xlfn.XLOOKUP(LessonLookup[[#This Row],[TopicID]],TopicLookup[TopicID],TopicLookup[SyllabusSubject])</f>
        <v>Physics</v>
      </c>
      <c r="B378" s="5">
        <f>_xlfn.XLOOKUP(LessonLookup[[#This Row],[TopicID]],TopicLookup[TopicID],TopicLookup[SyllabusKeyStage])</f>
        <v>5</v>
      </c>
      <c r="C378" s="1" t="str">
        <f>_xlfn.XLOOKUP(LessonLookup[[#This Row],[TopicID]],topics!I:I,topics!D:D)</f>
        <v>KS5.Physics</v>
      </c>
      <c r="D378" s="1" t="str">
        <f>_xlfn.XLOOKUP(LessonLookup[[#This Row],[TopicID]],topics!I:I,topics!E:E)</f>
        <v>Y12.Physics</v>
      </c>
      <c r="E378" s="35" t="s">
        <v>25</v>
      </c>
      <c r="F378" s="36" t="s">
        <v>10</v>
      </c>
      <c r="G378" s="36">
        <v>3</v>
      </c>
      <c r="H378" s="5" t="s">
        <v>6</v>
      </c>
      <c r="I378"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AP.3</v>
      </c>
      <c r="J378"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AP.3.R</v>
      </c>
      <c r="K378" s="5" t="str">
        <f>IF(LessonLookup[[#This Row],[LessonTitleAuto]]="",LessonLookup[[#This Row],[LessonTitleEnter]],LessonLookup[[#This Row],[LessonTitleAuto]])</f>
        <v>Revision of topic AP.3 Motion</v>
      </c>
      <c r="L378" s="3" t="s">
        <v>921</v>
      </c>
      <c r="M378" s="3" t="s">
        <v>2873</v>
      </c>
      <c r="N378" s="2">
        <f>COUNTIF(StatementLookup[LessonID],LessonLookup[[#This Row],[LessonID]])</f>
        <v>0</v>
      </c>
      <c r="O378" s="2" t="s">
        <v>9</v>
      </c>
      <c r="P378" s="7"/>
      <c r="Q378" s="8"/>
      <c r="R378" s="2"/>
      <c r="S378" s="2"/>
      <c r="T378" s="4" t="str">
        <f>IF(ISERROR(_xlfn.XLOOKUP(LessonLookup[[#This Row],[TopicID]],TopicLookup[TopicID],TopicLookup[TopicTitle])),"",_xlfn.XLOOKUP(LessonLookup[[#This Row],[TopicID]],TopicLookup[TopicID],TopicLookup[TopicTitle]))</f>
        <v>Motion</v>
      </c>
      <c r="U37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AP.3 Motion</v>
      </c>
      <c r="V378" s="2"/>
      <c r="X378" s="2"/>
      <c r="Y378" s="2"/>
      <c r="Z378" s="2"/>
      <c r="AA378" s="2"/>
      <c r="AB378" s="2"/>
    </row>
    <row r="379" spans="1:28" ht="14.65" hidden="1" customHeight="1" x14ac:dyDescent="0.25">
      <c r="A379" s="7" t="str">
        <f>_xlfn.XLOOKUP(LessonLookup[[#This Row],[TopicID]],TopicLookup[TopicID],TopicLookup[SyllabusSubject])</f>
        <v>Physics</v>
      </c>
      <c r="B379" s="5">
        <f>_xlfn.XLOOKUP(LessonLookup[[#This Row],[TopicID]],TopicLookup[TopicID],TopicLookup[SyllabusKeyStage])</f>
        <v>5</v>
      </c>
      <c r="C379" s="1" t="str">
        <f>_xlfn.XLOOKUP(LessonLookup[[#This Row],[TopicID]],topics!I:I,topics!D:D)</f>
        <v>KS5.Physics</v>
      </c>
      <c r="D379" s="1" t="str">
        <f>_xlfn.XLOOKUP(LessonLookup[[#This Row],[TopicID]],topics!I:I,topics!E:E)</f>
        <v>Y12.Physics</v>
      </c>
      <c r="E379" s="35" t="s">
        <v>25</v>
      </c>
      <c r="F379" s="36" t="s">
        <v>10</v>
      </c>
      <c r="G379" s="36">
        <v>3</v>
      </c>
      <c r="H379" s="5" t="s">
        <v>7</v>
      </c>
      <c r="I379"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AP.3</v>
      </c>
      <c r="J379"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AP.3.T</v>
      </c>
      <c r="K379" s="5" t="str">
        <f>IF(LessonLookup[[#This Row],[LessonTitleAuto]]="",LessonLookup[[#This Row],[LessonTitleEnter]],LessonLookup[[#This Row],[LessonTitleAuto]])</f>
        <v>Topic test: AP.3 Motion</v>
      </c>
      <c r="L379" s="3" t="s">
        <v>921</v>
      </c>
      <c r="M379" s="3" t="s">
        <v>2950</v>
      </c>
      <c r="N379" s="2">
        <f>COUNTIF(StatementLookup[LessonID],LessonLookup[[#This Row],[LessonID]])</f>
        <v>0</v>
      </c>
      <c r="O379" s="2">
        <v>1</v>
      </c>
      <c r="P379" s="7"/>
      <c r="Q379" s="8"/>
      <c r="R379" s="2"/>
      <c r="S379" s="2"/>
      <c r="T379" s="4" t="str">
        <f>IF(ISERROR(_xlfn.XLOOKUP(LessonLookup[[#This Row],[TopicID]],TopicLookup[TopicID],TopicLookup[TopicTitle])),"",_xlfn.XLOOKUP(LessonLookup[[#This Row],[TopicID]],TopicLookup[TopicID],TopicLookup[TopicTitle]))</f>
        <v>Motion</v>
      </c>
      <c r="U37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AP.3 Motion</v>
      </c>
      <c r="V379" s="2"/>
      <c r="X379" s="2"/>
      <c r="Y379" s="2"/>
      <c r="Z379" s="2"/>
      <c r="AA379" s="2"/>
      <c r="AB379" s="2"/>
    </row>
    <row r="380" spans="1:28" ht="14.65" hidden="1" customHeight="1" x14ac:dyDescent="0.25">
      <c r="A380" s="7" t="str">
        <f>_xlfn.XLOOKUP(LessonLookup[[#This Row],[TopicID]],TopicLookup[TopicID],TopicLookup[SyllabusSubject])</f>
        <v>Physics</v>
      </c>
      <c r="B380" s="5">
        <f>_xlfn.XLOOKUP(LessonLookup[[#This Row],[TopicID]],TopicLookup[TopicID],TopicLookup[SyllabusKeyStage])</f>
        <v>5</v>
      </c>
      <c r="C380" s="1" t="str">
        <f>_xlfn.XLOOKUP(LessonLookup[[#This Row],[TopicID]],topics!I:I,topics!D:D)</f>
        <v>KS5.Physics</v>
      </c>
      <c r="D380" s="1" t="str">
        <f>_xlfn.XLOOKUP(LessonLookup[[#This Row],[TopicID]],topics!I:I,topics!E:E)</f>
        <v>Y12.Physics</v>
      </c>
      <c r="E380" s="35" t="s">
        <v>25</v>
      </c>
      <c r="F380" s="36" t="s">
        <v>10</v>
      </c>
      <c r="G380" s="36">
        <v>4</v>
      </c>
      <c r="H380" s="5">
        <v>1</v>
      </c>
      <c r="I380"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AP.4</v>
      </c>
      <c r="J380"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AP.4.1</v>
      </c>
      <c r="K380" s="5" t="str">
        <f>IF(LessonLookup[[#This Row],[LessonTitleAuto]]="",LessonLookup[[#This Row],[LessonTitleEnter]],LessonLookup[[#This Row],[LessonTitleAuto]])</f>
        <v>Null</v>
      </c>
      <c r="L380" s="3" t="s">
        <v>921</v>
      </c>
      <c r="M380" s="3" t="s">
        <v>51</v>
      </c>
      <c r="N380" s="8">
        <f>COUNTIF(StatementLookup[LessonID],LessonLookup[[#This Row],[LessonID]])</f>
        <v>1</v>
      </c>
      <c r="O380" s="7" t="s">
        <v>5</v>
      </c>
      <c r="P380" s="2"/>
      <c r="Q380" s="2"/>
      <c r="R380" s="2"/>
      <c r="S380" s="2"/>
      <c r="T380" s="4" t="str">
        <f>IF(ISERROR(_xlfn.XLOOKUP(LessonLookup[[#This Row],[TopicID]],TopicLookup[TopicID],TopicLookup[TopicTitle])),"",_xlfn.XLOOKUP(LessonLookup[[#This Row],[TopicID]],TopicLookup[TopicID],TopicLookup[TopicTitle]))</f>
        <v>Forces</v>
      </c>
      <c r="U38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80" s="2"/>
      <c r="X380" s="2"/>
      <c r="Y380" s="2"/>
      <c r="Z380" s="2"/>
      <c r="AA380" s="2"/>
      <c r="AB380" s="2"/>
    </row>
    <row r="381" spans="1:28" ht="14.65" hidden="1" customHeight="1" x14ac:dyDescent="0.25">
      <c r="A381" s="7" t="str">
        <f>_xlfn.XLOOKUP(LessonLookup[[#This Row],[TopicID]],TopicLookup[TopicID],TopicLookup[SyllabusSubject])</f>
        <v>Physics</v>
      </c>
      <c r="B381" s="18">
        <f>_xlfn.XLOOKUP(LessonLookup[[#This Row],[TopicID]],TopicLookup[TopicID],TopicLookup[SyllabusKeyStage])</f>
        <v>5</v>
      </c>
      <c r="C381" s="26" t="str">
        <f>_xlfn.XLOOKUP(LessonLookup[[#This Row],[TopicID]],topics!I:I,topics!D:D)</f>
        <v>KS5.Physics</v>
      </c>
      <c r="D381" s="26" t="str">
        <f>_xlfn.XLOOKUP(LessonLookup[[#This Row],[TopicID]],topics!I:I,topics!E:E)</f>
        <v>Y12.Physics</v>
      </c>
      <c r="E381" s="35" t="s">
        <v>25</v>
      </c>
      <c r="F381" s="36" t="s">
        <v>10</v>
      </c>
      <c r="G381" s="36">
        <v>4</v>
      </c>
      <c r="H381" s="5" t="s">
        <v>8</v>
      </c>
      <c r="I381"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AP.4</v>
      </c>
      <c r="J381"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AP.4.F</v>
      </c>
      <c r="K381" s="5" t="str">
        <f>IF(LessonLookup[[#This Row],[LessonTitleAuto]]="",LessonLookup[[#This Row],[LessonTitleEnter]],LessonLookup[[#This Row],[LessonTitleAuto]])</f>
        <v>Test feedback: AP.4 Forces</v>
      </c>
      <c r="L381" s="3" t="s">
        <v>921</v>
      </c>
      <c r="M381" s="3" t="s">
        <v>2951</v>
      </c>
      <c r="N381" s="2">
        <f>COUNTIF(StatementLookup[LessonID],LessonLookup[[#This Row],[LessonID]])</f>
        <v>0</v>
      </c>
      <c r="O381" s="2">
        <v>1</v>
      </c>
      <c r="P381" s="7"/>
      <c r="Q381" s="8"/>
      <c r="R381" s="2"/>
      <c r="S381" s="7"/>
      <c r="T381" s="4" t="str">
        <f>IF(ISERROR(_xlfn.XLOOKUP(LessonLookup[[#This Row],[TopicID]],TopicLookup[TopicID],TopicLookup[TopicTitle])),"",_xlfn.XLOOKUP(LessonLookup[[#This Row],[TopicID]],TopicLookup[TopicID],TopicLookup[TopicTitle]))</f>
        <v>Forces</v>
      </c>
      <c r="U38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AP.4 Forces</v>
      </c>
      <c r="V381" s="2"/>
      <c r="X381" s="2"/>
      <c r="Y381" s="2"/>
      <c r="Z381" s="2"/>
      <c r="AA381" s="2"/>
      <c r="AB381" s="2"/>
    </row>
    <row r="382" spans="1:28" ht="14.65" hidden="1" customHeight="1" x14ac:dyDescent="0.25">
      <c r="A382" s="7" t="str">
        <f>_xlfn.XLOOKUP(LessonLookup[[#This Row],[TopicID]],TopicLookup[TopicID],TopicLookup[SyllabusSubject])</f>
        <v>Physics</v>
      </c>
      <c r="B382" s="18">
        <f>_xlfn.XLOOKUP(LessonLookup[[#This Row],[TopicID]],TopicLookup[TopicID],TopicLookup[SyllabusKeyStage])</f>
        <v>5</v>
      </c>
      <c r="C382" s="26" t="str">
        <f>_xlfn.XLOOKUP(LessonLookup[[#This Row],[TopicID]],topics!I:I,topics!D:D)</f>
        <v>KS5.Physics</v>
      </c>
      <c r="D382" s="26" t="str">
        <f>_xlfn.XLOOKUP(LessonLookup[[#This Row],[TopicID]],topics!I:I,topics!E:E)</f>
        <v>Y12.Physics</v>
      </c>
      <c r="E382" s="35" t="s">
        <v>25</v>
      </c>
      <c r="F382" s="36" t="s">
        <v>10</v>
      </c>
      <c r="G382" s="36">
        <v>4</v>
      </c>
      <c r="H382" s="5" t="s">
        <v>6</v>
      </c>
      <c r="I382"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AP.4</v>
      </c>
      <c r="J382"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AP.4.R</v>
      </c>
      <c r="K382" s="5" t="str">
        <f>IF(LessonLookup[[#This Row],[LessonTitleAuto]]="",LessonLookup[[#This Row],[LessonTitleEnter]],LessonLookup[[#This Row],[LessonTitleAuto]])</f>
        <v>Revision of topic AP.4 Forces</v>
      </c>
      <c r="L382" s="3" t="s">
        <v>921</v>
      </c>
      <c r="M382" s="3" t="s">
        <v>2873</v>
      </c>
      <c r="N382" s="2">
        <f>COUNTIF(StatementLookup[LessonID],LessonLookup[[#This Row],[LessonID]])</f>
        <v>0</v>
      </c>
      <c r="O382" s="2" t="s">
        <v>9</v>
      </c>
      <c r="P382" s="7"/>
      <c r="Q382" s="8"/>
      <c r="R382" s="2"/>
      <c r="S382" s="7"/>
      <c r="T382" s="4" t="str">
        <f>IF(ISERROR(_xlfn.XLOOKUP(LessonLookup[[#This Row],[TopicID]],TopicLookup[TopicID],TopicLookup[TopicTitle])),"",_xlfn.XLOOKUP(LessonLookup[[#This Row],[TopicID]],TopicLookup[TopicID],TopicLookup[TopicTitle]))</f>
        <v>Forces</v>
      </c>
      <c r="U38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AP.4 Forces</v>
      </c>
      <c r="V382" s="2"/>
      <c r="X382" s="2"/>
      <c r="Y382" s="2"/>
      <c r="Z382" s="2"/>
      <c r="AA382" s="2"/>
      <c r="AB382" s="2"/>
    </row>
    <row r="383" spans="1:28" ht="14.65" hidden="1" customHeight="1" x14ac:dyDescent="0.25">
      <c r="A383" s="7" t="str">
        <f>_xlfn.XLOOKUP(LessonLookup[[#This Row],[TopicID]],TopicLookup[TopicID],TopicLookup[SyllabusSubject])</f>
        <v>Physics</v>
      </c>
      <c r="B383" s="18">
        <f>_xlfn.XLOOKUP(LessonLookup[[#This Row],[TopicID]],TopicLookup[TopicID],TopicLookup[SyllabusKeyStage])</f>
        <v>5</v>
      </c>
      <c r="C383" s="26" t="str">
        <f>_xlfn.XLOOKUP(LessonLookup[[#This Row],[TopicID]],topics!I:I,topics!D:D)</f>
        <v>KS5.Physics</v>
      </c>
      <c r="D383" s="26" t="str">
        <f>_xlfn.XLOOKUP(LessonLookup[[#This Row],[TopicID]],topics!I:I,topics!E:E)</f>
        <v>Y12.Physics</v>
      </c>
      <c r="E383" s="35" t="s">
        <v>25</v>
      </c>
      <c r="F383" s="36" t="s">
        <v>10</v>
      </c>
      <c r="G383" s="36">
        <v>4</v>
      </c>
      <c r="H383" s="5" t="s">
        <v>7</v>
      </c>
      <c r="I383"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AP.4</v>
      </c>
      <c r="J383"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AP.4.T</v>
      </c>
      <c r="K383" s="5" t="str">
        <f>IF(LessonLookup[[#This Row],[LessonTitleAuto]]="",LessonLookup[[#This Row],[LessonTitleEnter]],LessonLookup[[#This Row],[LessonTitleAuto]])</f>
        <v>Topic test: AP.4 Forces</v>
      </c>
      <c r="L383" s="3" t="s">
        <v>921</v>
      </c>
      <c r="M383" s="3" t="s">
        <v>2950</v>
      </c>
      <c r="N383" s="2">
        <f>COUNTIF(StatementLookup[LessonID],LessonLookup[[#This Row],[LessonID]])</f>
        <v>0</v>
      </c>
      <c r="O383" s="2">
        <v>1</v>
      </c>
      <c r="P383" s="7"/>
      <c r="Q383" s="8"/>
      <c r="R383" s="2"/>
      <c r="S383" s="7"/>
      <c r="T383" s="4" t="str">
        <f>IF(ISERROR(_xlfn.XLOOKUP(LessonLookup[[#This Row],[TopicID]],TopicLookup[TopicID],TopicLookup[TopicTitle])),"",_xlfn.XLOOKUP(LessonLookup[[#This Row],[TopicID]],TopicLookup[TopicID],TopicLookup[TopicTitle]))</f>
        <v>Forces</v>
      </c>
      <c r="U38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AP.4 Forces</v>
      </c>
      <c r="V383" s="2"/>
      <c r="X383" s="2"/>
      <c r="Y383" s="2"/>
      <c r="Z383" s="2"/>
      <c r="AA383" s="2"/>
      <c r="AB383" s="2"/>
    </row>
    <row r="384" spans="1:28" ht="14.65" hidden="1" customHeight="1" x14ac:dyDescent="0.25">
      <c r="A384" s="7" t="str">
        <f>_xlfn.XLOOKUP(LessonLookup[[#This Row],[TopicID]],TopicLookup[TopicID],TopicLookup[SyllabusSubject])</f>
        <v>Physics</v>
      </c>
      <c r="B384" s="18">
        <f>_xlfn.XLOOKUP(LessonLookup[[#This Row],[TopicID]],TopicLookup[TopicID],TopicLookup[SyllabusKeyStage])</f>
        <v>5</v>
      </c>
      <c r="C384" s="26" t="str">
        <f>_xlfn.XLOOKUP(LessonLookup[[#This Row],[TopicID]],topics!I:I,topics!D:D)</f>
        <v>KS5.Physics</v>
      </c>
      <c r="D384" s="26" t="str">
        <f>_xlfn.XLOOKUP(LessonLookup[[#This Row],[TopicID]],topics!I:I,topics!E:E)</f>
        <v>Y12.Physics</v>
      </c>
      <c r="E384" s="35" t="s">
        <v>25</v>
      </c>
      <c r="F384" s="36" t="s">
        <v>10</v>
      </c>
      <c r="G384" s="36">
        <v>5</v>
      </c>
      <c r="H384" s="5">
        <v>1</v>
      </c>
      <c r="I384"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AP.5</v>
      </c>
      <c r="J38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AP.5.1</v>
      </c>
      <c r="K384" s="5" t="str">
        <f>IF(LessonLookup[[#This Row],[LessonTitleAuto]]="",LessonLookup[[#This Row],[LessonTitleEnter]],LessonLookup[[#This Row],[LessonTitleAuto]])</f>
        <v>Null</v>
      </c>
      <c r="L384" s="3" t="s">
        <v>921</v>
      </c>
      <c r="M384" s="3" t="s">
        <v>51</v>
      </c>
      <c r="N384" s="8">
        <f>COUNTIF(StatementLookup[LessonID],LessonLookup[[#This Row],[LessonID]])</f>
        <v>1</v>
      </c>
      <c r="O384" s="7" t="s">
        <v>5</v>
      </c>
      <c r="P384" s="2"/>
      <c r="Q384" s="2"/>
      <c r="R384" s="2"/>
      <c r="S384" s="7"/>
      <c r="T384" s="4" t="str">
        <f>IF(ISERROR(_xlfn.XLOOKUP(LessonLookup[[#This Row],[TopicID]],TopicLookup[TopicID],TopicLookup[TopicTitle])),"",_xlfn.XLOOKUP(LessonLookup[[#This Row],[TopicID]],TopicLookup[TopicID],TopicLookup[TopicTitle]))</f>
        <v>Work, Energy and Power</v>
      </c>
      <c r="U38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84" s="2"/>
      <c r="X384" s="2"/>
      <c r="Y384" s="2"/>
      <c r="Z384" s="2"/>
      <c r="AA384" s="2"/>
      <c r="AB384" s="2"/>
    </row>
    <row r="385" spans="1:28" ht="14.65" hidden="1" customHeight="1" x14ac:dyDescent="0.25">
      <c r="A385" s="7" t="str">
        <f>_xlfn.XLOOKUP(LessonLookup[[#This Row],[TopicID]],TopicLookup[TopicID],TopicLookup[SyllabusSubject])</f>
        <v>Physics</v>
      </c>
      <c r="B385" s="18">
        <f>_xlfn.XLOOKUP(LessonLookup[[#This Row],[TopicID]],TopicLookup[TopicID],TopicLookup[SyllabusKeyStage])</f>
        <v>5</v>
      </c>
      <c r="C385" s="26" t="str">
        <f>_xlfn.XLOOKUP(LessonLookup[[#This Row],[TopicID]],topics!I:I,topics!D:D)</f>
        <v>KS5.Physics</v>
      </c>
      <c r="D385" s="26" t="str">
        <f>_xlfn.XLOOKUP(LessonLookup[[#This Row],[TopicID]],topics!I:I,topics!E:E)</f>
        <v>Y12.Physics</v>
      </c>
      <c r="E385" s="35" t="s">
        <v>25</v>
      </c>
      <c r="F385" s="36" t="s">
        <v>10</v>
      </c>
      <c r="G385" s="36">
        <v>5</v>
      </c>
      <c r="H385" s="5" t="s">
        <v>8</v>
      </c>
      <c r="I385"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AP.5</v>
      </c>
      <c r="J38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AP.5.F</v>
      </c>
      <c r="K385" s="5" t="str">
        <f>IF(LessonLookup[[#This Row],[LessonTitleAuto]]="",LessonLookup[[#This Row],[LessonTitleEnter]],LessonLookup[[#This Row],[LessonTitleAuto]])</f>
        <v>Test feedback: AP.5 Work, Energy and Power</v>
      </c>
      <c r="L385" s="3" t="s">
        <v>921</v>
      </c>
      <c r="M385" s="3" t="s">
        <v>2951</v>
      </c>
      <c r="N385" s="2">
        <f>COUNTIF(StatementLookup[LessonID],LessonLookup[[#This Row],[LessonID]])</f>
        <v>0</v>
      </c>
      <c r="O385" s="2">
        <v>1</v>
      </c>
      <c r="P385" s="7"/>
      <c r="Q385" s="8"/>
      <c r="R385" s="2"/>
      <c r="S385" s="7"/>
      <c r="T385" s="4" t="str">
        <f>IF(ISERROR(_xlfn.XLOOKUP(LessonLookup[[#This Row],[TopicID]],TopicLookup[TopicID],TopicLookup[TopicTitle])),"",_xlfn.XLOOKUP(LessonLookup[[#This Row],[TopicID]],TopicLookup[TopicID],TopicLookup[TopicTitle]))</f>
        <v>Work, Energy and Power</v>
      </c>
      <c r="U38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AP.5 Work, Energy and Power</v>
      </c>
      <c r="V385" s="2"/>
      <c r="X385" s="2"/>
      <c r="Y385" s="2"/>
      <c r="Z385" s="2"/>
      <c r="AA385" s="2"/>
      <c r="AB385" s="2"/>
    </row>
    <row r="386" spans="1:28" ht="14.65" hidden="1" customHeight="1" x14ac:dyDescent="0.25">
      <c r="A386" s="7" t="str">
        <f>_xlfn.XLOOKUP(LessonLookup[[#This Row],[TopicID]],TopicLookup[TopicID],TopicLookup[SyllabusSubject])</f>
        <v>Physics</v>
      </c>
      <c r="B386" s="18">
        <f>_xlfn.XLOOKUP(LessonLookup[[#This Row],[TopicID]],TopicLookup[TopicID],TopicLookup[SyllabusKeyStage])</f>
        <v>5</v>
      </c>
      <c r="C386" s="26" t="str">
        <f>_xlfn.XLOOKUP(LessonLookup[[#This Row],[TopicID]],topics!I:I,topics!D:D)</f>
        <v>KS5.Physics</v>
      </c>
      <c r="D386" s="26" t="str">
        <f>_xlfn.XLOOKUP(LessonLookup[[#This Row],[TopicID]],topics!I:I,topics!E:E)</f>
        <v>Y12.Physics</v>
      </c>
      <c r="E386" s="35" t="s">
        <v>25</v>
      </c>
      <c r="F386" s="36" t="s">
        <v>10</v>
      </c>
      <c r="G386" s="36">
        <v>5</v>
      </c>
      <c r="H386" s="5" t="s">
        <v>6</v>
      </c>
      <c r="I386"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AP.5</v>
      </c>
      <c r="J38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AP.5.R</v>
      </c>
      <c r="K386" s="5" t="str">
        <f>IF(LessonLookup[[#This Row],[LessonTitleAuto]]="",LessonLookup[[#This Row],[LessonTitleEnter]],LessonLookup[[#This Row],[LessonTitleAuto]])</f>
        <v>Revision of topic AP.5 Work, Energy and Power</v>
      </c>
      <c r="L386" s="3" t="s">
        <v>921</v>
      </c>
      <c r="M386" s="3" t="s">
        <v>2873</v>
      </c>
      <c r="N386" s="2">
        <f>COUNTIF(StatementLookup[LessonID],LessonLookup[[#This Row],[LessonID]])</f>
        <v>0</v>
      </c>
      <c r="O386" s="2" t="s">
        <v>9</v>
      </c>
      <c r="P386" s="7"/>
      <c r="Q386" s="8"/>
      <c r="R386" s="2"/>
      <c r="S386" s="7"/>
      <c r="T386" s="4" t="str">
        <f>IF(ISERROR(_xlfn.XLOOKUP(LessonLookup[[#This Row],[TopicID]],TopicLookup[TopicID],TopicLookup[TopicTitle])),"",_xlfn.XLOOKUP(LessonLookup[[#This Row],[TopicID]],TopicLookup[TopicID],TopicLookup[TopicTitle]))</f>
        <v>Work, Energy and Power</v>
      </c>
      <c r="U38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AP.5 Work, Energy and Power</v>
      </c>
      <c r="V386" s="2"/>
      <c r="X386" s="2"/>
      <c r="Y386" s="2"/>
      <c r="Z386" s="2"/>
      <c r="AA386" s="2"/>
      <c r="AB386" s="2"/>
    </row>
    <row r="387" spans="1:28" ht="14.65" hidden="1" customHeight="1" x14ac:dyDescent="0.25">
      <c r="A387" s="7" t="str">
        <f>_xlfn.XLOOKUP(LessonLookup[[#This Row],[TopicID]],TopicLookup[TopicID],TopicLookup[SyllabusSubject])</f>
        <v>Physics</v>
      </c>
      <c r="B387" s="5">
        <f>_xlfn.XLOOKUP(LessonLookup[[#This Row],[TopicID]],TopicLookup[TopicID],TopicLookup[SyllabusKeyStage])</f>
        <v>5</v>
      </c>
      <c r="C387" s="1" t="str">
        <f>_xlfn.XLOOKUP(LessonLookup[[#This Row],[TopicID]],topics!I:I,topics!D:D)</f>
        <v>KS5.Physics</v>
      </c>
      <c r="D387" s="1" t="str">
        <f>_xlfn.XLOOKUP(LessonLookup[[#This Row],[TopicID]],topics!I:I,topics!E:E)</f>
        <v>Y12.Physics</v>
      </c>
      <c r="E387" s="35" t="s">
        <v>25</v>
      </c>
      <c r="F387" s="36" t="s">
        <v>10</v>
      </c>
      <c r="G387" s="36">
        <v>5</v>
      </c>
      <c r="H387" s="5" t="s">
        <v>7</v>
      </c>
      <c r="I387"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AP.5</v>
      </c>
      <c r="J387"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AP.5.T</v>
      </c>
      <c r="K387" s="5" t="str">
        <f>IF(LessonLookup[[#This Row],[LessonTitleAuto]]="",LessonLookup[[#This Row],[LessonTitleEnter]],LessonLookup[[#This Row],[LessonTitleAuto]])</f>
        <v>Topic test: AP.5 Work, Energy and Power</v>
      </c>
      <c r="L387" s="3" t="s">
        <v>921</v>
      </c>
      <c r="M387" s="3" t="s">
        <v>2950</v>
      </c>
      <c r="N387" s="2">
        <f>COUNTIF(StatementLookup[LessonID],LessonLookup[[#This Row],[LessonID]])</f>
        <v>0</v>
      </c>
      <c r="O387" s="2">
        <v>1</v>
      </c>
      <c r="P387" s="7"/>
      <c r="Q387" s="8"/>
      <c r="R387" s="2"/>
      <c r="S387" s="2"/>
      <c r="T387" s="4" t="str">
        <f>IF(ISERROR(_xlfn.XLOOKUP(LessonLookup[[#This Row],[TopicID]],TopicLookup[TopicID],TopicLookup[TopicTitle])),"",_xlfn.XLOOKUP(LessonLookup[[#This Row],[TopicID]],TopicLookup[TopicID],TopicLookup[TopicTitle]))</f>
        <v>Work, Energy and Power</v>
      </c>
      <c r="U38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AP.5 Work, Energy and Power</v>
      </c>
      <c r="V387" s="2"/>
      <c r="X387" s="2"/>
      <c r="Y387" s="2"/>
      <c r="Z387" s="2"/>
      <c r="AA387" s="2"/>
      <c r="AB387" s="2"/>
    </row>
    <row r="388" spans="1:28" ht="14.65" hidden="1" customHeight="1" x14ac:dyDescent="0.25">
      <c r="A388" s="7" t="str">
        <f>_xlfn.XLOOKUP(LessonLookup[[#This Row],[TopicID]],TopicLookup[TopicID],TopicLookup[SyllabusSubject])</f>
        <v>Physics</v>
      </c>
      <c r="B388" s="5">
        <f>_xlfn.XLOOKUP(LessonLookup[[#This Row],[TopicID]],TopicLookup[TopicID],TopicLookup[SyllabusKeyStage])</f>
        <v>5</v>
      </c>
      <c r="C388" s="1" t="str">
        <f>_xlfn.XLOOKUP(LessonLookup[[#This Row],[TopicID]],topics!I:I,topics!D:D)</f>
        <v>KS5.Physics</v>
      </c>
      <c r="D388" s="1" t="str">
        <f>_xlfn.XLOOKUP(LessonLookup[[#This Row],[TopicID]],topics!I:I,topics!E:E)</f>
        <v>Y12.Physics</v>
      </c>
      <c r="E388" s="35" t="s">
        <v>25</v>
      </c>
      <c r="F388" s="36" t="s">
        <v>10</v>
      </c>
      <c r="G388" s="36">
        <v>6</v>
      </c>
      <c r="H388" s="5">
        <v>1</v>
      </c>
      <c r="I388"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AP.6</v>
      </c>
      <c r="J388"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AP.6.1</v>
      </c>
      <c r="K388" s="5" t="str">
        <f>IF(LessonLookup[[#This Row],[LessonTitleAuto]]="",LessonLookup[[#This Row],[LessonTitleEnter]],LessonLookup[[#This Row],[LessonTitleAuto]])</f>
        <v>Null</v>
      </c>
      <c r="L388" s="3" t="s">
        <v>921</v>
      </c>
      <c r="M388" s="3" t="s">
        <v>51</v>
      </c>
      <c r="N388" s="8">
        <f>COUNTIF(StatementLookup[LessonID],LessonLookup[[#This Row],[LessonID]])</f>
        <v>1</v>
      </c>
      <c r="O388" s="7" t="s">
        <v>5</v>
      </c>
      <c r="P388" s="2"/>
      <c r="Q388" s="2"/>
      <c r="R388" s="2"/>
      <c r="S388" s="2"/>
      <c r="T388" s="4" t="str">
        <f>IF(ISERROR(_xlfn.XLOOKUP(LessonLookup[[#This Row],[TopicID]],TopicLookup[TopicID],TopicLookup[TopicTitle])),"",_xlfn.XLOOKUP(LessonLookup[[#This Row],[TopicID]],TopicLookup[TopicID],TopicLookup[TopicTitle]))</f>
        <v>Materials</v>
      </c>
      <c r="U38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88" s="2"/>
      <c r="X388" s="2"/>
      <c r="Y388" s="2"/>
      <c r="Z388" s="2"/>
      <c r="AA388" s="2"/>
      <c r="AB388" s="2"/>
    </row>
    <row r="389" spans="1:28" ht="14.65" hidden="1" customHeight="1" x14ac:dyDescent="0.25">
      <c r="A389" s="7" t="str">
        <f>_xlfn.XLOOKUP(LessonLookup[[#This Row],[TopicID]],TopicLookup[TopicID],TopicLookup[SyllabusSubject])</f>
        <v>Physics</v>
      </c>
      <c r="B389" s="5">
        <f>_xlfn.XLOOKUP(LessonLookup[[#This Row],[TopicID]],TopicLookup[TopicID],TopicLookup[SyllabusKeyStage])</f>
        <v>5</v>
      </c>
      <c r="C389" s="1" t="str">
        <f>_xlfn.XLOOKUP(LessonLookup[[#This Row],[TopicID]],topics!I:I,topics!D:D)</f>
        <v>KS5.Physics</v>
      </c>
      <c r="D389" s="1" t="str">
        <f>_xlfn.XLOOKUP(LessonLookup[[#This Row],[TopicID]],topics!I:I,topics!E:E)</f>
        <v>Y12.Physics</v>
      </c>
      <c r="E389" s="35" t="s">
        <v>25</v>
      </c>
      <c r="F389" s="36" t="s">
        <v>10</v>
      </c>
      <c r="G389" s="36">
        <v>6</v>
      </c>
      <c r="H389" s="5" t="s">
        <v>8</v>
      </c>
      <c r="I389"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AP.6</v>
      </c>
      <c r="J389"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AP.6.F</v>
      </c>
      <c r="K389" s="5" t="str">
        <f>IF(LessonLookup[[#This Row],[LessonTitleAuto]]="",LessonLookup[[#This Row],[LessonTitleEnter]],LessonLookup[[#This Row],[LessonTitleAuto]])</f>
        <v>Test feedback: AP.6 Materials</v>
      </c>
      <c r="L389" s="3" t="s">
        <v>921</v>
      </c>
      <c r="M389" s="3" t="s">
        <v>2951</v>
      </c>
      <c r="N389" s="2">
        <f>COUNTIF(StatementLookup[LessonID],LessonLookup[[#This Row],[LessonID]])</f>
        <v>0</v>
      </c>
      <c r="O389" s="2">
        <v>1</v>
      </c>
      <c r="P389" s="7"/>
      <c r="Q389" s="8"/>
      <c r="R389" s="2"/>
      <c r="S389" s="2"/>
      <c r="T389" s="4" t="str">
        <f>IF(ISERROR(_xlfn.XLOOKUP(LessonLookup[[#This Row],[TopicID]],TopicLookup[TopicID],TopicLookup[TopicTitle])),"",_xlfn.XLOOKUP(LessonLookup[[#This Row],[TopicID]],TopicLookup[TopicID],TopicLookup[TopicTitle]))</f>
        <v>Materials</v>
      </c>
      <c r="U38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AP.6 Materials</v>
      </c>
      <c r="V389" s="2"/>
      <c r="X389" s="2"/>
      <c r="Y389" s="2"/>
      <c r="Z389" s="2"/>
      <c r="AA389" s="2"/>
      <c r="AB389" s="2"/>
    </row>
    <row r="390" spans="1:28" ht="14.65" hidden="1" customHeight="1" x14ac:dyDescent="0.25">
      <c r="A390" s="7" t="str">
        <f>_xlfn.XLOOKUP(LessonLookup[[#This Row],[TopicID]],TopicLookup[TopicID],TopicLookup[SyllabusSubject])</f>
        <v>Physics</v>
      </c>
      <c r="B390" s="5">
        <f>_xlfn.XLOOKUP(LessonLookup[[#This Row],[TopicID]],TopicLookup[TopicID],TopicLookup[SyllabusKeyStage])</f>
        <v>5</v>
      </c>
      <c r="C390" s="1" t="str">
        <f>_xlfn.XLOOKUP(LessonLookup[[#This Row],[TopicID]],topics!I:I,topics!D:D)</f>
        <v>KS5.Physics</v>
      </c>
      <c r="D390" s="1" t="str">
        <f>_xlfn.XLOOKUP(LessonLookup[[#This Row],[TopicID]],topics!I:I,topics!E:E)</f>
        <v>Y12.Physics</v>
      </c>
      <c r="E390" s="35" t="s">
        <v>25</v>
      </c>
      <c r="F390" s="36" t="s">
        <v>10</v>
      </c>
      <c r="G390" s="36">
        <v>6</v>
      </c>
      <c r="H390" s="5" t="s">
        <v>6</v>
      </c>
      <c r="I390"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AP.6</v>
      </c>
      <c r="J390"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AP.6.R</v>
      </c>
      <c r="K390" s="5" t="str">
        <f>IF(LessonLookup[[#This Row],[LessonTitleAuto]]="",LessonLookup[[#This Row],[LessonTitleEnter]],LessonLookup[[#This Row],[LessonTitleAuto]])</f>
        <v>Revision of topic AP.6 Materials</v>
      </c>
      <c r="L390" s="3" t="s">
        <v>921</v>
      </c>
      <c r="M390" s="3" t="s">
        <v>2873</v>
      </c>
      <c r="N390" s="2">
        <f>COUNTIF(StatementLookup[LessonID],LessonLookup[[#This Row],[LessonID]])</f>
        <v>0</v>
      </c>
      <c r="O390" s="2" t="s">
        <v>9</v>
      </c>
      <c r="P390" s="7"/>
      <c r="Q390" s="8"/>
      <c r="R390" s="2"/>
      <c r="S390" s="2"/>
      <c r="T390" s="4" t="str">
        <f>IF(ISERROR(_xlfn.XLOOKUP(LessonLookup[[#This Row],[TopicID]],TopicLookup[TopicID],TopicLookup[TopicTitle])),"",_xlfn.XLOOKUP(LessonLookup[[#This Row],[TopicID]],TopicLookup[TopicID],TopicLookup[TopicTitle]))</f>
        <v>Materials</v>
      </c>
      <c r="U39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AP.6 Materials</v>
      </c>
      <c r="V390" s="2"/>
      <c r="X390" s="2"/>
      <c r="Y390" s="2"/>
      <c r="Z390" s="2"/>
      <c r="AA390" s="2"/>
      <c r="AB390" s="2"/>
    </row>
    <row r="391" spans="1:28" ht="14.65" hidden="1" customHeight="1" x14ac:dyDescent="0.25">
      <c r="A391" s="7" t="str">
        <f>_xlfn.XLOOKUP(LessonLookup[[#This Row],[TopicID]],TopicLookup[TopicID],TopicLookup[SyllabusSubject])</f>
        <v>Physics</v>
      </c>
      <c r="B391" s="5">
        <f>_xlfn.XLOOKUP(LessonLookup[[#This Row],[TopicID]],TopicLookup[TopicID],TopicLookup[SyllabusKeyStage])</f>
        <v>5</v>
      </c>
      <c r="C391" s="1" t="str">
        <f>_xlfn.XLOOKUP(LessonLookup[[#This Row],[TopicID]],topics!I:I,topics!D:D)</f>
        <v>KS5.Physics</v>
      </c>
      <c r="D391" s="1" t="str">
        <f>_xlfn.XLOOKUP(LessonLookup[[#This Row],[TopicID]],topics!I:I,topics!E:E)</f>
        <v>Y12.Physics</v>
      </c>
      <c r="E391" s="35" t="s">
        <v>25</v>
      </c>
      <c r="F391" s="36" t="s">
        <v>10</v>
      </c>
      <c r="G391" s="36">
        <v>6</v>
      </c>
      <c r="H391" s="5" t="s">
        <v>7</v>
      </c>
      <c r="I391"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AP.6</v>
      </c>
      <c r="J391"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AP.6.T</v>
      </c>
      <c r="K391" s="5" t="str">
        <f>IF(LessonLookup[[#This Row],[LessonTitleAuto]]="",LessonLookup[[#This Row],[LessonTitleEnter]],LessonLookup[[#This Row],[LessonTitleAuto]])</f>
        <v>Topic test: AP.6 Materials</v>
      </c>
      <c r="L391" s="3" t="s">
        <v>921</v>
      </c>
      <c r="M391" s="3" t="s">
        <v>2950</v>
      </c>
      <c r="N391" s="2">
        <f>COUNTIF(StatementLookup[LessonID],LessonLookup[[#This Row],[LessonID]])</f>
        <v>0</v>
      </c>
      <c r="O391" s="2">
        <v>1</v>
      </c>
      <c r="P391" s="7"/>
      <c r="Q391" s="8"/>
      <c r="R391" s="2"/>
      <c r="S391" s="2"/>
      <c r="T391" s="4" t="str">
        <f>IF(ISERROR(_xlfn.XLOOKUP(LessonLookup[[#This Row],[TopicID]],TopicLookup[TopicID],TopicLookup[TopicTitle])),"",_xlfn.XLOOKUP(LessonLookup[[#This Row],[TopicID]],TopicLookup[TopicID],TopicLookup[TopicTitle]))</f>
        <v>Materials</v>
      </c>
      <c r="U39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AP.6 Materials</v>
      </c>
      <c r="V391" s="2"/>
      <c r="X391" s="2"/>
      <c r="Y391" s="2"/>
      <c r="Z391" s="2"/>
      <c r="AA391" s="2"/>
      <c r="AB391" s="2"/>
    </row>
    <row r="392" spans="1:28" ht="14.65" hidden="1" customHeight="1" x14ac:dyDescent="0.25">
      <c r="A392" s="7" t="str">
        <f>_xlfn.XLOOKUP(LessonLookup[[#This Row],[TopicID]],TopicLookup[TopicID],TopicLookup[SyllabusSubject])</f>
        <v>Physics</v>
      </c>
      <c r="B392" s="5">
        <f>_xlfn.XLOOKUP(LessonLookup[[#This Row],[TopicID]],TopicLookup[TopicID],TopicLookup[SyllabusKeyStage])</f>
        <v>5</v>
      </c>
      <c r="C392" s="1" t="str">
        <f>_xlfn.XLOOKUP(LessonLookup[[#This Row],[TopicID]],topics!I:I,topics!D:D)</f>
        <v>KS5.Physics</v>
      </c>
      <c r="D392" s="1" t="str">
        <f>_xlfn.XLOOKUP(LessonLookup[[#This Row],[TopicID]],topics!I:I,topics!E:E)</f>
        <v>Y12.Physics</v>
      </c>
      <c r="E392" s="35" t="s">
        <v>25</v>
      </c>
      <c r="F392" s="36" t="s">
        <v>10</v>
      </c>
      <c r="G392" s="36">
        <v>7</v>
      </c>
      <c r="H392" s="5">
        <v>1</v>
      </c>
      <c r="I392"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AP.7</v>
      </c>
      <c r="J392"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AP.7.1</v>
      </c>
      <c r="K392" s="5" t="str">
        <f>IF(LessonLookup[[#This Row],[LessonTitleAuto]]="",LessonLookup[[#This Row],[LessonTitleEnter]],LessonLookup[[#This Row],[LessonTitleAuto]])</f>
        <v>Null</v>
      </c>
      <c r="L392" s="3" t="s">
        <v>921</v>
      </c>
      <c r="M392" s="3" t="s">
        <v>51</v>
      </c>
      <c r="N392" s="8">
        <f>COUNTIF(StatementLookup[LessonID],LessonLookup[[#This Row],[LessonID]])</f>
        <v>1</v>
      </c>
      <c r="O392" s="7" t="s">
        <v>5</v>
      </c>
      <c r="P392" s="2"/>
      <c r="Q392" s="2"/>
      <c r="R392" s="2"/>
      <c r="S392" s="2"/>
      <c r="T392" s="4" t="str">
        <f>IF(ISERROR(_xlfn.XLOOKUP(LessonLookup[[#This Row],[TopicID]],TopicLookup[TopicID],TopicLookup[TopicTitle])),"",_xlfn.XLOOKUP(LessonLookup[[#This Row],[TopicID]],TopicLookup[TopicID],TopicLookup[TopicTitle]))</f>
        <v>Laws of Motion and Momentum</v>
      </c>
      <c r="U39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392" s="2"/>
      <c r="X392" s="2"/>
      <c r="Y392" s="2"/>
      <c r="Z392" s="2"/>
      <c r="AA392" s="2"/>
      <c r="AB392" s="2"/>
    </row>
    <row r="393" spans="1:28" ht="14.65" hidden="1" customHeight="1" x14ac:dyDescent="0.25">
      <c r="A393" s="7" t="str">
        <f>_xlfn.XLOOKUP(LessonLookup[[#This Row],[TopicID]],TopicLookup[TopicID],TopicLookup[SyllabusSubject])</f>
        <v>Physics</v>
      </c>
      <c r="B393" s="5">
        <f>_xlfn.XLOOKUP(LessonLookup[[#This Row],[TopicID]],TopicLookup[TopicID],TopicLookup[SyllabusKeyStage])</f>
        <v>5</v>
      </c>
      <c r="C393" s="1" t="str">
        <f>_xlfn.XLOOKUP(LessonLookup[[#This Row],[TopicID]],topics!I:I,topics!D:D)</f>
        <v>KS5.Physics</v>
      </c>
      <c r="D393" s="1" t="str">
        <f>_xlfn.XLOOKUP(LessonLookup[[#This Row],[TopicID]],topics!I:I,topics!E:E)</f>
        <v>Y12.Physics</v>
      </c>
      <c r="E393" s="35" t="s">
        <v>25</v>
      </c>
      <c r="F393" s="36" t="s">
        <v>10</v>
      </c>
      <c r="G393" s="36">
        <v>7</v>
      </c>
      <c r="H393" s="5" t="s">
        <v>8</v>
      </c>
      <c r="I393"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AP.7</v>
      </c>
      <c r="J393"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AP.7.F</v>
      </c>
      <c r="K393" s="5" t="str">
        <f>IF(LessonLookup[[#This Row],[LessonTitleAuto]]="",LessonLookup[[#This Row],[LessonTitleEnter]],LessonLookup[[#This Row],[LessonTitleAuto]])</f>
        <v>Test feedback: AP.7 Laws of Motion and Momentum</v>
      </c>
      <c r="L393" s="3" t="s">
        <v>921</v>
      </c>
      <c r="M393" s="3" t="s">
        <v>2951</v>
      </c>
      <c r="N393" s="2">
        <f>COUNTIF(StatementLookup[LessonID],LessonLookup[[#This Row],[LessonID]])</f>
        <v>0</v>
      </c>
      <c r="O393" s="2">
        <v>1</v>
      </c>
      <c r="P393" s="7"/>
      <c r="Q393" s="8"/>
      <c r="R393" s="2"/>
      <c r="S393" s="2"/>
      <c r="T393" s="4" t="str">
        <f>IF(ISERROR(_xlfn.XLOOKUP(LessonLookup[[#This Row],[TopicID]],TopicLookup[TopicID],TopicLookup[TopicTitle])),"",_xlfn.XLOOKUP(LessonLookup[[#This Row],[TopicID]],TopicLookup[TopicID],TopicLookup[TopicTitle]))</f>
        <v>Laws of Motion and Momentum</v>
      </c>
      <c r="U39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AP.7 Laws of Motion and Momentum</v>
      </c>
      <c r="V393" s="2"/>
      <c r="X393" s="2"/>
      <c r="Y393" s="2"/>
      <c r="Z393" s="2"/>
      <c r="AA393" s="2"/>
      <c r="AB393" s="2"/>
    </row>
    <row r="394" spans="1:28" ht="14.65" hidden="1" customHeight="1" x14ac:dyDescent="0.25">
      <c r="A394" s="7" t="str">
        <f>_xlfn.XLOOKUP(LessonLookup[[#This Row],[TopicID]],TopicLookup[TopicID],TopicLookup[SyllabusSubject])</f>
        <v>Physics</v>
      </c>
      <c r="B394" s="5">
        <f>_xlfn.XLOOKUP(LessonLookup[[#This Row],[TopicID]],TopicLookup[TopicID],TopicLookup[SyllabusKeyStage])</f>
        <v>5</v>
      </c>
      <c r="C394" s="1" t="str">
        <f>_xlfn.XLOOKUP(LessonLookup[[#This Row],[TopicID]],topics!I:I,topics!D:D)</f>
        <v>KS5.Physics</v>
      </c>
      <c r="D394" s="1" t="str">
        <f>_xlfn.XLOOKUP(LessonLookup[[#This Row],[TopicID]],topics!I:I,topics!E:E)</f>
        <v>Y12.Physics</v>
      </c>
      <c r="E394" s="35" t="s">
        <v>25</v>
      </c>
      <c r="F394" s="36" t="s">
        <v>10</v>
      </c>
      <c r="G394" s="36">
        <v>7</v>
      </c>
      <c r="H394" s="5" t="s">
        <v>6</v>
      </c>
      <c r="I394"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AP.7</v>
      </c>
      <c r="J394"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AP.7.R</v>
      </c>
      <c r="K394" s="5" t="str">
        <f>IF(LessonLookup[[#This Row],[LessonTitleAuto]]="",LessonLookup[[#This Row],[LessonTitleEnter]],LessonLookup[[#This Row],[LessonTitleAuto]])</f>
        <v>Revision of topic AP.7 Laws of Motion and Momentum</v>
      </c>
      <c r="L394" s="3" t="s">
        <v>921</v>
      </c>
      <c r="M394" s="3" t="s">
        <v>2873</v>
      </c>
      <c r="N394" s="2">
        <f>COUNTIF(StatementLookup[LessonID],LessonLookup[[#This Row],[LessonID]])</f>
        <v>0</v>
      </c>
      <c r="O394" s="2" t="s">
        <v>9</v>
      </c>
      <c r="P394" s="7"/>
      <c r="Q394" s="8"/>
      <c r="R394" s="2"/>
      <c r="S394" s="2"/>
      <c r="T394" s="4" t="str">
        <f>IF(ISERROR(_xlfn.XLOOKUP(LessonLookup[[#This Row],[TopicID]],TopicLookup[TopicID],TopicLookup[TopicTitle])),"",_xlfn.XLOOKUP(LessonLookup[[#This Row],[TopicID]],TopicLookup[TopicID],TopicLookup[TopicTitle]))</f>
        <v>Laws of Motion and Momentum</v>
      </c>
      <c r="U39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AP.7 Laws of Motion and Momentum</v>
      </c>
      <c r="V394" s="2"/>
      <c r="X394" s="2"/>
      <c r="Y394" s="2"/>
      <c r="Z394" s="2"/>
      <c r="AA394" s="2"/>
      <c r="AB394" s="2"/>
    </row>
    <row r="395" spans="1:28" ht="14.65" hidden="1" customHeight="1" x14ac:dyDescent="0.25">
      <c r="A395" s="7" t="str">
        <f>_xlfn.XLOOKUP(LessonLookup[[#This Row],[TopicID]],TopicLookup[TopicID],TopicLookup[SyllabusSubject])</f>
        <v>Physics</v>
      </c>
      <c r="B395" s="5">
        <f>_xlfn.XLOOKUP(LessonLookup[[#This Row],[TopicID]],TopicLookup[TopicID],TopicLookup[SyllabusKeyStage])</f>
        <v>5</v>
      </c>
      <c r="C395" s="1" t="str">
        <f>_xlfn.XLOOKUP(LessonLookup[[#This Row],[TopicID]],topics!I:I,topics!D:D)</f>
        <v>KS5.Physics</v>
      </c>
      <c r="D395" s="1" t="str">
        <f>_xlfn.XLOOKUP(LessonLookup[[#This Row],[TopicID]],topics!I:I,topics!E:E)</f>
        <v>Y12.Physics</v>
      </c>
      <c r="E395" s="35" t="s">
        <v>25</v>
      </c>
      <c r="F395" s="36" t="s">
        <v>10</v>
      </c>
      <c r="G395" s="36">
        <v>7</v>
      </c>
      <c r="H395" s="5" t="s">
        <v>7</v>
      </c>
      <c r="I395"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AP.7</v>
      </c>
      <c r="J395"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AP.7.T</v>
      </c>
      <c r="K395" s="5" t="str">
        <f>IF(LessonLookup[[#This Row],[LessonTitleAuto]]="",LessonLookup[[#This Row],[LessonTitleEnter]],LessonLookup[[#This Row],[LessonTitleAuto]])</f>
        <v>Topic test: AP.7 Laws of Motion and Momentum</v>
      </c>
      <c r="L395" s="3" t="s">
        <v>921</v>
      </c>
      <c r="M395" s="3" t="s">
        <v>2950</v>
      </c>
      <c r="N395" s="2">
        <f>COUNTIF(StatementLookup[LessonID],LessonLookup[[#This Row],[LessonID]])</f>
        <v>0</v>
      </c>
      <c r="O395" s="2">
        <v>1</v>
      </c>
      <c r="P395" s="7"/>
      <c r="Q395" s="8"/>
      <c r="R395" s="2"/>
      <c r="S395" s="2"/>
      <c r="T395" s="4" t="str">
        <f>IF(ISERROR(_xlfn.XLOOKUP(LessonLookup[[#This Row],[TopicID]],TopicLookup[TopicID],TopicLookup[TopicTitle])),"",_xlfn.XLOOKUP(LessonLookup[[#This Row],[TopicID]],TopicLookup[TopicID],TopicLookup[TopicTitle]))</f>
        <v>Laws of Motion and Momentum</v>
      </c>
      <c r="U39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AP.7 Laws of Motion and Momentum</v>
      </c>
      <c r="V395" s="2"/>
      <c r="X395" s="2"/>
      <c r="Y395" s="2"/>
      <c r="Z395" s="2"/>
      <c r="AA395" s="2"/>
      <c r="AB395" s="2"/>
    </row>
    <row r="396" spans="1:28" ht="14.65" customHeight="1" x14ac:dyDescent="0.25">
      <c r="A396" s="7" t="str">
        <f>_xlfn.XLOOKUP(LessonLookup[[#This Row],[TopicID]],TopicLookup[TopicID],TopicLookup[SyllabusSubject])</f>
        <v>Physics</v>
      </c>
      <c r="B396" s="5">
        <f>_xlfn.XLOOKUP(LessonLookup[[#This Row],[TopicID]],TopicLookup[TopicID],TopicLookup[SyllabusKeyStage])</f>
        <v>5</v>
      </c>
      <c r="C396" s="1" t="str">
        <f>_xlfn.XLOOKUP(LessonLookup[[#This Row],[TopicID]],topics!I:I,topics!D:D)</f>
        <v>KS5.Physics</v>
      </c>
      <c r="D396" s="1" t="str">
        <f>_xlfn.XLOOKUP(LessonLookup[[#This Row],[TopicID]],topics!I:I,topics!E:E)</f>
        <v>Y12.Physics</v>
      </c>
      <c r="E396" s="35" t="s">
        <v>25</v>
      </c>
      <c r="F396" s="36" t="s">
        <v>10</v>
      </c>
      <c r="G396" s="36">
        <v>8</v>
      </c>
      <c r="H396" s="5" t="s">
        <v>8</v>
      </c>
      <c r="I396"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AP.8</v>
      </c>
      <c r="J396"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AP.8.F</v>
      </c>
      <c r="K396" s="5" t="str">
        <f>IF(LessonLookup[[#This Row],[LessonTitleAuto]]="",LessonLookup[[#This Row],[LessonTitleEnter]],LessonLookup[[#This Row],[LessonTitleAuto]])</f>
        <v>Test feedback: AP.8 Charge And Current</v>
      </c>
      <c r="L396" s="3" t="s">
        <v>921</v>
      </c>
      <c r="M396" s="3" t="s">
        <v>2951</v>
      </c>
      <c r="N396" s="2">
        <f>COUNTIF(StatementLookup[LessonID],LessonLookup[[#This Row],[LessonID]])</f>
        <v>0</v>
      </c>
      <c r="O396" s="2">
        <v>1</v>
      </c>
      <c r="P396" s="7"/>
      <c r="Q396" s="8"/>
      <c r="R396" s="2"/>
      <c r="S396" s="2"/>
      <c r="T396" s="4" t="str">
        <f>IF(ISERROR(_xlfn.XLOOKUP(LessonLookup[[#This Row],[TopicID]],TopicLookup[TopicID],TopicLookup[TopicTitle])),"",_xlfn.XLOOKUP(LessonLookup[[#This Row],[TopicID]],TopicLookup[TopicID],TopicLookup[TopicTitle]))</f>
        <v>Charge And Current</v>
      </c>
      <c r="U39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AP.8 Charge And Current</v>
      </c>
      <c r="V396" s="2"/>
      <c r="X396" s="2"/>
      <c r="Y396" s="2"/>
      <c r="Z396" s="2"/>
      <c r="AA396" s="2"/>
      <c r="AB396" s="2"/>
    </row>
    <row r="397" spans="1:28" ht="14.65" customHeight="1" x14ac:dyDescent="0.25">
      <c r="A397" s="7" t="str">
        <f>_xlfn.XLOOKUP(LessonLookup[[#This Row],[TopicID]],TopicLookup[TopicID],TopicLookup[SyllabusSubject])</f>
        <v>Physics</v>
      </c>
      <c r="B397" s="5">
        <f>_xlfn.XLOOKUP(LessonLookup[[#This Row],[TopicID]],TopicLookup[TopicID],TopicLookup[SyllabusKeyStage])</f>
        <v>5</v>
      </c>
      <c r="C397" s="1" t="str">
        <f>_xlfn.XLOOKUP(LessonLookup[[#This Row],[TopicID]],topics!I:I,topics!D:D)</f>
        <v>KS5.Physics</v>
      </c>
      <c r="D397" s="1" t="str">
        <f>_xlfn.XLOOKUP(LessonLookup[[#This Row],[TopicID]],topics!I:I,topics!E:E)</f>
        <v>Y12.Physics</v>
      </c>
      <c r="E397" s="35" t="s">
        <v>25</v>
      </c>
      <c r="F397" s="36" t="s">
        <v>10</v>
      </c>
      <c r="G397" s="36">
        <v>8</v>
      </c>
      <c r="H397" s="5" t="s">
        <v>6</v>
      </c>
      <c r="I397"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AP.8</v>
      </c>
      <c r="J397"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AP.8.R</v>
      </c>
      <c r="K397" s="5" t="str">
        <f>IF(LessonLookup[[#This Row],[LessonTitleAuto]]="",LessonLookup[[#This Row],[LessonTitleEnter]],LessonLookup[[#This Row],[LessonTitleAuto]])</f>
        <v>Revision of topic AP.8 Charge And Current</v>
      </c>
      <c r="L397" s="3" t="s">
        <v>921</v>
      </c>
      <c r="M397" s="3" t="s">
        <v>2873</v>
      </c>
      <c r="N397" s="2">
        <f>COUNTIF(StatementLookup[LessonID],LessonLookup[[#This Row],[LessonID]])</f>
        <v>0</v>
      </c>
      <c r="O397" s="2" t="s">
        <v>9</v>
      </c>
      <c r="P397" s="7"/>
      <c r="Q397" s="8"/>
      <c r="R397" s="2"/>
      <c r="S397" s="2"/>
      <c r="T397" s="4" t="str">
        <f>IF(ISERROR(_xlfn.XLOOKUP(LessonLookup[[#This Row],[TopicID]],TopicLookup[TopicID],TopicLookup[TopicTitle])),"",_xlfn.XLOOKUP(LessonLookup[[#This Row],[TopicID]],TopicLookup[TopicID],TopicLookup[TopicTitle]))</f>
        <v>Charge And Current</v>
      </c>
      <c r="U39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AP.8 Charge And Current</v>
      </c>
      <c r="V397" s="2"/>
      <c r="X397" s="2"/>
      <c r="Y397" s="2"/>
      <c r="Z397" s="2"/>
      <c r="AA397" s="2"/>
      <c r="AB397" s="2"/>
    </row>
    <row r="398" spans="1:28" ht="14.65" customHeight="1" x14ac:dyDescent="0.25">
      <c r="A398" s="7" t="str">
        <f>_xlfn.XLOOKUP(LessonLookup[[#This Row],[TopicID]],TopicLookup[TopicID],TopicLookup[SyllabusSubject])</f>
        <v>Physics</v>
      </c>
      <c r="B398" s="5">
        <f>_xlfn.XLOOKUP(LessonLookup[[#This Row],[TopicID]],TopicLookup[TopicID],TopicLookup[SyllabusKeyStage])</f>
        <v>5</v>
      </c>
      <c r="C398" s="1" t="str">
        <f>_xlfn.XLOOKUP(LessonLookup[[#This Row],[TopicID]],topics!I:I,topics!D:D)</f>
        <v>KS5.Physics</v>
      </c>
      <c r="D398" s="1" t="str">
        <f>_xlfn.XLOOKUP(LessonLookup[[#This Row],[TopicID]],topics!I:I,topics!E:E)</f>
        <v>Y12.Physics</v>
      </c>
      <c r="E398" s="35" t="s">
        <v>25</v>
      </c>
      <c r="F398" s="36" t="s">
        <v>10</v>
      </c>
      <c r="G398" s="36">
        <v>8</v>
      </c>
      <c r="H398" s="5" t="s">
        <v>7</v>
      </c>
      <c r="I398"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AP.8</v>
      </c>
      <c r="J398"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AP.8.T</v>
      </c>
      <c r="K398" s="5" t="str">
        <f>IF(LessonLookup[[#This Row],[LessonTitleAuto]]="",LessonLookup[[#This Row],[LessonTitleEnter]],LessonLookup[[#This Row],[LessonTitleAuto]])</f>
        <v>Topic test: AP.8 Charge And Current</v>
      </c>
      <c r="L398" s="3" t="s">
        <v>921</v>
      </c>
      <c r="M398" s="3" t="s">
        <v>2950</v>
      </c>
      <c r="N398" s="2">
        <f>COUNTIF(StatementLookup[LessonID],LessonLookup[[#This Row],[LessonID]])</f>
        <v>0</v>
      </c>
      <c r="O398" s="2">
        <v>1</v>
      </c>
      <c r="P398" s="7"/>
      <c r="Q398" s="8"/>
      <c r="R398" s="2"/>
      <c r="S398" s="2"/>
      <c r="T398" s="4" t="str">
        <f>IF(ISERROR(_xlfn.XLOOKUP(LessonLookup[[#This Row],[TopicID]],TopicLookup[TopicID],TopicLookup[TopicTitle])),"",_xlfn.XLOOKUP(LessonLookup[[#This Row],[TopicID]],TopicLookup[TopicID],TopicLookup[TopicTitle]))</f>
        <v>Charge And Current</v>
      </c>
      <c r="U39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AP.8 Charge And Current</v>
      </c>
      <c r="V398" s="2"/>
      <c r="X398" s="2"/>
      <c r="Y398" s="2"/>
      <c r="Z398" s="2"/>
      <c r="AA398" s="2"/>
      <c r="AB398" s="2"/>
    </row>
    <row r="399" spans="1:28" ht="14.65" customHeight="1" x14ac:dyDescent="0.25">
      <c r="A399" s="7" t="str">
        <f>_xlfn.XLOOKUP(LessonLookup[[#This Row],[TopicID]],TopicLookup[TopicID],TopicLookup[SyllabusSubject])</f>
        <v>Physics</v>
      </c>
      <c r="B399" s="5">
        <f>_xlfn.XLOOKUP(LessonLookup[[#This Row],[TopicID]],TopicLookup[TopicID],TopicLookup[SyllabusKeyStage])</f>
        <v>5</v>
      </c>
      <c r="C399" s="1" t="str">
        <f>_xlfn.XLOOKUP(LessonLookup[[#This Row],[TopicID]],topics!I:I,topics!D:D)</f>
        <v>KS5.Physics</v>
      </c>
      <c r="D399" s="1" t="str">
        <f>_xlfn.XLOOKUP(LessonLookup[[#This Row],[TopicID]],topics!I:I,topics!E:E)</f>
        <v>Y12.Physics</v>
      </c>
      <c r="E399" s="35" t="s">
        <v>25</v>
      </c>
      <c r="F399" s="36" t="s">
        <v>10</v>
      </c>
      <c r="G399" s="36">
        <v>9</v>
      </c>
      <c r="H399" s="5" t="s">
        <v>8</v>
      </c>
      <c r="I399"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AP.9</v>
      </c>
      <c r="J399"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AP.9.F</v>
      </c>
      <c r="K399" s="5" t="str">
        <f>IF(LessonLookup[[#This Row],[LessonTitleAuto]]="",LessonLookup[[#This Row],[LessonTitleEnter]],LessonLookup[[#This Row],[LessonTitleAuto]])</f>
        <v>Test feedback: AP.9 Energy, Power and Resistance</v>
      </c>
      <c r="L399" s="3" t="s">
        <v>921</v>
      </c>
      <c r="M399" s="3" t="s">
        <v>2951</v>
      </c>
      <c r="N399" s="2">
        <f>COUNTIF(StatementLookup[LessonID],LessonLookup[[#This Row],[LessonID]])</f>
        <v>0</v>
      </c>
      <c r="O399" s="2">
        <v>1</v>
      </c>
      <c r="P399" s="7"/>
      <c r="Q399" s="8"/>
      <c r="R399" s="2"/>
      <c r="S399" s="2"/>
      <c r="T399" s="4" t="str">
        <f>IF(ISERROR(_xlfn.XLOOKUP(LessonLookup[[#This Row],[TopicID]],TopicLookup[TopicID],TopicLookup[TopicTitle])),"",_xlfn.XLOOKUP(LessonLookup[[#This Row],[TopicID]],TopicLookup[TopicID],TopicLookup[TopicTitle]))</f>
        <v>Energy, Power and Resistance</v>
      </c>
      <c r="U39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AP.9 Energy, Power and Resistance</v>
      </c>
      <c r="V399" s="2"/>
      <c r="X399" s="2"/>
      <c r="Y399" s="2"/>
      <c r="Z399" s="2"/>
      <c r="AA399" s="2"/>
      <c r="AB399" s="2"/>
    </row>
    <row r="400" spans="1:28" ht="14.65" customHeight="1" x14ac:dyDescent="0.25">
      <c r="A400" s="7" t="str">
        <f>_xlfn.XLOOKUP(LessonLookup[[#This Row],[TopicID]],TopicLookup[TopicID],TopicLookup[SyllabusSubject])</f>
        <v>Physics</v>
      </c>
      <c r="B400" s="5">
        <f>_xlfn.XLOOKUP(LessonLookup[[#This Row],[TopicID]],TopicLookup[TopicID],TopicLookup[SyllabusKeyStage])</f>
        <v>5</v>
      </c>
      <c r="C400" s="1" t="str">
        <f>_xlfn.XLOOKUP(LessonLookup[[#This Row],[TopicID]],topics!I:I,topics!D:D)</f>
        <v>KS5.Physics</v>
      </c>
      <c r="D400" s="1" t="str">
        <f>_xlfn.XLOOKUP(LessonLookup[[#This Row],[TopicID]],topics!I:I,topics!E:E)</f>
        <v>Y12.Physics</v>
      </c>
      <c r="E400" s="35" t="s">
        <v>25</v>
      </c>
      <c r="F400" s="36" t="s">
        <v>10</v>
      </c>
      <c r="G400" s="36">
        <v>9</v>
      </c>
      <c r="H400" s="5" t="s">
        <v>6</v>
      </c>
      <c r="I400"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AP.9</v>
      </c>
      <c r="J400"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AP.9.R</v>
      </c>
      <c r="K400" s="5" t="str">
        <f>IF(LessonLookup[[#This Row],[LessonTitleAuto]]="",LessonLookup[[#This Row],[LessonTitleEnter]],LessonLookup[[#This Row],[LessonTitleAuto]])</f>
        <v>Revision of topic AP.9 Energy, Power and Resistance</v>
      </c>
      <c r="L400" s="3" t="s">
        <v>921</v>
      </c>
      <c r="M400" s="3" t="s">
        <v>2873</v>
      </c>
      <c r="N400" s="2">
        <f>COUNTIF(StatementLookup[LessonID],LessonLookup[[#This Row],[LessonID]])</f>
        <v>0</v>
      </c>
      <c r="O400" s="2" t="s">
        <v>9</v>
      </c>
      <c r="P400" s="7"/>
      <c r="Q400" s="8"/>
      <c r="R400" s="2"/>
      <c r="S400" s="2"/>
      <c r="T400" s="4" t="str">
        <f>IF(ISERROR(_xlfn.XLOOKUP(LessonLookup[[#This Row],[TopicID]],TopicLookup[TopicID],TopicLookup[TopicTitle])),"",_xlfn.XLOOKUP(LessonLookup[[#This Row],[TopicID]],TopicLookup[TopicID],TopicLookup[TopicTitle]))</f>
        <v>Energy, Power and Resistance</v>
      </c>
      <c r="U40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AP.9 Energy, Power and Resistance</v>
      </c>
      <c r="V400" s="2"/>
      <c r="X400" s="2"/>
      <c r="Y400" s="2"/>
      <c r="Z400" s="2"/>
      <c r="AA400" s="2"/>
      <c r="AB400" s="2"/>
    </row>
    <row r="401" spans="1:28" ht="14.65" customHeight="1" x14ac:dyDescent="0.25">
      <c r="A401" s="7" t="str">
        <f>_xlfn.XLOOKUP(LessonLookup[[#This Row],[TopicID]],TopicLookup[TopicID],TopicLookup[SyllabusSubject])</f>
        <v>Physics</v>
      </c>
      <c r="B401" s="5">
        <f>_xlfn.XLOOKUP(LessonLookup[[#This Row],[TopicID]],TopicLookup[TopicID],TopicLookup[SyllabusKeyStage])</f>
        <v>5</v>
      </c>
      <c r="C401" s="1" t="str">
        <f>_xlfn.XLOOKUP(LessonLookup[[#This Row],[TopicID]],topics!I:I,topics!D:D)</f>
        <v>KS5.Physics</v>
      </c>
      <c r="D401" s="1" t="str">
        <f>_xlfn.XLOOKUP(LessonLookup[[#This Row],[TopicID]],topics!I:I,topics!E:E)</f>
        <v>Y12.Physics</v>
      </c>
      <c r="E401" s="35" t="s">
        <v>25</v>
      </c>
      <c r="F401" s="36" t="s">
        <v>10</v>
      </c>
      <c r="G401" s="36">
        <v>9</v>
      </c>
      <c r="H401" s="5" t="s">
        <v>7</v>
      </c>
      <c r="I401"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AP.9</v>
      </c>
      <c r="J401"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AP.9.T</v>
      </c>
      <c r="K401" s="5" t="str">
        <f>IF(LessonLookup[[#This Row],[LessonTitleAuto]]="",LessonLookup[[#This Row],[LessonTitleEnter]],LessonLookup[[#This Row],[LessonTitleAuto]])</f>
        <v>Topic test: AP.9 Energy, Power and Resistance</v>
      </c>
      <c r="L401" s="3" t="s">
        <v>921</v>
      </c>
      <c r="M401" s="3" t="s">
        <v>2950</v>
      </c>
      <c r="N401" s="2">
        <f>COUNTIF(StatementLookup[LessonID],LessonLookup[[#This Row],[LessonID]])</f>
        <v>0</v>
      </c>
      <c r="O401" s="2">
        <v>1</v>
      </c>
      <c r="P401" s="7"/>
      <c r="Q401" s="8"/>
      <c r="R401" s="2"/>
      <c r="S401" s="2"/>
      <c r="T401" s="4" t="str">
        <f>IF(ISERROR(_xlfn.XLOOKUP(LessonLookup[[#This Row],[TopicID]],TopicLookup[TopicID],TopicLookup[TopicTitle])),"",_xlfn.XLOOKUP(LessonLookup[[#This Row],[TopicID]],TopicLookup[TopicID],TopicLookup[TopicTitle]))</f>
        <v>Energy, Power and Resistance</v>
      </c>
      <c r="U40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AP.9 Energy, Power and Resistance</v>
      </c>
      <c r="V401" s="2"/>
      <c r="X401" s="2"/>
      <c r="Y401" s="2"/>
      <c r="Z401" s="2"/>
      <c r="AA401" s="2"/>
      <c r="AB401" s="2"/>
    </row>
    <row r="402" spans="1:28" ht="14.65" customHeight="1" x14ac:dyDescent="0.25">
      <c r="A402" s="7" t="str">
        <f>_xlfn.XLOOKUP(LessonLookup[[#This Row],[TopicID]],TopicLookup[TopicID],TopicLookup[SyllabusSubject])</f>
        <v>Physics</v>
      </c>
      <c r="B402" s="5">
        <f>_xlfn.XLOOKUP(LessonLookup[[#This Row],[TopicID]],TopicLookup[TopicID],TopicLookup[SyllabusKeyStage])</f>
        <v>5</v>
      </c>
      <c r="C402" s="1" t="str">
        <f>_xlfn.XLOOKUP(LessonLookup[[#This Row],[TopicID]],topics!I:I,topics!D:D)</f>
        <v>KS5.Physics</v>
      </c>
      <c r="D402" s="1" t="str">
        <f>_xlfn.XLOOKUP(LessonLookup[[#This Row],[TopicID]],topics!I:I,topics!E:E)</f>
        <v>Y12.Physics</v>
      </c>
      <c r="E402" s="35" t="s">
        <v>25</v>
      </c>
      <c r="F402" s="36" t="s">
        <v>10</v>
      </c>
      <c r="G402" s="36">
        <v>10</v>
      </c>
      <c r="H402" s="5" t="s">
        <v>8</v>
      </c>
      <c r="I402"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AP.10</v>
      </c>
      <c r="J402"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AP.10.F</v>
      </c>
      <c r="K402" s="5" t="str">
        <f>IF(LessonLookup[[#This Row],[LessonTitleAuto]]="",LessonLookup[[#This Row],[LessonTitleEnter]],LessonLookup[[#This Row],[LessonTitleAuto]])</f>
        <v>Test feedback: AP.10 Electrical Circuits</v>
      </c>
      <c r="L402" s="3" t="s">
        <v>921</v>
      </c>
      <c r="M402" s="3" t="s">
        <v>2951</v>
      </c>
      <c r="N402" s="2">
        <f>COUNTIF(StatementLookup[LessonID],LessonLookup[[#This Row],[LessonID]])</f>
        <v>0</v>
      </c>
      <c r="O402" s="2">
        <v>1</v>
      </c>
      <c r="P402" s="7"/>
      <c r="Q402" s="8"/>
      <c r="R402" s="2"/>
      <c r="S402" s="2"/>
      <c r="T402" s="4" t="str">
        <f>IF(ISERROR(_xlfn.XLOOKUP(LessonLookup[[#This Row],[TopicID]],TopicLookup[TopicID],TopicLookup[TopicTitle])),"",_xlfn.XLOOKUP(LessonLookup[[#This Row],[TopicID]],TopicLookup[TopicID],TopicLookup[TopicTitle]))</f>
        <v>Electrical Circuits</v>
      </c>
      <c r="U40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AP.10 Electrical Circuits</v>
      </c>
      <c r="V402" s="2"/>
      <c r="X402" s="2"/>
      <c r="Y402" s="2"/>
      <c r="Z402" s="2"/>
      <c r="AA402" s="2"/>
      <c r="AB402" s="2"/>
    </row>
    <row r="403" spans="1:28" ht="14.65" customHeight="1" x14ac:dyDescent="0.25">
      <c r="A403" s="7" t="str">
        <f>_xlfn.XLOOKUP(LessonLookup[[#This Row],[TopicID]],TopicLookup[TopicID],TopicLookup[SyllabusSubject])</f>
        <v>Physics</v>
      </c>
      <c r="B403" s="5">
        <f>_xlfn.XLOOKUP(LessonLookup[[#This Row],[TopicID]],TopicLookup[TopicID],TopicLookup[SyllabusKeyStage])</f>
        <v>5</v>
      </c>
      <c r="C403" s="1" t="str">
        <f>_xlfn.XLOOKUP(LessonLookup[[#This Row],[TopicID]],topics!I:I,topics!D:D)</f>
        <v>KS5.Physics</v>
      </c>
      <c r="D403" s="1" t="str">
        <f>_xlfn.XLOOKUP(LessonLookup[[#This Row],[TopicID]],topics!I:I,topics!E:E)</f>
        <v>Y12.Physics</v>
      </c>
      <c r="E403" s="35" t="s">
        <v>25</v>
      </c>
      <c r="F403" s="36" t="s">
        <v>10</v>
      </c>
      <c r="G403" s="36">
        <v>10</v>
      </c>
      <c r="H403" s="5" t="s">
        <v>6</v>
      </c>
      <c r="I403"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AP.10</v>
      </c>
      <c r="J403"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AP.10.R</v>
      </c>
      <c r="K403" s="5" t="str">
        <f>IF(LessonLookup[[#This Row],[LessonTitleAuto]]="",LessonLookup[[#This Row],[LessonTitleEnter]],LessonLookup[[#This Row],[LessonTitleAuto]])</f>
        <v>Revision of topic AP.10 Electrical Circuits</v>
      </c>
      <c r="L403" s="3" t="s">
        <v>921</v>
      </c>
      <c r="M403" s="3" t="s">
        <v>2873</v>
      </c>
      <c r="N403" s="2">
        <f>COUNTIF(StatementLookup[LessonID],LessonLookup[[#This Row],[LessonID]])</f>
        <v>0</v>
      </c>
      <c r="O403" s="2" t="s">
        <v>9</v>
      </c>
      <c r="P403" s="7"/>
      <c r="Q403" s="8"/>
      <c r="R403" s="2"/>
      <c r="S403" s="2"/>
      <c r="T403" s="4" t="str">
        <f>IF(ISERROR(_xlfn.XLOOKUP(LessonLookup[[#This Row],[TopicID]],TopicLookup[TopicID],TopicLookup[TopicTitle])),"",_xlfn.XLOOKUP(LessonLookup[[#This Row],[TopicID]],TopicLookup[TopicID],TopicLookup[TopicTitle]))</f>
        <v>Electrical Circuits</v>
      </c>
      <c r="U40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AP.10 Electrical Circuits</v>
      </c>
      <c r="V403" s="2"/>
      <c r="X403" s="2"/>
      <c r="Y403" s="2"/>
      <c r="Z403" s="2"/>
      <c r="AA403" s="2"/>
      <c r="AB403" s="2"/>
    </row>
    <row r="404" spans="1:28" ht="14.65" customHeight="1" x14ac:dyDescent="0.25">
      <c r="A404" s="7" t="str">
        <f>_xlfn.XLOOKUP(LessonLookup[[#This Row],[TopicID]],TopicLookup[TopicID],TopicLookup[SyllabusSubject])</f>
        <v>Physics</v>
      </c>
      <c r="B404" s="5">
        <f>_xlfn.XLOOKUP(LessonLookup[[#This Row],[TopicID]],TopicLookup[TopicID],TopicLookup[SyllabusKeyStage])</f>
        <v>5</v>
      </c>
      <c r="C404" s="1" t="str">
        <f>_xlfn.XLOOKUP(LessonLookup[[#This Row],[TopicID]],topics!I:I,topics!D:D)</f>
        <v>KS5.Physics</v>
      </c>
      <c r="D404" s="1" t="str">
        <f>_xlfn.XLOOKUP(LessonLookup[[#This Row],[TopicID]],topics!I:I,topics!E:E)</f>
        <v>Y12.Physics</v>
      </c>
      <c r="E404" s="35" t="s">
        <v>25</v>
      </c>
      <c r="F404" s="36" t="s">
        <v>10</v>
      </c>
      <c r="G404" s="36">
        <v>10</v>
      </c>
      <c r="H404" s="5" t="s">
        <v>7</v>
      </c>
      <c r="I404"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AP.10</v>
      </c>
      <c r="J404"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AP.10.T</v>
      </c>
      <c r="K404" s="5" t="str">
        <f>IF(LessonLookup[[#This Row],[LessonTitleAuto]]="",LessonLookup[[#This Row],[LessonTitleEnter]],LessonLookup[[#This Row],[LessonTitleAuto]])</f>
        <v>Topic test: AP.10 Electrical Circuits</v>
      </c>
      <c r="L404" s="3" t="s">
        <v>921</v>
      </c>
      <c r="M404" s="3" t="s">
        <v>2950</v>
      </c>
      <c r="N404" s="2">
        <f>COUNTIF(StatementLookup[LessonID],LessonLookup[[#This Row],[LessonID]])</f>
        <v>0</v>
      </c>
      <c r="O404" s="2">
        <v>1</v>
      </c>
      <c r="P404" s="7"/>
      <c r="Q404" s="8"/>
      <c r="R404" s="2"/>
      <c r="S404" s="2"/>
      <c r="T404" s="4" t="str">
        <f>IF(ISERROR(_xlfn.XLOOKUP(LessonLookup[[#This Row],[TopicID]],TopicLookup[TopicID],TopicLookup[TopicTitle])),"",_xlfn.XLOOKUP(LessonLookup[[#This Row],[TopicID]],TopicLookup[TopicID],TopicLookup[TopicTitle]))</f>
        <v>Electrical Circuits</v>
      </c>
      <c r="U40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AP.10 Electrical Circuits</v>
      </c>
      <c r="V404" s="2"/>
      <c r="X404" s="2"/>
      <c r="Y404" s="2"/>
      <c r="Z404" s="2"/>
      <c r="AA404" s="2"/>
      <c r="AB404" s="2"/>
    </row>
    <row r="405" spans="1:28" ht="14.65" hidden="1" customHeight="1" x14ac:dyDescent="0.25">
      <c r="A405" s="7" t="str">
        <f>_xlfn.XLOOKUP(LessonLookup[[#This Row],[TopicID]],TopicLookup[TopicID],TopicLookup[SyllabusSubject])</f>
        <v>Physics</v>
      </c>
      <c r="B405" s="5">
        <f>_xlfn.XLOOKUP(LessonLookup[[#This Row],[TopicID]],TopicLookup[TopicID],TopicLookup[SyllabusKeyStage])</f>
        <v>5</v>
      </c>
      <c r="C405" s="1" t="str">
        <f>_xlfn.XLOOKUP(LessonLookup[[#This Row],[TopicID]],topics!I:I,topics!D:D)</f>
        <v>KS5.Physics</v>
      </c>
      <c r="D405" s="1" t="str">
        <f>_xlfn.XLOOKUP(LessonLookup[[#This Row],[TopicID]],topics!I:I,topics!E:E)</f>
        <v>KS5.Physics.Core</v>
      </c>
      <c r="E405" s="35" t="s">
        <v>25</v>
      </c>
      <c r="F405" s="36" t="s">
        <v>10</v>
      </c>
      <c r="G405" s="36" t="s">
        <v>5</v>
      </c>
      <c r="H405" s="5">
        <v>1</v>
      </c>
      <c r="I405"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v>
      </c>
      <c r="J40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AP.1.1</v>
      </c>
      <c r="K405" s="5" t="str">
        <f>IF(LessonLookup[[#This Row],[LessonTitleAuto]]="",LessonLookup[[#This Row],[LessonTitleEnter]],LessonLookup[[#This Row],[LessonTitleAuto]])</f>
        <v>Quantities and Units</v>
      </c>
      <c r="L405" s="3" t="s">
        <v>922</v>
      </c>
      <c r="M405" s="3" t="s">
        <v>51</v>
      </c>
      <c r="N405" s="8">
        <f>COUNTIF(StatementLookup[LessonID],LessonLookup[[#This Row],[LessonID]])</f>
        <v>1</v>
      </c>
      <c r="O405" s="7">
        <v>1</v>
      </c>
      <c r="P405" s="2"/>
      <c r="Q405" s="2"/>
      <c r="R405" s="2"/>
      <c r="S405" s="2"/>
      <c r="T405" s="4" t="str">
        <f>IF(ISERROR(_xlfn.XLOOKUP(LessonLookup[[#This Row],[TopicID]],TopicLookup[TopicID],TopicLookup[TopicTitle])),"",_xlfn.XLOOKUP(LessonLookup[[#This Row],[TopicID]],TopicLookup[TopicID],TopicLookup[TopicTitle]))</f>
        <v>Development of practical skills in physics</v>
      </c>
      <c r="U40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05" s="2"/>
      <c r="X405" s="2"/>
      <c r="Y405" s="2"/>
      <c r="Z405" s="2"/>
      <c r="AA405" s="2"/>
      <c r="AB405" s="2"/>
    </row>
    <row r="406" spans="1:28" ht="14.65" hidden="1" customHeight="1" x14ac:dyDescent="0.25">
      <c r="A406" s="7" t="str">
        <f>_xlfn.XLOOKUP(LessonLookup[[#This Row],[TopicID]],TopicLookup[TopicID],TopicLookup[SyllabusSubject])</f>
        <v>Physics</v>
      </c>
      <c r="B406" s="5">
        <f>_xlfn.XLOOKUP(LessonLookup[[#This Row],[TopicID]],TopicLookup[TopicID],TopicLookup[SyllabusKeyStage])</f>
        <v>5</v>
      </c>
      <c r="C406" s="1" t="str">
        <f>_xlfn.XLOOKUP(LessonLookup[[#This Row],[TopicID]],topics!I:I,topics!D:D)</f>
        <v>KS5.Physics</v>
      </c>
      <c r="D406" s="1" t="str">
        <f>_xlfn.XLOOKUP(LessonLookup[[#This Row],[TopicID]],topics!I:I,topics!E:E)</f>
        <v>KS5.Physics.Core</v>
      </c>
      <c r="E406" s="35" t="s">
        <v>25</v>
      </c>
      <c r="F406" s="36" t="s">
        <v>10</v>
      </c>
      <c r="G406" s="36" t="s">
        <v>5</v>
      </c>
      <c r="H406" s="5" t="s">
        <v>9</v>
      </c>
      <c r="I406"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v>
      </c>
      <c r="J40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AP.1.2</v>
      </c>
      <c r="K406" s="5" t="str">
        <f>IF(LessonLookup[[#This Row],[LessonTitleAuto]]="",LessonLookup[[#This Row],[LessonTitleEnter]],LessonLookup[[#This Row],[LessonTitleAuto]])</f>
        <v>Derived Units</v>
      </c>
      <c r="L406" s="3" t="s">
        <v>923</v>
      </c>
      <c r="M406" s="3" t="s">
        <v>51</v>
      </c>
      <c r="N406" s="8">
        <f>COUNTIF(StatementLookup[LessonID],LessonLookup[[#This Row],[LessonID]])</f>
        <v>0</v>
      </c>
      <c r="O406" s="7">
        <v>1</v>
      </c>
      <c r="P406" s="2"/>
      <c r="Q406" s="2"/>
      <c r="R406" s="2"/>
      <c r="S406" s="2"/>
      <c r="T406" s="4" t="str">
        <f>IF(ISERROR(_xlfn.XLOOKUP(LessonLookup[[#This Row],[TopicID]],TopicLookup[TopicID],TopicLookup[TopicTitle])),"",_xlfn.XLOOKUP(LessonLookup[[#This Row],[TopicID]],TopicLookup[TopicID],TopicLookup[TopicTitle]))</f>
        <v>Development of practical skills in physics</v>
      </c>
      <c r="U40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06" s="2"/>
      <c r="X406" s="2"/>
      <c r="Y406" s="2"/>
      <c r="Z406" s="2"/>
      <c r="AA406" s="2"/>
      <c r="AB406" s="2"/>
    </row>
    <row r="407" spans="1:28" ht="14.65" hidden="1" customHeight="1" x14ac:dyDescent="0.25">
      <c r="A407" s="7" t="str">
        <f>_xlfn.XLOOKUP(LessonLookup[[#This Row],[TopicID]],TopicLookup[TopicID],TopicLookup[SyllabusSubject])</f>
        <v>Physics</v>
      </c>
      <c r="B407" s="5">
        <f>_xlfn.XLOOKUP(LessonLookup[[#This Row],[TopicID]],TopicLookup[TopicID],TopicLookup[SyllabusKeyStage])</f>
        <v>5</v>
      </c>
      <c r="C407" s="1" t="str">
        <f>_xlfn.XLOOKUP(LessonLookup[[#This Row],[TopicID]],topics!I:I,topics!D:D)</f>
        <v>KS5.Physics</v>
      </c>
      <c r="D407" s="1" t="str">
        <f>_xlfn.XLOOKUP(LessonLookup[[#This Row],[TopicID]],topics!I:I,topics!E:E)</f>
        <v>KS5.Physics.Core</v>
      </c>
      <c r="E407" s="35" t="s">
        <v>25</v>
      </c>
      <c r="F407" s="36" t="s">
        <v>10</v>
      </c>
      <c r="G407" s="36" t="s">
        <v>5</v>
      </c>
      <c r="H407" s="5" t="s">
        <v>11</v>
      </c>
      <c r="I407"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v>
      </c>
      <c r="J407"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AP.1.3</v>
      </c>
      <c r="K407" s="5" t="str">
        <f>IF(LessonLookup[[#This Row],[LessonTitleAuto]]="",LessonLookup[[#This Row],[LessonTitleEnter]],LessonLookup[[#This Row],[LessonTitleAuto]])</f>
        <v>Scalar and Vector Quantities</v>
      </c>
      <c r="L407" s="3" t="s">
        <v>924</v>
      </c>
      <c r="M407" s="3" t="s">
        <v>51</v>
      </c>
      <c r="N407" s="8">
        <f>COUNTIF(StatementLookup[LessonID],LessonLookup[[#This Row],[LessonID]])</f>
        <v>0</v>
      </c>
      <c r="O407" s="7">
        <v>1</v>
      </c>
      <c r="P407" s="2"/>
      <c r="Q407" s="2"/>
      <c r="R407" s="2"/>
      <c r="S407" s="2"/>
      <c r="T407" s="4" t="str">
        <f>IF(ISERROR(_xlfn.XLOOKUP(LessonLookup[[#This Row],[TopicID]],TopicLookup[TopicID],TopicLookup[TopicTitle])),"",_xlfn.XLOOKUP(LessonLookup[[#This Row],[TopicID]],TopicLookup[TopicID],TopicLookup[TopicTitle]))</f>
        <v>Development of practical skills in physics</v>
      </c>
      <c r="U40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07" s="2"/>
      <c r="X407" s="2"/>
      <c r="Y407" s="2"/>
      <c r="Z407" s="2"/>
      <c r="AA407" s="2"/>
      <c r="AB407" s="2"/>
    </row>
    <row r="408" spans="1:28" ht="14.65" hidden="1" customHeight="1" x14ac:dyDescent="0.25">
      <c r="A408" s="7" t="str">
        <f>_xlfn.XLOOKUP(LessonLookup[[#This Row],[TopicID]],TopicLookup[TopicID],TopicLookup[SyllabusSubject])</f>
        <v>Physics</v>
      </c>
      <c r="B408" s="5">
        <f>_xlfn.XLOOKUP(LessonLookup[[#This Row],[TopicID]],TopicLookup[TopicID],TopicLookup[SyllabusKeyStage])</f>
        <v>5</v>
      </c>
      <c r="C408" s="1" t="str">
        <f>_xlfn.XLOOKUP(LessonLookup[[#This Row],[TopicID]],topics!I:I,topics!D:D)</f>
        <v>KS5.Physics</v>
      </c>
      <c r="D408" s="1" t="str">
        <f>_xlfn.XLOOKUP(LessonLookup[[#This Row],[TopicID]],topics!I:I,topics!E:E)</f>
        <v>KS5.Physics.Core</v>
      </c>
      <c r="E408" s="35" t="s">
        <v>25</v>
      </c>
      <c r="F408" s="36" t="s">
        <v>10</v>
      </c>
      <c r="G408" s="36" t="s">
        <v>5</v>
      </c>
      <c r="H408" s="5" t="s">
        <v>12</v>
      </c>
      <c r="I408"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v>
      </c>
      <c r="J408"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AP.1.4</v>
      </c>
      <c r="K408" s="5" t="str">
        <f>IF(LessonLookup[[#This Row],[LessonTitleAuto]]="",LessonLookup[[#This Row],[LessonTitleEnter]],LessonLookup[[#This Row],[LessonTitleAuto]])</f>
        <v>Adding Vectors</v>
      </c>
      <c r="L408" s="3" t="s">
        <v>925</v>
      </c>
      <c r="M408" s="3" t="s">
        <v>51</v>
      </c>
      <c r="N408" s="8">
        <f>COUNTIF(StatementLookup[LessonID],LessonLookup[[#This Row],[LessonID]])</f>
        <v>0</v>
      </c>
      <c r="O408" s="7">
        <v>1</v>
      </c>
      <c r="P408" s="2"/>
      <c r="Q408" s="2"/>
      <c r="R408" s="2"/>
      <c r="S408" s="2"/>
      <c r="T408" s="4" t="str">
        <f>IF(ISERROR(_xlfn.XLOOKUP(LessonLookup[[#This Row],[TopicID]],TopicLookup[TopicID],TopicLookup[TopicTitle])),"",_xlfn.XLOOKUP(LessonLookup[[#This Row],[TopicID]],TopicLookup[TopicID],TopicLookup[TopicTitle]))</f>
        <v>Development of practical skills in physics</v>
      </c>
      <c r="U40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08" s="2"/>
      <c r="X408" s="2"/>
      <c r="Y408" s="2"/>
      <c r="Z408" s="2"/>
      <c r="AA408" s="2"/>
      <c r="AB408" s="2"/>
    </row>
    <row r="409" spans="1:28" ht="14.65" hidden="1" customHeight="1" x14ac:dyDescent="0.25">
      <c r="A409" s="7" t="str">
        <f>_xlfn.XLOOKUP(LessonLookup[[#This Row],[TopicID]],TopicLookup[TopicID],TopicLookup[SyllabusSubject])</f>
        <v>Physics</v>
      </c>
      <c r="B409" s="5">
        <f>_xlfn.XLOOKUP(LessonLookup[[#This Row],[TopicID]],TopicLookup[TopicID],TopicLookup[SyllabusKeyStage])</f>
        <v>5</v>
      </c>
      <c r="C409" s="1" t="str">
        <f>_xlfn.XLOOKUP(LessonLookup[[#This Row],[TopicID]],topics!I:I,topics!D:D)</f>
        <v>KS5.Physics</v>
      </c>
      <c r="D409" s="1" t="str">
        <f>_xlfn.XLOOKUP(LessonLookup[[#This Row],[TopicID]],topics!I:I,topics!E:E)</f>
        <v>KS5.Physics.Core</v>
      </c>
      <c r="E409" s="35" t="s">
        <v>25</v>
      </c>
      <c r="F409" s="36" t="s">
        <v>10</v>
      </c>
      <c r="G409" s="36" t="s">
        <v>5</v>
      </c>
      <c r="H409" s="5" t="s">
        <v>14</v>
      </c>
      <c r="I409"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v>
      </c>
      <c r="J409"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AP.1.5</v>
      </c>
      <c r="K409" s="5" t="str">
        <f>IF(LessonLookup[[#This Row],[LessonTitleAuto]]="",LessonLookup[[#This Row],[LessonTitleEnter]],LessonLookup[[#This Row],[LessonTitleAuto]])</f>
        <v>Resolving Vectors</v>
      </c>
      <c r="L409" s="3" t="s">
        <v>926</v>
      </c>
      <c r="M409" s="3" t="s">
        <v>51</v>
      </c>
      <c r="N409" s="8">
        <f>COUNTIF(StatementLookup[LessonID],LessonLookup[[#This Row],[LessonID]])</f>
        <v>0</v>
      </c>
      <c r="O409" s="7">
        <v>1</v>
      </c>
      <c r="P409" s="2"/>
      <c r="Q409" s="2"/>
      <c r="R409" s="2"/>
      <c r="S409" s="2"/>
      <c r="T409" s="4" t="str">
        <f>IF(ISERROR(_xlfn.XLOOKUP(LessonLookup[[#This Row],[TopicID]],TopicLookup[TopicID],TopicLookup[TopicTitle])),"",_xlfn.XLOOKUP(LessonLookup[[#This Row],[TopicID]],TopicLookup[TopicID],TopicLookup[TopicTitle]))</f>
        <v>Development of practical skills in physics</v>
      </c>
      <c r="U40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09" s="2"/>
      <c r="X409" s="2"/>
      <c r="Y409" s="2"/>
      <c r="Z409" s="2"/>
      <c r="AA409" s="2"/>
      <c r="AB409" s="2"/>
    </row>
    <row r="410" spans="1:28" ht="14.65" hidden="1" customHeight="1" x14ac:dyDescent="0.25">
      <c r="A410" s="7" t="str">
        <f>_xlfn.XLOOKUP(LessonLookup[[#This Row],[TopicID]],TopicLookup[TopicID],TopicLookup[SyllabusSubject])</f>
        <v>Physics</v>
      </c>
      <c r="B410" s="5">
        <f>_xlfn.XLOOKUP(LessonLookup[[#This Row],[TopicID]],TopicLookup[TopicID],TopicLookup[SyllabusKeyStage])</f>
        <v>5</v>
      </c>
      <c r="C410" s="1" t="str">
        <f>_xlfn.XLOOKUP(LessonLookup[[#This Row],[TopicID]],topics!I:I,topics!D:D)</f>
        <v>KS5.Physics</v>
      </c>
      <c r="D410" s="1" t="str">
        <f>_xlfn.XLOOKUP(LessonLookup[[#This Row],[TopicID]],topics!I:I,topics!E:E)</f>
        <v>KS5.Physics.Core</v>
      </c>
      <c r="E410" s="35" t="s">
        <v>25</v>
      </c>
      <c r="F410" s="36" t="s">
        <v>10</v>
      </c>
      <c r="G410" s="36" t="s">
        <v>5</v>
      </c>
      <c r="H410" s="5" t="s">
        <v>15</v>
      </c>
      <c r="I410"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v>
      </c>
      <c r="J410"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AP.1.6</v>
      </c>
      <c r="K410" s="5" t="str">
        <f>IF(LessonLookup[[#This Row],[LessonTitleAuto]]="",LessonLookup[[#This Row],[LessonTitleEnter]],LessonLookup[[#This Row],[LessonTitleAuto]])</f>
        <v>More on Vectors</v>
      </c>
      <c r="L410" s="3" t="s">
        <v>927</v>
      </c>
      <c r="M410" s="3" t="s">
        <v>51</v>
      </c>
      <c r="N410" s="8">
        <f>COUNTIF(StatementLookup[LessonID],LessonLookup[[#This Row],[LessonID]])</f>
        <v>0</v>
      </c>
      <c r="O410" s="7">
        <v>1</v>
      </c>
      <c r="P410" s="2"/>
      <c r="Q410" s="2"/>
      <c r="R410" s="2"/>
      <c r="S410" s="2"/>
      <c r="T410" s="4" t="str">
        <f>IF(ISERROR(_xlfn.XLOOKUP(LessonLookup[[#This Row],[TopicID]],TopicLookup[TopicID],TopicLookup[TopicTitle])),"",_xlfn.XLOOKUP(LessonLookup[[#This Row],[TopicID]],TopicLookup[TopicID],TopicLookup[TopicTitle]))</f>
        <v>Development of practical skills in physics</v>
      </c>
      <c r="U41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10" s="2"/>
      <c r="X410" s="2"/>
      <c r="Y410" s="2"/>
      <c r="Z410" s="2"/>
      <c r="AA410" s="2"/>
      <c r="AB410" s="2"/>
    </row>
    <row r="411" spans="1:28" ht="14.65" customHeight="1" x14ac:dyDescent="0.25">
      <c r="A411" s="7" t="str">
        <f>_xlfn.XLOOKUP(LessonLookup[[#This Row],[TopicID]],TopicLookup[TopicID],TopicLookup[SyllabusSubject])</f>
        <v>Physics</v>
      </c>
      <c r="B411" s="5">
        <f>_xlfn.XLOOKUP(LessonLookup[[#This Row],[TopicID]],TopicLookup[TopicID],TopicLookup[SyllabusKeyStage])</f>
        <v>5</v>
      </c>
      <c r="C411" s="1" t="str">
        <f>_xlfn.XLOOKUP(LessonLookup[[#This Row],[TopicID]],topics!I:I,topics!D:D)</f>
        <v>KS5.Physics</v>
      </c>
      <c r="D411" s="1" t="str">
        <f>_xlfn.XLOOKUP(LessonLookup[[#This Row],[TopicID]],topics!I:I,topics!E:E)</f>
        <v>Y12.Physics</v>
      </c>
      <c r="E411" s="35" t="s">
        <v>25</v>
      </c>
      <c r="F411" s="36" t="s">
        <v>10</v>
      </c>
      <c r="G411" s="36">
        <v>10</v>
      </c>
      <c r="H411" s="5">
        <v>1</v>
      </c>
      <c r="I411"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AP.10</v>
      </c>
      <c r="J411"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AP.10.1</v>
      </c>
      <c r="K411" s="5" t="str">
        <f>IF(LessonLookup[[#This Row],[LessonTitleAuto]]="",LessonLookup[[#This Row],[LessonTitleEnter]],LessonLookup[[#This Row],[LessonTitleAuto]])</f>
        <v>Kirchhoff'S Laws And Circuits</v>
      </c>
      <c r="L411" s="3" t="s">
        <v>928</v>
      </c>
      <c r="M411" s="3" t="s">
        <v>51</v>
      </c>
      <c r="N411" s="8">
        <f>COUNTIF(StatementLookup[LessonID],LessonLookup[[#This Row],[LessonID]])</f>
        <v>2</v>
      </c>
      <c r="O411" s="7" t="s">
        <v>9</v>
      </c>
      <c r="P411" s="2"/>
      <c r="Q411" s="2"/>
      <c r="R411" s="2"/>
      <c r="S411" s="2"/>
      <c r="T411" s="4" t="str">
        <f>IF(ISERROR(_xlfn.XLOOKUP(LessonLookup[[#This Row],[TopicID]],TopicLookup[TopicID],TopicLookup[TopicTitle])),"",_xlfn.XLOOKUP(LessonLookup[[#This Row],[TopicID]],TopicLookup[TopicID],TopicLookup[TopicTitle]))</f>
        <v>Electrical Circuits</v>
      </c>
      <c r="U41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11" s="2"/>
      <c r="X411" s="2"/>
      <c r="Y411" s="2"/>
      <c r="Z411" s="2"/>
      <c r="AA411" s="2"/>
      <c r="AB411" s="2"/>
    </row>
    <row r="412" spans="1:28" ht="14.65" customHeight="1" x14ac:dyDescent="0.25">
      <c r="A412" s="7" t="str">
        <f>_xlfn.XLOOKUP(LessonLookup[[#This Row],[TopicID]],TopicLookup[TopicID],TopicLookup[SyllabusSubject])</f>
        <v>Physics</v>
      </c>
      <c r="B412" s="5">
        <f>_xlfn.XLOOKUP(LessonLookup[[#This Row],[TopicID]],TopicLookup[TopicID],TopicLookup[SyllabusKeyStage])</f>
        <v>5</v>
      </c>
      <c r="C412" s="1" t="str">
        <f>_xlfn.XLOOKUP(LessonLookup[[#This Row],[TopicID]],topics!I:I,topics!D:D)</f>
        <v>KS5.Physics</v>
      </c>
      <c r="D412" s="1" t="str">
        <f>_xlfn.XLOOKUP(LessonLookup[[#This Row],[TopicID]],topics!I:I,topics!E:E)</f>
        <v>Y12.Physics</v>
      </c>
      <c r="E412" s="35" t="s">
        <v>25</v>
      </c>
      <c r="F412" s="36" t="s">
        <v>10</v>
      </c>
      <c r="G412" s="36" t="s">
        <v>18</v>
      </c>
      <c r="H412" s="5">
        <v>2</v>
      </c>
      <c r="I412"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AP.10</v>
      </c>
      <c r="J412"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AP.10.2</v>
      </c>
      <c r="K412" s="5" t="str">
        <f>IF(LessonLookup[[#This Row],[LessonTitleAuto]]="",LessonLookup[[#This Row],[LessonTitleEnter]],LessonLookup[[#This Row],[LessonTitleAuto]])</f>
        <v>Combining Resistors</v>
      </c>
      <c r="L412" s="3" t="s">
        <v>929</v>
      </c>
      <c r="M412" s="3" t="s">
        <v>51</v>
      </c>
      <c r="N412" s="8">
        <f>COUNTIF(StatementLookup[LessonID],LessonLookup[[#This Row],[LessonID]])</f>
        <v>2</v>
      </c>
      <c r="O412" s="7">
        <v>1</v>
      </c>
      <c r="P412" s="2"/>
      <c r="Q412" s="2"/>
      <c r="R412" s="2"/>
      <c r="S412" s="2"/>
      <c r="T412" s="4" t="str">
        <f>IF(ISERROR(_xlfn.XLOOKUP(LessonLookup[[#This Row],[TopicID]],TopicLookup[TopicID],TopicLookup[TopicTitle])),"",_xlfn.XLOOKUP(LessonLookup[[#This Row],[TopicID]],TopicLookup[TopicID],TopicLookup[TopicTitle]))</f>
        <v>Electrical Circuits</v>
      </c>
      <c r="U41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12" s="2"/>
      <c r="X412" s="2"/>
      <c r="Y412" s="2"/>
      <c r="Z412" s="2"/>
      <c r="AA412" s="2"/>
      <c r="AB412" s="2"/>
    </row>
    <row r="413" spans="1:28" ht="14.65" customHeight="1" x14ac:dyDescent="0.25">
      <c r="A413" s="7" t="str">
        <f>_xlfn.XLOOKUP(LessonLookup[[#This Row],[TopicID]],TopicLookup[TopicID],TopicLookup[SyllabusSubject])</f>
        <v>Physics</v>
      </c>
      <c r="B413" s="5">
        <f>_xlfn.XLOOKUP(LessonLookup[[#This Row],[TopicID]],TopicLookup[TopicID],TopicLookup[SyllabusKeyStage])</f>
        <v>5</v>
      </c>
      <c r="C413" s="1" t="str">
        <f>_xlfn.XLOOKUP(LessonLookup[[#This Row],[TopicID]],topics!I:I,topics!D:D)</f>
        <v>KS5.Physics</v>
      </c>
      <c r="D413" s="1" t="str">
        <f>_xlfn.XLOOKUP(LessonLookup[[#This Row],[TopicID]],topics!I:I,topics!E:E)</f>
        <v>Y12.Physics</v>
      </c>
      <c r="E413" s="35" t="s">
        <v>25</v>
      </c>
      <c r="F413" s="36" t="s">
        <v>10</v>
      </c>
      <c r="G413" s="36" t="s">
        <v>18</v>
      </c>
      <c r="H413" s="5">
        <v>3</v>
      </c>
      <c r="I413"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AP.10</v>
      </c>
      <c r="J413"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AP.10.3</v>
      </c>
      <c r="K413" s="5" t="str">
        <f>IF(LessonLookup[[#This Row],[LessonTitleAuto]]="",LessonLookup[[#This Row],[LessonTitleEnter]],LessonLookup[[#This Row],[LessonTitleAuto]])</f>
        <v>Analysing Circuits</v>
      </c>
      <c r="L413" s="3" t="s">
        <v>930</v>
      </c>
      <c r="M413" s="3" t="s">
        <v>51</v>
      </c>
      <c r="N413" s="8">
        <f>COUNTIF(StatementLookup[LessonID],LessonLookup[[#This Row],[LessonID]])</f>
        <v>1</v>
      </c>
      <c r="O413" s="7">
        <v>1</v>
      </c>
      <c r="P413" s="2"/>
      <c r="Q413" s="2"/>
      <c r="R413" s="2"/>
      <c r="S413" s="2"/>
      <c r="T413" s="4" t="str">
        <f>IF(ISERROR(_xlfn.XLOOKUP(LessonLookup[[#This Row],[TopicID]],TopicLookup[TopicID],TopicLookup[TopicTitle])),"",_xlfn.XLOOKUP(LessonLookup[[#This Row],[TopicID]],TopicLookup[TopicID],TopicLookup[TopicTitle]))</f>
        <v>Electrical Circuits</v>
      </c>
      <c r="U41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13" s="2"/>
      <c r="X413" s="2"/>
      <c r="Y413" s="2"/>
      <c r="Z413" s="2"/>
      <c r="AA413" s="2"/>
      <c r="AB413" s="2"/>
    </row>
    <row r="414" spans="1:28" ht="14.65" customHeight="1" x14ac:dyDescent="0.25">
      <c r="A414" s="7" t="str">
        <f>_xlfn.XLOOKUP(LessonLookup[[#This Row],[TopicID]],TopicLookup[TopicID],TopicLookup[SyllabusSubject])</f>
        <v>Physics</v>
      </c>
      <c r="B414" s="5">
        <f>_xlfn.XLOOKUP(LessonLookup[[#This Row],[TopicID]],TopicLookup[TopicID],TopicLookup[SyllabusKeyStage])</f>
        <v>5</v>
      </c>
      <c r="C414" s="1" t="str">
        <f>_xlfn.XLOOKUP(LessonLookup[[#This Row],[TopicID]],topics!I:I,topics!D:D)</f>
        <v>KS5.Physics</v>
      </c>
      <c r="D414" s="1" t="str">
        <f>_xlfn.XLOOKUP(LessonLookup[[#This Row],[TopicID]],topics!I:I,topics!E:E)</f>
        <v>Y12.Physics</v>
      </c>
      <c r="E414" s="35" t="s">
        <v>25</v>
      </c>
      <c r="F414" s="36" t="s">
        <v>10</v>
      </c>
      <c r="G414" s="36" t="s">
        <v>18</v>
      </c>
      <c r="H414" s="5" t="s">
        <v>12</v>
      </c>
      <c r="I414"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AP.10</v>
      </c>
      <c r="J41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AP.10.4</v>
      </c>
      <c r="K414" s="5" t="str">
        <f>IF(LessonLookup[[#This Row],[LessonTitleAuto]]="",LessonLookup[[#This Row],[LessonTitleEnter]],LessonLookup[[#This Row],[LessonTitleAuto]])</f>
        <v>Internal Resistance</v>
      </c>
      <c r="L414" s="3" t="s">
        <v>931</v>
      </c>
      <c r="M414" s="3" t="s">
        <v>51</v>
      </c>
      <c r="N414" s="8">
        <f>COUNTIF(StatementLookup[LessonID],LessonLookup[[#This Row],[LessonID]])</f>
        <v>0</v>
      </c>
      <c r="O414" s="7">
        <v>1</v>
      </c>
      <c r="P414" s="2"/>
      <c r="Q414" s="2"/>
      <c r="R414" s="2"/>
      <c r="S414" s="2"/>
      <c r="T414" s="4" t="str">
        <f>IF(ISERROR(_xlfn.XLOOKUP(LessonLookup[[#This Row],[TopicID]],TopicLookup[TopicID],TopicLookup[TopicTitle])),"",_xlfn.XLOOKUP(LessonLookup[[#This Row],[TopicID]],TopicLookup[TopicID],TopicLookup[TopicTitle]))</f>
        <v>Electrical Circuits</v>
      </c>
      <c r="U41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14" s="2"/>
      <c r="X414" s="2"/>
      <c r="Y414" s="2"/>
      <c r="Z414" s="2"/>
      <c r="AA414" s="2"/>
      <c r="AB414" s="2"/>
    </row>
    <row r="415" spans="1:28" ht="14.65" customHeight="1" x14ac:dyDescent="0.25">
      <c r="A415" s="7" t="str">
        <f>_xlfn.XLOOKUP(LessonLookup[[#This Row],[TopicID]],TopicLookup[TopicID],TopicLookup[SyllabusSubject])</f>
        <v>Physics</v>
      </c>
      <c r="B415" s="5">
        <f>_xlfn.XLOOKUP(LessonLookup[[#This Row],[TopicID]],TopicLookup[TopicID],TopicLookup[SyllabusKeyStage])</f>
        <v>5</v>
      </c>
      <c r="C415" s="1" t="str">
        <f>_xlfn.XLOOKUP(LessonLookup[[#This Row],[TopicID]],topics!I:I,topics!D:D)</f>
        <v>KS5.Physics</v>
      </c>
      <c r="D415" s="1" t="str">
        <f>_xlfn.XLOOKUP(LessonLookup[[#This Row],[TopicID]],topics!I:I,topics!E:E)</f>
        <v>Y12.Physics</v>
      </c>
      <c r="E415" s="35" t="s">
        <v>25</v>
      </c>
      <c r="F415" s="36" t="s">
        <v>10</v>
      </c>
      <c r="G415" s="36" t="s">
        <v>18</v>
      </c>
      <c r="H415" s="5" t="s">
        <v>14</v>
      </c>
      <c r="I415"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AP.10</v>
      </c>
      <c r="J41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AP.10.5</v>
      </c>
      <c r="K415" s="5" t="str">
        <f>IF(LessonLookup[[#This Row],[LessonTitleAuto]]="",LessonLookup[[#This Row],[LessonTitleEnter]],LessonLookup[[#This Row],[LessonTitleAuto]])</f>
        <v>Potential Divider Circuits</v>
      </c>
      <c r="L415" s="3" t="s">
        <v>932</v>
      </c>
      <c r="M415" s="3" t="s">
        <v>51</v>
      </c>
      <c r="N415" s="8">
        <f>COUNTIF(StatementLookup[LessonID],LessonLookup[[#This Row],[LessonID]])</f>
        <v>3</v>
      </c>
      <c r="O415" s="7" t="s">
        <v>5</v>
      </c>
      <c r="P415" s="2"/>
      <c r="Q415" s="2"/>
      <c r="R415" s="2"/>
      <c r="S415" s="2"/>
      <c r="T415" s="4" t="str">
        <f>IF(ISERROR(_xlfn.XLOOKUP(LessonLookup[[#This Row],[TopicID]],TopicLookup[TopicID],TopicLookup[TopicTitle])),"",_xlfn.XLOOKUP(LessonLookup[[#This Row],[TopicID]],TopicLookup[TopicID],TopicLookup[TopicTitle]))</f>
        <v>Electrical Circuits</v>
      </c>
      <c r="U41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15" s="2"/>
      <c r="X415" s="2"/>
      <c r="Y415" s="2"/>
      <c r="Z415" s="2"/>
      <c r="AA415" s="2"/>
      <c r="AB415" s="2"/>
    </row>
    <row r="416" spans="1:28" ht="14.65" customHeight="1" x14ac:dyDescent="0.25">
      <c r="A416" s="7" t="str">
        <f>_xlfn.XLOOKUP(LessonLookup[[#This Row],[TopicID]],TopicLookup[TopicID],TopicLookup[SyllabusSubject])</f>
        <v>Physics</v>
      </c>
      <c r="B416" s="5">
        <f>_xlfn.XLOOKUP(LessonLookup[[#This Row],[TopicID]],TopicLookup[TopicID],TopicLookup[SyllabusKeyStage])</f>
        <v>5</v>
      </c>
      <c r="C416" s="1" t="str">
        <f>_xlfn.XLOOKUP(LessonLookup[[#This Row],[TopicID]],topics!I:I,topics!D:D)</f>
        <v>KS5.Physics</v>
      </c>
      <c r="D416" s="1" t="str">
        <f>_xlfn.XLOOKUP(LessonLookup[[#This Row],[TopicID]],topics!I:I,topics!E:E)</f>
        <v>Y12.Physics</v>
      </c>
      <c r="E416" s="35" t="s">
        <v>25</v>
      </c>
      <c r="F416" s="36" t="s">
        <v>10</v>
      </c>
      <c r="G416" s="36" t="s">
        <v>18</v>
      </c>
      <c r="H416" s="5" t="s">
        <v>15</v>
      </c>
      <c r="I416"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AP.10</v>
      </c>
      <c r="J41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AP.10.6</v>
      </c>
      <c r="K416" s="5" t="str">
        <f>IF(LessonLookup[[#This Row],[LessonTitleAuto]]="",LessonLookup[[#This Row],[LessonTitleEnter]],LessonLookup[[#This Row],[LessonTitleAuto]])</f>
        <v>Sensing Circuits</v>
      </c>
      <c r="L416" s="3" t="s">
        <v>933</v>
      </c>
      <c r="M416" s="3" t="s">
        <v>51</v>
      </c>
      <c r="N416" s="8">
        <f>COUNTIF(StatementLookup[LessonID],LessonLookup[[#This Row],[LessonID]])</f>
        <v>0</v>
      </c>
      <c r="O416" s="7">
        <v>1</v>
      </c>
      <c r="P416" s="2"/>
      <c r="Q416" s="2"/>
      <c r="R416" s="2"/>
      <c r="S416" s="2"/>
      <c r="T416" s="4" t="str">
        <f>IF(ISERROR(_xlfn.XLOOKUP(LessonLookup[[#This Row],[TopicID]],TopicLookup[TopicID],TopicLookup[TopicTitle])),"",_xlfn.XLOOKUP(LessonLookup[[#This Row],[TopicID]],TopicLookup[TopicID],TopicLookup[TopicTitle]))</f>
        <v>Electrical Circuits</v>
      </c>
      <c r="U41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16" s="2"/>
      <c r="X416" s="2"/>
      <c r="Y416" s="2"/>
      <c r="Z416" s="2"/>
      <c r="AA416" s="2"/>
      <c r="AB416" s="2"/>
    </row>
    <row r="417" spans="1:28" ht="14.65" customHeight="1" x14ac:dyDescent="0.25">
      <c r="A417" s="7" t="str">
        <f>_xlfn.XLOOKUP(LessonLookup[[#This Row],[TopicID]],TopicLookup[TopicID],TopicLookup[SyllabusSubject])</f>
        <v>Physics</v>
      </c>
      <c r="B417" s="5">
        <f>_xlfn.XLOOKUP(LessonLookup[[#This Row],[TopicID]],TopicLookup[TopicID],TopicLookup[SyllabusKeyStage])</f>
        <v>5</v>
      </c>
      <c r="C417" s="1" t="str">
        <f>_xlfn.XLOOKUP(LessonLookup[[#This Row],[TopicID]],topics!I:I,topics!D:D)</f>
        <v>KS5.Physics</v>
      </c>
      <c r="D417" s="1" t="str">
        <f>_xlfn.XLOOKUP(LessonLookup[[#This Row],[TopicID]],topics!I:I,topics!E:E)</f>
        <v>Y12.Physics</v>
      </c>
      <c r="E417" s="35" t="s">
        <v>25</v>
      </c>
      <c r="F417" s="36" t="s">
        <v>10</v>
      </c>
      <c r="G417" s="36" t="s">
        <v>24</v>
      </c>
      <c r="H417" s="5">
        <v>2</v>
      </c>
      <c r="I417"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AP.11</v>
      </c>
      <c r="J417"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AP.11.2</v>
      </c>
      <c r="K417" s="5" t="str">
        <f>IF(LessonLookup[[#This Row],[LessonTitleAuto]]="",LessonLookup[[#This Row],[LessonTitleEnter]],LessonLookup[[#This Row],[LessonTitleAuto]])</f>
        <v>Wave Properties</v>
      </c>
      <c r="L417" s="3" t="s">
        <v>934</v>
      </c>
      <c r="M417" s="3" t="s">
        <v>51</v>
      </c>
      <c r="N417" s="8">
        <f>COUNTIF(StatementLookup[LessonID],LessonLookup[[#This Row],[LessonID]])</f>
        <v>0</v>
      </c>
      <c r="O417" s="7">
        <v>1</v>
      </c>
      <c r="P417" s="2"/>
      <c r="Q417" s="2"/>
      <c r="R417" s="2"/>
      <c r="S417" s="2"/>
      <c r="T417" s="4" t="str">
        <f>IF(ISERROR(_xlfn.XLOOKUP(LessonLookup[[#This Row],[TopicID]],TopicLookup[TopicID],TopicLookup[TopicTitle])),"",_xlfn.XLOOKUP(LessonLookup[[#This Row],[TopicID]],TopicLookup[TopicID],TopicLookup[TopicTitle]))</f>
        <v>Waves 1</v>
      </c>
      <c r="U41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17" s="2"/>
      <c r="X417" s="2"/>
      <c r="Y417" s="2"/>
      <c r="Z417" s="2"/>
      <c r="AA417" s="2"/>
      <c r="AB417" s="2"/>
    </row>
    <row r="418" spans="1:28" ht="14.65" customHeight="1" x14ac:dyDescent="0.25">
      <c r="A418" s="7" t="str">
        <f>_xlfn.XLOOKUP(LessonLookup[[#This Row],[TopicID]],TopicLookup[TopicID],TopicLookup[SyllabusSubject])</f>
        <v>Physics</v>
      </c>
      <c r="B418" s="5">
        <f>_xlfn.XLOOKUP(LessonLookup[[#This Row],[TopicID]],TopicLookup[TopicID],TopicLookup[SyllabusKeyStage])</f>
        <v>5</v>
      </c>
      <c r="C418" s="1" t="str">
        <f>_xlfn.XLOOKUP(LessonLookup[[#This Row],[TopicID]],topics!I:I,topics!D:D)</f>
        <v>KS5.Physics</v>
      </c>
      <c r="D418" s="1" t="str">
        <f>_xlfn.XLOOKUP(LessonLookup[[#This Row],[TopicID]],topics!I:I,topics!E:E)</f>
        <v>Y12.Physics</v>
      </c>
      <c r="E418" s="35" t="s">
        <v>25</v>
      </c>
      <c r="F418" s="36" t="s">
        <v>10</v>
      </c>
      <c r="G418" s="36" t="s">
        <v>24</v>
      </c>
      <c r="H418" s="5">
        <v>3</v>
      </c>
      <c r="I418"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AP.11</v>
      </c>
      <c r="J418"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AP.11.3</v>
      </c>
      <c r="K418" s="5" t="str">
        <f>IF(LessonLookup[[#This Row],[LessonTitleAuto]]="",LessonLookup[[#This Row],[LessonTitleEnter]],LessonLookup[[#This Row],[LessonTitleAuto]])</f>
        <v>Reflection And Refraction</v>
      </c>
      <c r="L418" s="3" t="s">
        <v>935</v>
      </c>
      <c r="M418" s="3" t="s">
        <v>51</v>
      </c>
      <c r="N418" s="8">
        <f>COUNTIF(StatementLookup[LessonID],LessonLookup[[#This Row],[LessonID]])</f>
        <v>0</v>
      </c>
      <c r="O418" s="7">
        <v>1</v>
      </c>
      <c r="P418" s="2"/>
      <c r="Q418" s="2"/>
      <c r="R418" s="2"/>
      <c r="S418" s="2"/>
      <c r="T418" s="4" t="str">
        <f>IF(ISERROR(_xlfn.XLOOKUP(LessonLookup[[#This Row],[TopicID]],TopicLookup[TopicID],TopicLookup[TopicTitle])),"",_xlfn.XLOOKUP(LessonLookup[[#This Row],[TopicID]],TopicLookup[TopicID],TopicLookup[TopicTitle]))</f>
        <v>Waves 1</v>
      </c>
      <c r="U41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18" s="2"/>
      <c r="X418" s="2"/>
      <c r="Y418" s="2"/>
      <c r="Z418" s="2"/>
      <c r="AA418" s="2"/>
      <c r="AB418" s="2"/>
    </row>
    <row r="419" spans="1:28" ht="14.65" customHeight="1" x14ac:dyDescent="0.25">
      <c r="A419" s="7" t="str">
        <f>_xlfn.XLOOKUP(LessonLookup[[#This Row],[TopicID]],TopicLookup[TopicID],TopicLookup[SyllabusSubject])</f>
        <v>Physics</v>
      </c>
      <c r="B419" s="5">
        <f>_xlfn.XLOOKUP(LessonLookup[[#This Row],[TopicID]],TopicLookup[TopicID],TopicLookup[SyllabusKeyStage])</f>
        <v>5</v>
      </c>
      <c r="C419" s="1" t="str">
        <f>_xlfn.XLOOKUP(LessonLookup[[#This Row],[TopicID]],topics!I:I,topics!D:D)</f>
        <v>KS5.Physics</v>
      </c>
      <c r="D419" s="1" t="str">
        <f>_xlfn.XLOOKUP(LessonLookup[[#This Row],[TopicID]],topics!I:I,topics!E:E)</f>
        <v>Y12.Physics</v>
      </c>
      <c r="E419" s="35" t="s">
        <v>25</v>
      </c>
      <c r="F419" s="36" t="s">
        <v>10</v>
      </c>
      <c r="G419" s="36" t="s">
        <v>24</v>
      </c>
      <c r="H419" s="5">
        <v>4</v>
      </c>
      <c r="I419"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AP.11</v>
      </c>
      <c r="J419"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AP.11.4</v>
      </c>
      <c r="K419" s="5" t="str">
        <f>IF(LessonLookup[[#This Row],[LessonTitleAuto]]="",LessonLookup[[#This Row],[LessonTitleEnter]],LessonLookup[[#This Row],[LessonTitleAuto]])</f>
        <v>Diffraction And Polarisation</v>
      </c>
      <c r="L419" s="3" t="s">
        <v>936</v>
      </c>
      <c r="M419" s="3" t="s">
        <v>51</v>
      </c>
      <c r="N419" s="8">
        <f>COUNTIF(StatementLookup[LessonID],LessonLookup[[#This Row],[LessonID]])</f>
        <v>0</v>
      </c>
      <c r="O419" s="7">
        <v>1</v>
      </c>
      <c r="P419" s="2"/>
      <c r="Q419" s="2"/>
      <c r="R419" s="2"/>
      <c r="S419" s="2"/>
      <c r="T419" s="4" t="str">
        <f>IF(ISERROR(_xlfn.XLOOKUP(LessonLookup[[#This Row],[TopicID]],TopicLookup[TopicID],TopicLookup[TopicTitle])),"",_xlfn.XLOOKUP(LessonLookup[[#This Row],[TopicID]],TopicLookup[TopicID],TopicLookup[TopicTitle]))</f>
        <v>Waves 1</v>
      </c>
      <c r="U41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19" s="2"/>
      <c r="X419" s="2"/>
      <c r="Y419" s="2"/>
      <c r="Z419" s="2"/>
      <c r="AA419" s="2"/>
      <c r="AB419" s="2"/>
    </row>
    <row r="420" spans="1:28" ht="14.65" customHeight="1" x14ac:dyDescent="0.25">
      <c r="A420" s="7" t="str">
        <f>_xlfn.XLOOKUP(LessonLookup[[#This Row],[TopicID]],TopicLookup[TopicID],TopicLookup[SyllabusSubject])</f>
        <v>Physics</v>
      </c>
      <c r="B420" s="5">
        <f>_xlfn.XLOOKUP(LessonLookup[[#This Row],[TopicID]],TopicLookup[TopicID],TopicLookup[SyllabusKeyStage])</f>
        <v>5</v>
      </c>
      <c r="C420" s="1" t="str">
        <f>_xlfn.XLOOKUP(LessonLookup[[#This Row],[TopicID]],topics!I:I,topics!D:D)</f>
        <v>KS5.Physics</v>
      </c>
      <c r="D420" s="1" t="str">
        <f>_xlfn.XLOOKUP(LessonLookup[[#This Row],[TopicID]],topics!I:I,topics!E:E)</f>
        <v>Y12.Physics</v>
      </c>
      <c r="E420" s="35" t="s">
        <v>25</v>
      </c>
      <c r="F420" s="36" t="s">
        <v>10</v>
      </c>
      <c r="G420" s="36" t="s">
        <v>24</v>
      </c>
      <c r="H420" s="5">
        <v>5</v>
      </c>
      <c r="I420"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AP.11</v>
      </c>
      <c r="J420"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AP.11.5</v>
      </c>
      <c r="K420" s="5" t="str">
        <f>IF(LessonLookup[[#This Row],[LessonTitleAuto]]="",LessonLookup[[#This Row],[LessonTitleEnter]],LessonLookup[[#This Row],[LessonTitleAuto]])</f>
        <v>Intensity</v>
      </c>
      <c r="L420" s="3" t="s">
        <v>937</v>
      </c>
      <c r="M420" s="3" t="s">
        <v>51</v>
      </c>
      <c r="N420" s="8">
        <f>COUNTIF(StatementLookup[LessonID],LessonLookup[[#This Row],[LessonID]])</f>
        <v>0</v>
      </c>
      <c r="O420" s="7">
        <v>1</v>
      </c>
      <c r="P420" s="2"/>
      <c r="Q420" s="2"/>
      <c r="R420" s="2"/>
      <c r="S420" s="2"/>
      <c r="T420" s="4" t="str">
        <f>IF(ISERROR(_xlfn.XLOOKUP(LessonLookup[[#This Row],[TopicID]],TopicLookup[TopicID],TopicLookup[TopicTitle])),"",_xlfn.XLOOKUP(LessonLookup[[#This Row],[TopicID]],TopicLookup[TopicID],TopicLookup[TopicTitle]))</f>
        <v>Waves 1</v>
      </c>
      <c r="U42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20" s="2"/>
      <c r="X420" s="2"/>
      <c r="Y420" s="2"/>
      <c r="Z420" s="2"/>
      <c r="AA420" s="2"/>
      <c r="AB420" s="2"/>
    </row>
    <row r="421" spans="1:28" ht="14.65" customHeight="1" x14ac:dyDescent="0.25">
      <c r="A421" s="7" t="str">
        <f>_xlfn.XLOOKUP(LessonLookup[[#This Row],[TopicID]],TopicLookup[TopicID],TopicLookup[SyllabusSubject])</f>
        <v>Physics</v>
      </c>
      <c r="B421" s="5">
        <f>_xlfn.XLOOKUP(LessonLookup[[#This Row],[TopicID]],TopicLookup[TopicID],TopicLookup[SyllabusKeyStage])</f>
        <v>5</v>
      </c>
      <c r="C421" s="1" t="str">
        <f>_xlfn.XLOOKUP(LessonLookup[[#This Row],[TopicID]],topics!I:I,topics!D:D)</f>
        <v>KS5.Physics</v>
      </c>
      <c r="D421" s="1" t="str">
        <f>_xlfn.XLOOKUP(LessonLookup[[#This Row],[TopicID]],topics!I:I,topics!E:E)</f>
        <v>Y12.Physics</v>
      </c>
      <c r="E421" s="35" t="s">
        <v>25</v>
      </c>
      <c r="F421" s="36" t="s">
        <v>10</v>
      </c>
      <c r="G421" s="36" t="s">
        <v>24</v>
      </c>
      <c r="H421" s="5" t="s">
        <v>5</v>
      </c>
      <c r="I421"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AP.11</v>
      </c>
      <c r="J421"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AP.11.1</v>
      </c>
      <c r="K421" s="5" t="str">
        <f>IF(LessonLookup[[#This Row],[LessonTitleAuto]]="",LessonLookup[[#This Row],[LessonTitleEnter]],LessonLookup[[#This Row],[LessonTitleAuto]])</f>
        <v>Progressive Waves</v>
      </c>
      <c r="L421" s="3" t="s">
        <v>938</v>
      </c>
      <c r="M421" s="3" t="s">
        <v>51</v>
      </c>
      <c r="N421" s="8">
        <f>COUNTIF(StatementLookup[LessonID],LessonLookup[[#This Row],[LessonID]])</f>
        <v>0</v>
      </c>
      <c r="O421" s="7">
        <v>1</v>
      </c>
      <c r="P421" s="2"/>
      <c r="Q421" s="2"/>
      <c r="R421" s="2"/>
      <c r="S421" s="2"/>
      <c r="T421" s="4" t="str">
        <f>IF(ISERROR(_xlfn.XLOOKUP(LessonLookup[[#This Row],[TopicID]],TopicLookup[TopicID],TopicLookup[TopicTitle])),"",_xlfn.XLOOKUP(LessonLookup[[#This Row],[TopicID]],TopicLookup[TopicID],TopicLookup[TopicTitle]))</f>
        <v>Waves 1</v>
      </c>
      <c r="U42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21" s="2"/>
      <c r="X421" s="2"/>
      <c r="Y421" s="2"/>
      <c r="Z421" s="2"/>
      <c r="AA421" s="2"/>
      <c r="AB421" s="2"/>
    </row>
    <row r="422" spans="1:28" ht="14.65" customHeight="1" x14ac:dyDescent="0.25">
      <c r="A422" s="7" t="str">
        <f>_xlfn.XLOOKUP(LessonLookup[[#This Row],[TopicID]],TopicLookup[TopicID],TopicLookup[SyllabusSubject])</f>
        <v>Physics</v>
      </c>
      <c r="B422" s="5">
        <f>_xlfn.XLOOKUP(LessonLookup[[#This Row],[TopicID]],TopicLookup[TopicID],TopicLookup[SyllabusKeyStage])</f>
        <v>5</v>
      </c>
      <c r="C422" s="1" t="str">
        <f>_xlfn.XLOOKUP(LessonLookup[[#This Row],[TopicID]],topics!I:I,topics!D:D)</f>
        <v>KS5.Physics</v>
      </c>
      <c r="D422" s="1" t="str">
        <f>_xlfn.XLOOKUP(LessonLookup[[#This Row],[TopicID]],topics!I:I,topics!E:E)</f>
        <v>Y12.Physics</v>
      </c>
      <c r="E422" s="35" t="s">
        <v>25</v>
      </c>
      <c r="F422" s="36" t="s">
        <v>10</v>
      </c>
      <c r="G422" s="36" t="s">
        <v>24</v>
      </c>
      <c r="H422" s="5" t="s">
        <v>15</v>
      </c>
      <c r="I422"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AP.11</v>
      </c>
      <c r="J422"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AP.11.6</v>
      </c>
      <c r="K422" s="5" t="str">
        <f>IF(LessonLookup[[#This Row],[LessonTitleAuto]]="",LessonLookup[[#This Row],[LessonTitleEnter]],LessonLookup[[#This Row],[LessonTitleAuto]])</f>
        <v>Electromagnetic Waves</v>
      </c>
      <c r="L422" s="3" t="s">
        <v>939</v>
      </c>
      <c r="M422" s="3" t="s">
        <v>51</v>
      </c>
      <c r="N422" s="8">
        <f>COUNTIF(StatementLookup[LessonID],LessonLookup[[#This Row],[LessonID]])</f>
        <v>0</v>
      </c>
      <c r="O422" s="7">
        <v>1</v>
      </c>
      <c r="P422" s="2"/>
      <c r="Q422" s="2"/>
      <c r="R422" s="2"/>
      <c r="S422" s="2"/>
      <c r="T422" s="4" t="str">
        <f>IF(ISERROR(_xlfn.XLOOKUP(LessonLookup[[#This Row],[TopicID]],TopicLookup[TopicID],TopicLookup[TopicTitle])),"",_xlfn.XLOOKUP(LessonLookup[[#This Row],[TopicID]],TopicLookup[TopicID],TopicLookup[TopicTitle]))</f>
        <v>Waves 1</v>
      </c>
      <c r="U42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22" s="2"/>
      <c r="X422" s="2"/>
      <c r="Y422" s="2"/>
      <c r="Z422" s="2"/>
      <c r="AA422" s="2"/>
      <c r="AB422" s="2"/>
    </row>
    <row r="423" spans="1:28" ht="14.65" customHeight="1" x14ac:dyDescent="0.25">
      <c r="A423" s="7" t="str">
        <f>_xlfn.XLOOKUP(LessonLookup[[#This Row],[TopicID]],TopicLookup[TopicID],TopicLookup[SyllabusSubject])</f>
        <v>Physics</v>
      </c>
      <c r="B423" s="5">
        <f>_xlfn.XLOOKUP(LessonLookup[[#This Row],[TopicID]],TopicLookup[TopicID],TopicLookup[SyllabusKeyStage])</f>
        <v>5</v>
      </c>
      <c r="C423" s="1" t="str">
        <f>_xlfn.XLOOKUP(LessonLookup[[#This Row],[TopicID]],topics!I:I,topics!D:D)</f>
        <v>KS5.Physics</v>
      </c>
      <c r="D423" s="1" t="str">
        <f>_xlfn.XLOOKUP(LessonLookup[[#This Row],[TopicID]],topics!I:I,topics!E:E)</f>
        <v>Y12.Physics</v>
      </c>
      <c r="E423" s="35" t="s">
        <v>25</v>
      </c>
      <c r="F423" s="36" t="s">
        <v>10</v>
      </c>
      <c r="G423" s="36" t="s">
        <v>24</v>
      </c>
      <c r="H423" s="5" t="s">
        <v>22</v>
      </c>
      <c r="I423"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AP.11</v>
      </c>
      <c r="J423"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AP.11.7</v>
      </c>
      <c r="K423" s="5" t="str">
        <f>IF(LessonLookup[[#This Row],[LessonTitleAuto]]="",LessonLookup[[#This Row],[LessonTitleEnter]],LessonLookup[[#This Row],[LessonTitleAuto]])</f>
        <v>Polarisation Of Electromagnetic Waves</v>
      </c>
      <c r="L423" s="3" t="s">
        <v>940</v>
      </c>
      <c r="M423" s="3" t="s">
        <v>51</v>
      </c>
      <c r="N423" s="8">
        <f>COUNTIF(StatementLookup[LessonID],LessonLookup[[#This Row],[LessonID]])</f>
        <v>0</v>
      </c>
      <c r="O423" s="7">
        <v>1</v>
      </c>
      <c r="P423" s="2"/>
      <c r="Q423" s="2"/>
      <c r="R423" s="2"/>
      <c r="S423" s="2"/>
      <c r="T423" s="4" t="str">
        <f>IF(ISERROR(_xlfn.XLOOKUP(LessonLookup[[#This Row],[TopicID]],TopicLookup[TopicID],TopicLookup[TopicTitle])),"",_xlfn.XLOOKUP(LessonLookup[[#This Row],[TopicID]],TopicLookup[TopicID],TopicLookup[TopicTitle]))</f>
        <v>Waves 1</v>
      </c>
      <c r="U42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23" s="2"/>
      <c r="X423" s="2"/>
      <c r="Y423" s="2"/>
      <c r="Z423" s="2"/>
      <c r="AA423" s="2"/>
      <c r="AB423" s="2"/>
    </row>
    <row r="424" spans="1:28" ht="14.65" customHeight="1" x14ac:dyDescent="0.25">
      <c r="A424" s="7" t="str">
        <f>_xlfn.XLOOKUP(LessonLookup[[#This Row],[TopicID]],TopicLookup[TopicID],TopicLookup[SyllabusSubject])</f>
        <v>Physics</v>
      </c>
      <c r="B424" s="5">
        <f>_xlfn.XLOOKUP(LessonLookup[[#This Row],[TopicID]],TopicLookup[TopicID],TopicLookup[SyllabusKeyStage])</f>
        <v>5</v>
      </c>
      <c r="C424" s="1" t="str">
        <f>_xlfn.XLOOKUP(LessonLookup[[#This Row],[TopicID]],topics!I:I,topics!D:D)</f>
        <v>KS5.Physics</v>
      </c>
      <c r="D424" s="1" t="str">
        <f>_xlfn.XLOOKUP(LessonLookup[[#This Row],[TopicID]],topics!I:I,topics!E:E)</f>
        <v>Y12.Physics</v>
      </c>
      <c r="E424" s="35" t="s">
        <v>25</v>
      </c>
      <c r="F424" s="36" t="s">
        <v>10</v>
      </c>
      <c r="G424" s="36" t="s">
        <v>24</v>
      </c>
      <c r="H424" s="5" t="s">
        <v>16</v>
      </c>
      <c r="I424"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AP.11</v>
      </c>
      <c r="J42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AP.11.8</v>
      </c>
      <c r="K424" s="5" t="str">
        <f>IF(LessonLookup[[#This Row],[LessonTitleAuto]]="",LessonLookup[[#This Row],[LessonTitleEnter]],LessonLookup[[#This Row],[LessonTitleAuto]])</f>
        <v>Refractive Index</v>
      </c>
      <c r="L424" s="3" t="s">
        <v>941</v>
      </c>
      <c r="M424" s="3" t="s">
        <v>51</v>
      </c>
      <c r="N424" s="8">
        <f>COUNTIF(StatementLookup[LessonID],LessonLookup[[#This Row],[LessonID]])</f>
        <v>0</v>
      </c>
      <c r="O424" s="7">
        <v>1</v>
      </c>
      <c r="P424" s="2"/>
      <c r="Q424" s="2"/>
      <c r="R424" s="2"/>
      <c r="S424" s="2"/>
      <c r="T424" s="4" t="str">
        <f>IF(ISERROR(_xlfn.XLOOKUP(LessonLookup[[#This Row],[TopicID]],TopicLookup[TopicID],TopicLookup[TopicTitle])),"",_xlfn.XLOOKUP(LessonLookup[[#This Row],[TopicID]],TopicLookup[TopicID],TopicLookup[TopicTitle]))</f>
        <v>Waves 1</v>
      </c>
      <c r="U42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24" s="2"/>
      <c r="X424" s="2"/>
      <c r="Y424" s="2"/>
      <c r="Z424" s="2"/>
      <c r="AA424" s="2"/>
      <c r="AB424" s="2"/>
    </row>
    <row r="425" spans="1:28" ht="14.65" customHeight="1" x14ac:dyDescent="0.25">
      <c r="A425" s="7" t="str">
        <f>_xlfn.XLOOKUP(LessonLookup[[#This Row],[TopicID]],TopicLookup[TopicID],TopicLookup[SyllabusSubject])</f>
        <v>Physics</v>
      </c>
      <c r="B425" s="5">
        <f>_xlfn.XLOOKUP(LessonLookup[[#This Row],[TopicID]],TopicLookup[TopicID],TopicLookup[SyllabusKeyStage])</f>
        <v>5</v>
      </c>
      <c r="C425" s="1" t="str">
        <f>_xlfn.XLOOKUP(LessonLookup[[#This Row],[TopicID]],topics!I:I,topics!D:D)</f>
        <v>KS5.Physics</v>
      </c>
      <c r="D425" s="1" t="str">
        <f>_xlfn.XLOOKUP(LessonLookup[[#This Row],[TopicID]],topics!I:I,topics!E:E)</f>
        <v>Y12.Physics</v>
      </c>
      <c r="E425" s="35" t="s">
        <v>25</v>
      </c>
      <c r="F425" s="36" t="s">
        <v>10</v>
      </c>
      <c r="G425" s="36" t="s">
        <v>24</v>
      </c>
      <c r="H425" s="5" t="s">
        <v>21</v>
      </c>
      <c r="I425"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AP.11</v>
      </c>
      <c r="J42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AP.11.9</v>
      </c>
      <c r="K425" s="5" t="str">
        <f>IF(LessonLookup[[#This Row],[LessonTitleAuto]]="",LessonLookup[[#This Row],[LessonTitleEnter]],LessonLookup[[#This Row],[LessonTitleAuto]])</f>
        <v>Total Internal Reflection</v>
      </c>
      <c r="L425" s="3" t="s">
        <v>942</v>
      </c>
      <c r="M425" s="3" t="s">
        <v>51</v>
      </c>
      <c r="N425" s="8">
        <f>COUNTIF(StatementLookup[LessonID],LessonLookup[[#This Row],[LessonID]])</f>
        <v>0</v>
      </c>
      <c r="O425" s="7">
        <v>1</v>
      </c>
      <c r="P425" s="2"/>
      <c r="Q425" s="2"/>
      <c r="R425" s="2"/>
      <c r="S425" s="2"/>
      <c r="T425" s="4" t="str">
        <f>IF(ISERROR(_xlfn.XLOOKUP(LessonLookup[[#This Row],[TopicID]],TopicLookup[TopicID],TopicLookup[TopicTitle])),"",_xlfn.XLOOKUP(LessonLookup[[#This Row],[TopicID]],TopicLookup[TopicID],TopicLookup[TopicTitle]))</f>
        <v>Waves 1</v>
      </c>
      <c r="U42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25" s="2"/>
      <c r="X425" s="2"/>
      <c r="Y425" s="2"/>
      <c r="Z425" s="2"/>
      <c r="AA425" s="2"/>
      <c r="AB425" s="2"/>
    </row>
    <row r="426" spans="1:28" ht="14.65" customHeight="1" x14ac:dyDescent="0.25">
      <c r="A426" s="7" t="str">
        <f>_xlfn.XLOOKUP(LessonLookup[[#This Row],[TopicID]],TopicLookup[TopicID],TopicLookup[SyllabusSubject])</f>
        <v>Physics</v>
      </c>
      <c r="B426" s="5">
        <f>_xlfn.XLOOKUP(LessonLookup[[#This Row],[TopicID]],TopicLookup[TopicID],TopicLookup[SyllabusKeyStage])</f>
        <v>5</v>
      </c>
      <c r="C426" s="1" t="str">
        <f>_xlfn.XLOOKUP(LessonLookup[[#This Row],[TopicID]],topics!I:I,topics!D:D)</f>
        <v>KS5.Physics</v>
      </c>
      <c r="D426" s="1" t="str">
        <f>_xlfn.XLOOKUP(LessonLookup[[#This Row],[TopicID]],topics!I:I,topics!E:E)</f>
        <v>Y12.Physics</v>
      </c>
      <c r="E426" s="35" t="s">
        <v>25</v>
      </c>
      <c r="F426" s="36" t="s">
        <v>10</v>
      </c>
      <c r="G426" s="36" t="s">
        <v>24</v>
      </c>
      <c r="H426" s="5" t="s">
        <v>8</v>
      </c>
      <c r="I426"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AP.11</v>
      </c>
      <c r="J426"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AP.11.F</v>
      </c>
      <c r="K426" s="5" t="str">
        <f>IF(LessonLookup[[#This Row],[LessonTitleAuto]]="",LessonLookup[[#This Row],[LessonTitleEnter]],LessonLookup[[#This Row],[LessonTitleAuto]])</f>
        <v>Test feedback: AP.11 Waves 1</v>
      </c>
      <c r="L426" s="3" t="s">
        <v>921</v>
      </c>
      <c r="M426" s="3" t="s">
        <v>2951</v>
      </c>
      <c r="N426" s="2">
        <f>COUNTIF(StatementLookup[LessonID],LessonLookup[[#This Row],[LessonID]])</f>
        <v>0</v>
      </c>
      <c r="O426" s="2">
        <v>1</v>
      </c>
      <c r="P426" s="7"/>
      <c r="Q426" s="8"/>
      <c r="R426" s="2"/>
      <c r="S426" s="2"/>
      <c r="T426" s="4" t="str">
        <f>IF(ISERROR(_xlfn.XLOOKUP(LessonLookup[[#This Row],[TopicID]],TopicLookup[TopicID],TopicLookup[TopicTitle])),"",_xlfn.XLOOKUP(LessonLookup[[#This Row],[TopicID]],TopicLookup[TopicID],TopicLookup[TopicTitle]))</f>
        <v>Waves 1</v>
      </c>
      <c r="U42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AP.11 Waves 1</v>
      </c>
      <c r="V426" s="2"/>
      <c r="X426" s="2"/>
      <c r="Y426" s="2"/>
      <c r="Z426" s="2"/>
      <c r="AA426" s="2"/>
      <c r="AB426" s="2"/>
    </row>
    <row r="427" spans="1:28" ht="14.65" customHeight="1" x14ac:dyDescent="0.25">
      <c r="A427" s="7" t="str">
        <f>_xlfn.XLOOKUP(LessonLookup[[#This Row],[TopicID]],TopicLookup[TopicID],TopicLookup[SyllabusSubject])</f>
        <v>Physics</v>
      </c>
      <c r="B427" s="5">
        <f>_xlfn.XLOOKUP(LessonLookup[[#This Row],[TopicID]],TopicLookup[TopicID],TopicLookup[SyllabusKeyStage])</f>
        <v>5</v>
      </c>
      <c r="C427" s="1" t="str">
        <f>_xlfn.XLOOKUP(LessonLookup[[#This Row],[TopicID]],topics!I:I,topics!D:D)</f>
        <v>KS5.Physics</v>
      </c>
      <c r="D427" s="1" t="str">
        <f>_xlfn.XLOOKUP(LessonLookup[[#This Row],[TopicID]],topics!I:I,topics!E:E)</f>
        <v>Y12.Physics</v>
      </c>
      <c r="E427" s="35" t="s">
        <v>25</v>
      </c>
      <c r="F427" s="36" t="s">
        <v>10</v>
      </c>
      <c r="G427" s="36" t="s">
        <v>24</v>
      </c>
      <c r="H427" s="5" t="s">
        <v>6</v>
      </c>
      <c r="I427"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AP.11</v>
      </c>
      <c r="J427"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AP.11.R</v>
      </c>
      <c r="K427" s="5" t="str">
        <f>IF(LessonLookup[[#This Row],[LessonTitleAuto]]="",LessonLookup[[#This Row],[LessonTitleEnter]],LessonLookup[[#This Row],[LessonTitleAuto]])</f>
        <v>Revision of topic AP.11 Waves 1</v>
      </c>
      <c r="L427" s="3" t="s">
        <v>921</v>
      </c>
      <c r="M427" s="3" t="s">
        <v>2873</v>
      </c>
      <c r="N427" s="2">
        <f>COUNTIF(StatementLookup[LessonID],LessonLookup[[#This Row],[LessonID]])</f>
        <v>0</v>
      </c>
      <c r="O427" s="2" t="s">
        <v>9</v>
      </c>
      <c r="P427" s="7"/>
      <c r="Q427" s="8"/>
      <c r="R427" s="2"/>
      <c r="S427" s="2"/>
      <c r="T427" s="4" t="str">
        <f>IF(ISERROR(_xlfn.XLOOKUP(LessonLookup[[#This Row],[TopicID]],TopicLookup[TopicID],TopicLookup[TopicTitle])),"",_xlfn.XLOOKUP(LessonLookup[[#This Row],[TopicID]],TopicLookup[TopicID],TopicLookup[TopicTitle]))</f>
        <v>Waves 1</v>
      </c>
      <c r="U42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AP.11 Waves 1</v>
      </c>
      <c r="V427" s="2"/>
      <c r="X427" s="2"/>
      <c r="Y427" s="2"/>
      <c r="Z427" s="2"/>
      <c r="AA427" s="2"/>
      <c r="AB427" s="2"/>
    </row>
    <row r="428" spans="1:28" ht="14.65" customHeight="1" x14ac:dyDescent="0.25">
      <c r="A428" s="7" t="str">
        <f>_xlfn.XLOOKUP(LessonLookup[[#This Row],[TopicID]],TopicLookup[TopicID],TopicLookup[SyllabusSubject])</f>
        <v>Physics</v>
      </c>
      <c r="B428" s="5">
        <f>_xlfn.XLOOKUP(LessonLookup[[#This Row],[TopicID]],TopicLookup[TopicID],TopicLookup[SyllabusKeyStage])</f>
        <v>5</v>
      </c>
      <c r="C428" s="1" t="str">
        <f>_xlfn.XLOOKUP(LessonLookup[[#This Row],[TopicID]],topics!I:I,topics!D:D)</f>
        <v>KS5.Physics</v>
      </c>
      <c r="D428" s="1" t="str">
        <f>_xlfn.XLOOKUP(LessonLookup[[#This Row],[TopicID]],topics!I:I,topics!E:E)</f>
        <v>Y12.Physics</v>
      </c>
      <c r="E428" s="35" t="s">
        <v>25</v>
      </c>
      <c r="F428" s="36" t="s">
        <v>10</v>
      </c>
      <c r="G428" s="36" t="s">
        <v>24</v>
      </c>
      <c r="H428" s="5" t="s">
        <v>7</v>
      </c>
      <c r="I428"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AP.11</v>
      </c>
      <c r="J428"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AP.11.T</v>
      </c>
      <c r="K428" s="5" t="str">
        <f>IF(LessonLookup[[#This Row],[LessonTitleAuto]]="",LessonLookup[[#This Row],[LessonTitleEnter]],LessonLookup[[#This Row],[LessonTitleAuto]])</f>
        <v>Topic test: AP.11 Waves 1</v>
      </c>
      <c r="L428" s="3" t="s">
        <v>921</v>
      </c>
      <c r="M428" s="3" t="s">
        <v>2950</v>
      </c>
      <c r="N428" s="2">
        <f>COUNTIF(StatementLookup[LessonID],LessonLookup[[#This Row],[LessonID]])</f>
        <v>0</v>
      </c>
      <c r="O428" s="2">
        <v>1</v>
      </c>
      <c r="P428" s="7"/>
      <c r="Q428" s="8"/>
      <c r="R428" s="2"/>
      <c r="S428" s="2"/>
      <c r="T428" s="4" t="str">
        <f>IF(ISERROR(_xlfn.XLOOKUP(LessonLookup[[#This Row],[TopicID]],TopicLookup[TopicID],TopicLookup[TopicTitle])),"",_xlfn.XLOOKUP(LessonLookup[[#This Row],[TopicID]],TopicLookup[TopicID],TopicLookup[TopicTitle]))</f>
        <v>Waves 1</v>
      </c>
      <c r="U42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AP.11 Waves 1</v>
      </c>
      <c r="V428" s="2"/>
      <c r="X428" s="2"/>
      <c r="Y428" s="2"/>
      <c r="Z428" s="2"/>
      <c r="AA428" s="2"/>
      <c r="AB428" s="2"/>
    </row>
    <row r="429" spans="1:28" ht="14.65" customHeight="1" x14ac:dyDescent="0.25">
      <c r="A429" s="7" t="str">
        <f>_xlfn.XLOOKUP(LessonLookup[[#This Row],[TopicID]],TopicLookup[TopicID],TopicLookup[SyllabusSubject])</f>
        <v>Physics</v>
      </c>
      <c r="B429" s="5">
        <f>_xlfn.XLOOKUP(LessonLookup[[#This Row],[TopicID]],TopicLookup[TopicID],TopicLookup[SyllabusKeyStage])</f>
        <v>5</v>
      </c>
      <c r="C429" s="1" t="str">
        <f>_xlfn.XLOOKUP(LessonLookup[[#This Row],[TopicID]],topics!I:I,topics!D:D)</f>
        <v>KS5.Physics</v>
      </c>
      <c r="D429" s="1" t="str">
        <f>_xlfn.XLOOKUP(LessonLookup[[#This Row],[TopicID]],topics!I:I,topics!E:E)</f>
        <v>Y12.Physics</v>
      </c>
      <c r="E429" s="35" t="s">
        <v>25</v>
      </c>
      <c r="F429" s="36" t="s">
        <v>10</v>
      </c>
      <c r="G429" s="36" t="s">
        <v>23</v>
      </c>
      <c r="H429" s="5" t="s">
        <v>5</v>
      </c>
      <c r="I429"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AP.12</v>
      </c>
      <c r="J429"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AP.12.1</v>
      </c>
      <c r="K429" s="5" t="str">
        <f>IF(LessonLookup[[#This Row],[LessonTitleAuto]]="",LessonLookup[[#This Row],[LessonTitleEnter]],LessonLookup[[#This Row],[LessonTitleAuto]])</f>
        <v>Superposition Of Waves</v>
      </c>
      <c r="L429" s="3" t="s">
        <v>943</v>
      </c>
      <c r="M429" s="3" t="s">
        <v>51</v>
      </c>
      <c r="N429" s="8">
        <f>COUNTIF(StatementLookup[LessonID],LessonLookup[[#This Row],[LessonID]])</f>
        <v>0</v>
      </c>
      <c r="O429" s="7">
        <v>1</v>
      </c>
      <c r="P429" s="2"/>
      <c r="Q429" s="2"/>
      <c r="R429" s="2"/>
      <c r="S429" s="2"/>
      <c r="T429" s="4" t="str">
        <f>IF(ISERROR(_xlfn.XLOOKUP(LessonLookup[[#This Row],[TopicID]],TopicLookup[TopicID],TopicLookup[TopicTitle])),"",_xlfn.XLOOKUP(LessonLookup[[#This Row],[TopicID]],TopicLookup[TopicID],TopicLookup[TopicTitle]))</f>
        <v>Waves 2</v>
      </c>
      <c r="U42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29" s="2"/>
      <c r="X429" s="2"/>
      <c r="Y429" s="2"/>
      <c r="Z429" s="2"/>
      <c r="AA429" s="2"/>
      <c r="AB429" s="2"/>
    </row>
    <row r="430" spans="1:28" ht="14.65" customHeight="1" x14ac:dyDescent="0.25">
      <c r="A430" s="7" t="str">
        <f>_xlfn.XLOOKUP(LessonLookup[[#This Row],[TopicID]],TopicLookup[TopicID],TopicLookup[SyllabusSubject])</f>
        <v>Physics</v>
      </c>
      <c r="B430" s="5">
        <f>_xlfn.XLOOKUP(LessonLookup[[#This Row],[TopicID]],TopicLookup[TopicID],TopicLookup[SyllabusKeyStage])</f>
        <v>5</v>
      </c>
      <c r="C430" s="1" t="str">
        <f>_xlfn.XLOOKUP(LessonLookup[[#This Row],[TopicID]],topics!I:I,topics!D:D)</f>
        <v>KS5.Physics</v>
      </c>
      <c r="D430" s="1" t="str">
        <f>_xlfn.XLOOKUP(LessonLookup[[#This Row],[TopicID]],topics!I:I,topics!E:E)</f>
        <v>Y12.Physics</v>
      </c>
      <c r="E430" s="35" t="s">
        <v>25</v>
      </c>
      <c r="F430" s="36" t="s">
        <v>10</v>
      </c>
      <c r="G430" s="36" t="s">
        <v>23</v>
      </c>
      <c r="H430" s="5" t="s">
        <v>9</v>
      </c>
      <c r="I430"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AP.12</v>
      </c>
      <c r="J430"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AP.12.2</v>
      </c>
      <c r="K430" s="5" t="str">
        <f>IF(LessonLookup[[#This Row],[LessonTitleAuto]]="",LessonLookup[[#This Row],[LessonTitleEnter]],LessonLookup[[#This Row],[LessonTitleAuto]])</f>
        <v>Interference</v>
      </c>
      <c r="L430" s="3" t="s">
        <v>944</v>
      </c>
      <c r="M430" s="3" t="s">
        <v>51</v>
      </c>
      <c r="N430" s="8">
        <f>COUNTIF(StatementLookup[LessonID],LessonLookup[[#This Row],[LessonID]])</f>
        <v>0</v>
      </c>
      <c r="O430" s="7">
        <v>1</v>
      </c>
      <c r="P430" s="2"/>
      <c r="Q430" s="2"/>
      <c r="R430" s="2"/>
      <c r="S430" s="2"/>
      <c r="T430" s="4" t="str">
        <f>IF(ISERROR(_xlfn.XLOOKUP(LessonLookup[[#This Row],[TopicID]],TopicLookup[TopicID],TopicLookup[TopicTitle])),"",_xlfn.XLOOKUP(LessonLookup[[#This Row],[TopicID]],TopicLookup[TopicID],TopicLookup[TopicTitle]))</f>
        <v>Waves 2</v>
      </c>
      <c r="U43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30" s="2"/>
      <c r="X430" s="2"/>
      <c r="Y430" s="2"/>
      <c r="Z430" s="2"/>
      <c r="AA430" s="2"/>
      <c r="AB430" s="2"/>
    </row>
    <row r="431" spans="1:28" ht="14.65" customHeight="1" x14ac:dyDescent="0.25">
      <c r="A431" s="7" t="str">
        <f>_xlfn.XLOOKUP(LessonLookup[[#This Row],[TopicID]],TopicLookup[TopicID],TopicLookup[SyllabusSubject])</f>
        <v>Physics</v>
      </c>
      <c r="B431" s="5">
        <f>_xlfn.XLOOKUP(LessonLookup[[#This Row],[TopicID]],TopicLookup[TopicID],TopicLookup[SyllabusKeyStage])</f>
        <v>5</v>
      </c>
      <c r="C431" s="1" t="str">
        <f>_xlfn.XLOOKUP(LessonLookup[[#This Row],[TopicID]],topics!I:I,topics!D:D)</f>
        <v>KS5.Physics</v>
      </c>
      <c r="D431" s="1" t="str">
        <f>_xlfn.XLOOKUP(LessonLookup[[#This Row],[TopicID]],topics!I:I,topics!E:E)</f>
        <v>Y12.Physics</v>
      </c>
      <c r="E431" s="35" t="s">
        <v>25</v>
      </c>
      <c r="F431" s="36" t="s">
        <v>10</v>
      </c>
      <c r="G431" s="36" t="s">
        <v>23</v>
      </c>
      <c r="H431" s="5" t="s">
        <v>11</v>
      </c>
      <c r="I431"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AP.12</v>
      </c>
      <c r="J431"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AP.12.3</v>
      </c>
      <c r="K431" s="5" t="str">
        <f>IF(LessonLookup[[#This Row],[LessonTitleAuto]]="",LessonLookup[[#This Row],[LessonTitleEnter]],LessonLookup[[#This Row],[LessonTitleAuto]])</f>
        <v>The Young Double-Slit Experiment</v>
      </c>
      <c r="L431" s="3" t="s">
        <v>945</v>
      </c>
      <c r="M431" s="3" t="s">
        <v>51</v>
      </c>
      <c r="N431" s="8">
        <f>COUNTIF(StatementLookup[LessonID],LessonLookup[[#This Row],[LessonID]])</f>
        <v>0</v>
      </c>
      <c r="O431" s="7">
        <v>1</v>
      </c>
      <c r="P431" s="2"/>
      <c r="Q431" s="2"/>
      <c r="R431" s="2"/>
      <c r="S431" s="2"/>
      <c r="T431" s="4" t="str">
        <f>IF(ISERROR(_xlfn.XLOOKUP(LessonLookup[[#This Row],[TopicID]],TopicLookup[TopicID],TopicLookup[TopicTitle])),"",_xlfn.XLOOKUP(LessonLookup[[#This Row],[TopicID]],TopicLookup[TopicID],TopicLookup[TopicTitle]))</f>
        <v>Waves 2</v>
      </c>
      <c r="U43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31" s="2"/>
      <c r="X431" s="2"/>
      <c r="Y431" s="2"/>
      <c r="Z431" s="2"/>
      <c r="AA431" s="2"/>
      <c r="AB431" s="2"/>
    </row>
    <row r="432" spans="1:28" ht="14.65" customHeight="1" x14ac:dyDescent="0.25">
      <c r="A432" s="7" t="str">
        <f>_xlfn.XLOOKUP(LessonLookup[[#This Row],[TopicID]],TopicLookup[TopicID],TopicLookup[SyllabusSubject])</f>
        <v>Physics</v>
      </c>
      <c r="B432" s="5">
        <f>_xlfn.XLOOKUP(LessonLookup[[#This Row],[TopicID]],TopicLookup[TopicID],TopicLookup[SyllabusKeyStage])</f>
        <v>5</v>
      </c>
      <c r="C432" s="1" t="str">
        <f>_xlfn.XLOOKUP(LessonLookup[[#This Row],[TopicID]],topics!I:I,topics!D:D)</f>
        <v>KS5.Physics</v>
      </c>
      <c r="D432" s="1" t="str">
        <f>_xlfn.XLOOKUP(LessonLookup[[#This Row],[TopicID]],topics!I:I,topics!E:E)</f>
        <v>Y12.Physics</v>
      </c>
      <c r="E432" s="35" t="s">
        <v>25</v>
      </c>
      <c r="F432" s="36" t="s">
        <v>10</v>
      </c>
      <c r="G432" s="36" t="s">
        <v>23</v>
      </c>
      <c r="H432" s="5" t="s">
        <v>12</v>
      </c>
      <c r="I432"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AP.12</v>
      </c>
      <c r="J432"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AP.12.4</v>
      </c>
      <c r="K432" s="5" t="str">
        <f>IF(LessonLookup[[#This Row],[LessonTitleAuto]]="",LessonLookup[[#This Row],[LessonTitleEnter]],LessonLookup[[#This Row],[LessonTitleAuto]])</f>
        <v>Stationary Waves</v>
      </c>
      <c r="L432" s="3" t="s">
        <v>946</v>
      </c>
      <c r="M432" s="3" t="s">
        <v>51</v>
      </c>
      <c r="N432" s="8">
        <f>COUNTIF(StatementLookup[LessonID],LessonLookup[[#This Row],[LessonID]])</f>
        <v>0</v>
      </c>
      <c r="O432" s="7">
        <v>1</v>
      </c>
      <c r="P432" s="2"/>
      <c r="Q432" s="2"/>
      <c r="R432" s="2"/>
      <c r="S432" s="2"/>
      <c r="T432" s="4" t="str">
        <f>IF(ISERROR(_xlfn.XLOOKUP(LessonLookup[[#This Row],[TopicID]],TopicLookup[TopicID],TopicLookup[TopicTitle])),"",_xlfn.XLOOKUP(LessonLookup[[#This Row],[TopicID]],TopicLookup[TopicID],TopicLookup[TopicTitle]))</f>
        <v>Waves 2</v>
      </c>
      <c r="U43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32" s="2"/>
      <c r="X432" s="2"/>
      <c r="Y432" s="2"/>
      <c r="Z432" s="2"/>
      <c r="AA432" s="2"/>
      <c r="AB432" s="2"/>
    </row>
    <row r="433" spans="1:28" ht="14.65" customHeight="1" x14ac:dyDescent="0.25">
      <c r="A433" s="7" t="str">
        <f>_xlfn.XLOOKUP(LessonLookup[[#This Row],[TopicID]],TopicLookup[TopicID],TopicLookup[SyllabusSubject])</f>
        <v>Physics</v>
      </c>
      <c r="B433" s="5">
        <f>_xlfn.XLOOKUP(LessonLookup[[#This Row],[TopicID]],TopicLookup[TopicID],TopicLookup[SyllabusKeyStage])</f>
        <v>5</v>
      </c>
      <c r="C433" s="1" t="str">
        <f>_xlfn.XLOOKUP(LessonLookup[[#This Row],[TopicID]],topics!I:I,topics!D:D)</f>
        <v>KS5.Physics</v>
      </c>
      <c r="D433" s="1" t="str">
        <f>_xlfn.XLOOKUP(LessonLookup[[#This Row],[TopicID]],topics!I:I,topics!E:E)</f>
        <v>Y12.Physics</v>
      </c>
      <c r="E433" s="35" t="s">
        <v>25</v>
      </c>
      <c r="F433" s="36" t="s">
        <v>10</v>
      </c>
      <c r="G433" s="36" t="s">
        <v>23</v>
      </c>
      <c r="H433" s="5" t="s">
        <v>14</v>
      </c>
      <c r="I433"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AP.12</v>
      </c>
      <c r="J433"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AP.12.5</v>
      </c>
      <c r="K433" s="5" t="str">
        <f>IF(LessonLookup[[#This Row],[LessonTitleAuto]]="",LessonLookup[[#This Row],[LessonTitleEnter]],LessonLookup[[#This Row],[LessonTitleAuto]])</f>
        <v>Harmonics</v>
      </c>
      <c r="L433" s="3" t="s">
        <v>947</v>
      </c>
      <c r="M433" s="3" t="s">
        <v>51</v>
      </c>
      <c r="N433" s="8">
        <f>COUNTIF(StatementLookup[LessonID],LessonLookup[[#This Row],[LessonID]])</f>
        <v>0</v>
      </c>
      <c r="O433" s="7">
        <v>1</v>
      </c>
      <c r="P433" s="2"/>
      <c r="Q433" s="2"/>
      <c r="R433" s="2"/>
      <c r="S433" s="2"/>
      <c r="T433" s="4" t="str">
        <f>IF(ISERROR(_xlfn.XLOOKUP(LessonLookup[[#This Row],[TopicID]],TopicLookup[TopicID],TopicLookup[TopicTitle])),"",_xlfn.XLOOKUP(LessonLookup[[#This Row],[TopicID]],TopicLookup[TopicID],TopicLookup[TopicTitle]))</f>
        <v>Waves 2</v>
      </c>
      <c r="U43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33" s="2"/>
      <c r="X433" s="2"/>
      <c r="Y433" s="2"/>
      <c r="Z433" s="2"/>
      <c r="AA433" s="2"/>
      <c r="AB433" s="2"/>
    </row>
    <row r="434" spans="1:28" ht="14.65" customHeight="1" x14ac:dyDescent="0.25">
      <c r="A434" s="7" t="str">
        <f>_xlfn.XLOOKUP(LessonLookup[[#This Row],[TopicID]],TopicLookup[TopicID],TopicLookup[SyllabusSubject])</f>
        <v>Physics</v>
      </c>
      <c r="B434" s="5">
        <f>_xlfn.XLOOKUP(LessonLookup[[#This Row],[TopicID]],TopicLookup[TopicID],TopicLookup[SyllabusKeyStage])</f>
        <v>5</v>
      </c>
      <c r="C434" s="1" t="str">
        <f>_xlfn.XLOOKUP(LessonLookup[[#This Row],[TopicID]],topics!I:I,topics!D:D)</f>
        <v>KS5.Physics</v>
      </c>
      <c r="D434" s="1" t="str">
        <f>_xlfn.XLOOKUP(LessonLookup[[#This Row],[TopicID]],topics!I:I,topics!E:E)</f>
        <v>Y12.Physics</v>
      </c>
      <c r="E434" s="35" t="s">
        <v>25</v>
      </c>
      <c r="F434" s="36" t="s">
        <v>10</v>
      </c>
      <c r="G434" s="36" t="s">
        <v>23</v>
      </c>
      <c r="H434" s="5" t="s">
        <v>15</v>
      </c>
      <c r="I434"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AP.12</v>
      </c>
      <c r="J43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AP.12.6</v>
      </c>
      <c r="K434" s="5" t="str">
        <f>IF(LessonLookup[[#This Row],[LessonTitleAuto]]="",LessonLookup[[#This Row],[LessonTitleEnter]],LessonLookup[[#This Row],[LessonTitleAuto]])</f>
        <v>Stationary Waves In Air Columns</v>
      </c>
      <c r="L434" s="3" t="s">
        <v>948</v>
      </c>
      <c r="M434" s="3" t="s">
        <v>51</v>
      </c>
      <c r="N434" s="8">
        <f>COUNTIF(StatementLookup[LessonID],LessonLookup[[#This Row],[LessonID]])</f>
        <v>0</v>
      </c>
      <c r="O434" s="7">
        <v>1</v>
      </c>
      <c r="P434" s="2"/>
      <c r="Q434" s="2"/>
      <c r="R434" s="2"/>
      <c r="S434" s="2"/>
      <c r="T434" s="4" t="str">
        <f>IF(ISERROR(_xlfn.XLOOKUP(LessonLookup[[#This Row],[TopicID]],TopicLookup[TopicID],TopicLookup[TopicTitle])),"",_xlfn.XLOOKUP(LessonLookup[[#This Row],[TopicID]],TopicLookup[TopicID],TopicLookup[TopicTitle]))</f>
        <v>Waves 2</v>
      </c>
      <c r="U43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34" s="2"/>
      <c r="X434" s="2"/>
      <c r="Y434" s="2"/>
      <c r="Z434" s="2"/>
      <c r="AA434" s="2"/>
      <c r="AB434" s="2"/>
    </row>
    <row r="435" spans="1:28" ht="14.65" customHeight="1" x14ac:dyDescent="0.25">
      <c r="A435" s="7" t="str">
        <f>_xlfn.XLOOKUP(LessonLookup[[#This Row],[TopicID]],TopicLookup[TopicID],TopicLookup[SyllabusSubject])</f>
        <v>Physics</v>
      </c>
      <c r="B435" s="5">
        <f>_xlfn.XLOOKUP(LessonLookup[[#This Row],[TopicID]],TopicLookup[TopicID],TopicLookup[SyllabusKeyStage])</f>
        <v>5</v>
      </c>
      <c r="C435" s="1" t="str">
        <f>_xlfn.XLOOKUP(LessonLookup[[#This Row],[TopicID]],topics!I:I,topics!D:D)</f>
        <v>KS5.Physics</v>
      </c>
      <c r="D435" s="1" t="str">
        <f>_xlfn.XLOOKUP(LessonLookup[[#This Row],[TopicID]],topics!I:I,topics!E:E)</f>
        <v>Y12.Physics</v>
      </c>
      <c r="E435" s="35" t="s">
        <v>25</v>
      </c>
      <c r="F435" s="36" t="s">
        <v>10</v>
      </c>
      <c r="G435" s="36" t="s">
        <v>23</v>
      </c>
      <c r="H435" s="5" t="s">
        <v>8</v>
      </c>
      <c r="I435"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AP.12</v>
      </c>
      <c r="J435"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AP.12.F</v>
      </c>
      <c r="K435" s="5" t="str">
        <f>IF(LessonLookup[[#This Row],[LessonTitleAuto]]="",LessonLookup[[#This Row],[LessonTitleEnter]],LessonLookup[[#This Row],[LessonTitleAuto]])</f>
        <v>Test feedback: AP.12 Waves 2</v>
      </c>
      <c r="L435" s="3" t="s">
        <v>921</v>
      </c>
      <c r="M435" s="3" t="s">
        <v>2951</v>
      </c>
      <c r="N435" s="2">
        <f>COUNTIF(StatementLookup[LessonID],LessonLookup[[#This Row],[LessonID]])</f>
        <v>0</v>
      </c>
      <c r="O435" s="2">
        <v>1</v>
      </c>
      <c r="P435" s="7"/>
      <c r="Q435" s="8"/>
      <c r="R435" s="2"/>
      <c r="S435" s="2"/>
      <c r="T435" s="4" t="str">
        <f>IF(ISERROR(_xlfn.XLOOKUP(LessonLookup[[#This Row],[TopicID]],TopicLookup[TopicID],TopicLookup[TopicTitle])),"",_xlfn.XLOOKUP(LessonLookup[[#This Row],[TopicID]],TopicLookup[TopicID],TopicLookup[TopicTitle]))</f>
        <v>Waves 2</v>
      </c>
      <c r="U43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AP.12 Waves 2</v>
      </c>
      <c r="V435" s="2"/>
      <c r="X435" s="2"/>
      <c r="Y435" s="2"/>
      <c r="Z435" s="2"/>
      <c r="AA435" s="2"/>
      <c r="AB435" s="2"/>
    </row>
    <row r="436" spans="1:28" ht="14.65" customHeight="1" x14ac:dyDescent="0.25">
      <c r="A436" s="7" t="str">
        <f>_xlfn.XLOOKUP(LessonLookup[[#This Row],[TopicID]],TopicLookup[TopicID],TopicLookup[SyllabusSubject])</f>
        <v>Physics</v>
      </c>
      <c r="B436" s="5">
        <f>_xlfn.XLOOKUP(LessonLookup[[#This Row],[TopicID]],TopicLookup[TopicID],TopicLookup[SyllabusKeyStage])</f>
        <v>5</v>
      </c>
      <c r="C436" s="1" t="str">
        <f>_xlfn.XLOOKUP(LessonLookup[[#This Row],[TopicID]],topics!I:I,topics!D:D)</f>
        <v>KS5.Physics</v>
      </c>
      <c r="D436" s="1" t="str">
        <f>_xlfn.XLOOKUP(LessonLookup[[#This Row],[TopicID]],topics!I:I,topics!E:E)</f>
        <v>Y12.Physics</v>
      </c>
      <c r="E436" s="35" t="s">
        <v>25</v>
      </c>
      <c r="F436" s="36" t="s">
        <v>10</v>
      </c>
      <c r="G436" s="36" t="s">
        <v>23</v>
      </c>
      <c r="H436" s="5" t="s">
        <v>6</v>
      </c>
      <c r="I436"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AP.12</v>
      </c>
      <c r="J436"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AP.12.R</v>
      </c>
      <c r="K436" s="5" t="str">
        <f>IF(LessonLookup[[#This Row],[LessonTitleAuto]]="",LessonLookup[[#This Row],[LessonTitleEnter]],LessonLookup[[#This Row],[LessonTitleAuto]])</f>
        <v>Revision of topic AP.12 Waves 2</v>
      </c>
      <c r="L436" s="3" t="s">
        <v>921</v>
      </c>
      <c r="M436" s="3" t="s">
        <v>2873</v>
      </c>
      <c r="N436" s="2">
        <f>COUNTIF(StatementLookup[LessonID],LessonLookup[[#This Row],[LessonID]])</f>
        <v>0</v>
      </c>
      <c r="O436" s="2" t="s">
        <v>9</v>
      </c>
      <c r="P436" s="7"/>
      <c r="Q436" s="8"/>
      <c r="R436" s="2"/>
      <c r="S436" s="2"/>
      <c r="T436" s="4" t="str">
        <f>IF(ISERROR(_xlfn.XLOOKUP(LessonLookup[[#This Row],[TopicID]],TopicLookup[TopicID],TopicLookup[TopicTitle])),"",_xlfn.XLOOKUP(LessonLookup[[#This Row],[TopicID]],TopicLookup[TopicID],TopicLookup[TopicTitle]))</f>
        <v>Waves 2</v>
      </c>
      <c r="U43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AP.12 Waves 2</v>
      </c>
      <c r="V436" s="2"/>
      <c r="X436" s="2"/>
      <c r="Y436" s="2"/>
      <c r="Z436" s="2"/>
      <c r="AA436" s="2"/>
      <c r="AB436" s="2"/>
    </row>
    <row r="437" spans="1:28" ht="14.65" customHeight="1" x14ac:dyDescent="0.25">
      <c r="A437" s="7" t="str">
        <f>_xlfn.XLOOKUP(LessonLookup[[#This Row],[TopicID]],TopicLookup[TopicID],TopicLookup[SyllabusSubject])</f>
        <v>Physics</v>
      </c>
      <c r="B437" s="5">
        <f>_xlfn.XLOOKUP(LessonLookup[[#This Row],[TopicID]],TopicLookup[TopicID],TopicLookup[SyllabusKeyStage])</f>
        <v>5</v>
      </c>
      <c r="C437" s="1" t="str">
        <f>_xlfn.XLOOKUP(LessonLookup[[#This Row],[TopicID]],topics!I:I,topics!D:D)</f>
        <v>KS5.Physics</v>
      </c>
      <c r="D437" s="1" t="str">
        <f>_xlfn.XLOOKUP(LessonLookup[[#This Row],[TopicID]],topics!I:I,topics!E:E)</f>
        <v>Y12.Physics</v>
      </c>
      <c r="E437" s="35" t="s">
        <v>25</v>
      </c>
      <c r="F437" s="36" t="s">
        <v>10</v>
      </c>
      <c r="G437" s="36" t="s">
        <v>23</v>
      </c>
      <c r="H437" s="5" t="s">
        <v>7</v>
      </c>
      <c r="I437"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AP.12</v>
      </c>
      <c r="J437"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AP.12.T</v>
      </c>
      <c r="K437" s="5" t="str">
        <f>IF(LessonLookup[[#This Row],[LessonTitleAuto]]="",LessonLookup[[#This Row],[LessonTitleEnter]],LessonLookup[[#This Row],[LessonTitleAuto]])</f>
        <v>Topic test: AP.12 Waves 2</v>
      </c>
      <c r="L437" s="3" t="s">
        <v>921</v>
      </c>
      <c r="M437" s="3" t="s">
        <v>2950</v>
      </c>
      <c r="N437" s="2">
        <f>COUNTIF(StatementLookup[LessonID],LessonLookup[[#This Row],[LessonID]])</f>
        <v>0</v>
      </c>
      <c r="O437" s="2">
        <v>1</v>
      </c>
      <c r="P437" s="7"/>
      <c r="Q437" s="8"/>
      <c r="R437" s="2"/>
      <c r="S437" s="2"/>
      <c r="T437" s="4" t="str">
        <f>IF(ISERROR(_xlfn.XLOOKUP(LessonLookup[[#This Row],[TopicID]],TopicLookup[TopicID],TopicLookup[TopicTitle])),"",_xlfn.XLOOKUP(LessonLookup[[#This Row],[TopicID]],TopicLookup[TopicID],TopicLookup[TopicTitle]))</f>
        <v>Waves 2</v>
      </c>
      <c r="U43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AP.12 Waves 2</v>
      </c>
      <c r="V437" s="2"/>
      <c r="X437" s="2"/>
      <c r="Y437" s="2"/>
      <c r="Z437" s="2"/>
      <c r="AA437" s="2"/>
      <c r="AB437" s="2"/>
    </row>
    <row r="438" spans="1:28" ht="14.65" customHeight="1" x14ac:dyDescent="0.25">
      <c r="A438" s="7" t="str">
        <f>_xlfn.XLOOKUP(LessonLookup[[#This Row],[TopicID]],TopicLookup[TopicID],TopicLookup[SyllabusSubject])</f>
        <v>Physics</v>
      </c>
      <c r="B438" s="5">
        <f>_xlfn.XLOOKUP(LessonLookup[[#This Row],[TopicID]],TopicLookup[TopicID],TopicLookup[SyllabusKeyStage])</f>
        <v>5</v>
      </c>
      <c r="C438" s="1" t="str">
        <f>_xlfn.XLOOKUP(LessonLookup[[#This Row],[TopicID]],topics!I:I,topics!D:D)</f>
        <v>KS5.Physics</v>
      </c>
      <c r="D438" s="1" t="str">
        <f>_xlfn.XLOOKUP(LessonLookup[[#This Row],[TopicID]],topics!I:I,topics!E:E)</f>
        <v>Y12.Physics</v>
      </c>
      <c r="E438" s="35" t="s">
        <v>25</v>
      </c>
      <c r="F438" s="36" t="s">
        <v>10</v>
      </c>
      <c r="G438" s="36" t="s">
        <v>17</v>
      </c>
      <c r="H438" s="5">
        <v>1</v>
      </c>
      <c r="I438"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AP.13</v>
      </c>
      <c r="J438"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AP.13.1</v>
      </c>
      <c r="K438" s="5" t="str">
        <f>IF(LessonLookup[[#This Row],[LessonTitleAuto]]="",LessonLookup[[#This Row],[LessonTitleEnter]],LessonLookup[[#This Row],[LessonTitleAuto]])</f>
        <v>The Photon Model</v>
      </c>
      <c r="L438" s="3" t="s">
        <v>949</v>
      </c>
      <c r="M438" s="3" t="s">
        <v>51</v>
      </c>
      <c r="N438" s="8">
        <f>COUNTIF(StatementLookup[LessonID],LessonLookup[[#This Row],[LessonID]])</f>
        <v>0</v>
      </c>
      <c r="O438" s="7">
        <v>1</v>
      </c>
      <c r="P438" s="2"/>
      <c r="Q438" s="2"/>
      <c r="R438" s="2"/>
      <c r="S438" s="2"/>
      <c r="T438" s="4" t="str">
        <f>IF(ISERROR(_xlfn.XLOOKUP(LessonLookup[[#This Row],[TopicID]],TopicLookup[TopicID],TopicLookup[TopicTitle])),"",_xlfn.XLOOKUP(LessonLookup[[#This Row],[TopicID]],TopicLookup[TopicID],TopicLookup[TopicTitle]))</f>
        <v>Quantum Physics</v>
      </c>
      <c r="U43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38" s="2"/>
      <c r="X438" s="2"/>
      <c r="Y438" s="2"/>
      <c r="Z438" s="2"/>
      <c r="AA438" s="2"/>
      <c r="AB438" s="2"/>
    </row>
    <row r="439" spans="1:28" ht="14.65" customHeight="1" x14ac:dyDescent="0.25">
      <c r="A439" s="7" t="str">
        <f>_xlfn.XLOOKUP(LessonLookup[[#This Row],[TopicID]],TopicLookup[TopicID],TopicLookup[SyllabusSubject])</f>
        <v>Physics</v>
      </c>
      <c r="B439" s="5">
        <f>_xlfn.XLOOKUP(LessonLookup[[#This Row],[TopicID]],TopicLookup[TopicID],TopicLookup[SyllabusKeyStage])</f>
        <v>5</v>
      </c>
      <c r="C439" s="1" t="str">
        <f>_xlfn.XLOOKUP(LessonLookup[[#This Row],[TopicID]],topics!I:I,topics!D:D)</f>
        <v>KS5.Physics</v>
      </c>
      <c r="D439" s="1" t="str">
        <f>_xlfn.XLOOKUP(LessonLookup[[#This Row],[TopicID]],topics!I:I,topics!E:E)</f>
        <v>Y12.Physics</v>
      </c>
      <c r="E439" s="35" t="s">
        <v>25</v>
      </c>
      <c r="F439" s="36" t="s">
        <v>10</v>
      </c>
      <c r="G439" s="36" t="s">
        <v>17</v>
      </c>
      <c r="H439" s="5" t="s">
        <v>9</v>
      </c>
      <c r="I439"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AP.13</v>
      </c>
      <c r="J439"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AP.13.2</v>
      </c>
      <c r="K439" s="5" t="str">
        <f>IF(LessonLookup[[#This Row],[LessonTitleAuto]]="",LessonLookup[[#This Row],[LessonTitleEnter]],LessonLookup[[#This Row],[LessonTitleAuto]])</f>
        <v>The Photoelectric Effect</v>
      </c>
      <c r="L439" s="3" t="s">
        <v>950</v>
      </c>
      <c r="M439" s="3" t="s">
        <v>51</v>
      </c>
      <c r="N439" s="8">
        <f>COUNTIF(StatementLookup[LessonID],LessonLookup[[#This Row],[LessonID]])</f>
        <v>0</v>
      </c>
      <c r="O439" s="7">
        <v>1</v>
      </c>
      <c r="P439" s="2"/>
      <c r="Q439" s="2"/>
      <c r="R439" s="2"/>
      <c r="S439" s="2"/>
      <c r="T439" s="4" t="str">
        <f>IF(ISERROR(_xlfn.XLOOKUP(LessonLookup[[#This Row],[TopicID]],TopicLookup[TopicID],TopicLookup[TopicTitle])),"",_xlfn.XLOOKUP(LessonLookup[[#This Row],[TopicID]],TopicLookup[TopicID],TopicLookup[TopicTitle]))</f>
        <v>Quantum Physics</v>
      </c>
      <c r="U43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39" s="2"/>
      <c r="X439" s="2"/>
      <c r="Y439" s="2"/>
      <c r="Z439" s="2"/>
      <c r="AA439" s="2"/>
      <c r="AB439" s="2"/>
    </row>
    <row r="440" spans="1:28" ht="14.65" customHeight="1" x14ac:dyDescent="0.25">
      <c r="A440" s="7" t="str">
        <f>_xlfn.XLOOKUP(LessonLookup[[#This Row],[TopicID]],TopicLookup[TopicID],TopicLookup[SyllabusSubject])</f>
        <v>Physics</v>
      </c>
      <c r="B440" s="5">
        <f>_xlfn.XLOOKUP(LessonLookup[[#This Row],[TopicID]],TopicLookup[TopicID],TopicLookup[SyllabusKeyStage])</f>
        <v>5</v>
      </c>
      <c r="C440" s="1" t="str">
        <f>_xlfn.XLOOKUP(LessonLookup[[#This Row],[TopicID]],topics!I:I,topics!D:D)</f>
        <v>KS5.Physics</v>
      </c>
      <c r="D440" s="1" t="str">
        <f>_xlfn.XLOOKUP(LessonLookup[[#This Row],[TopicID]],topics!I:I,topics!E:E)</f>
        <v>Y12.Physics</v>
      </c>
      <c r="E440" s="35" t="s">
        <v>25</v>
      </c>
      <c r="F440" s="36" t="s">
        <v>10</v>
      </c>
      <c r="G440" s="36" t="s">
        <v>17</v>
      </c>
      <c r="H440" s="5" t="s">
        <v>11</v>
      </c>
      <c r="I440"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AP.13</v>
      </c>
      <c r="J440"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AP.13.3</v>
      </c>
      <c r="K440" s="5" t="str">
        <f>IF(LessonLookup[[#This Row],[LessonTitleAuto]]="",LessonLookup[[#This Row],[LessonTitleEnter]],LessonLookup[[#This Row],[LessonTitleAuto]])</f>
        <v>Einstein'S Photoelectric Effect Equation</v>
      </c>
      <c r="L440" s="3" t="s">
        <v>951</v>
      </c>
      <c r="M440" s="3" t="s">
        <v>51</v>
      </c>
      <c r="N440" s="8">
        <f>COUNTIF(StatementLookup[LessonID],LessonLookup[[#This Row],[LessonID]])</f>
        <v>0</v>
      </c>
      <c r="O440" s="7">
        <v>1</v>
      </c>
      <c r="P440" s="2"/>
      <c r="Q440" s="2"/>
      <c r="R440" s="2"/>
      <c r="S440" s="2"/>
      <c r="T440" s="4" t="str">
        <f>IF(ISERROR(_xlfn.XLOOKUP(LessonLookup[[#This Row],[TopicID]],TopicLookup[TopicID],TopicLookup[TopicTitle])),"",_xlfn.XLOOKUP(LessonLookup[[#This Row],[TopicID]],TopicLookup[TopicID],TopicLookup[TopicTitle]))</f>
        <v>Quantum Physics</v>
      </c>
      <c r="U44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40" s="2"/>
      <c r="X440" s="2"/>
      <c r="Y440" s="2"/>
      <c r="Z440" s="2"/>
      <c r="AA440" s="2"/>
      <c r="AB440" s="2"/>
    </row>
    <row r="441" spans="1:28" ht="14.65" customHeight="1" x14ac:dyDescent="0.25">
      <c r="A441" s="7" t="str">
        <f>_xlfn.XLOOKUP(LessonLookup[[#This Row],[TopicID]],TopicLookup[TopicID],TopicLookup[SyllabusSubject])</f>
        <v>Physics</v>
      </c>
      <c r="B441" s="5">
        <f>_xlfn.XLOOKUP(LessonLookup[[#This Row],[TopicID]],TopicLookup[TopicID],TopicLookup[SyllabusKeyStage])</f>
        <v>5</v>
      </c>
      <c r="C441" s="1" t="str">
        <f>_xlfn.XLOOKUP(LessonLookup[[#This Row],[TopicID]],topics!I:I,topics!D:D)</f>
        <v>KS5.Physics</v>
      </c>
      <c r="D441" s="1" t="str">
        <f>_xlfn.XLOOKUP(LessonLookup[[#This Row],[TopicID]],topics!I:I,topics!E:E)</f>
        <v>Y12.Physics</v>
      </c>
      <c r="E441" s="35" t="s">
        <v>25</v>
      </c>
      <c r="F441" s="36" t="s">
        <v>10</v>
      </c>
      <c r="G441" s="36" t="s">
        <v>17</v>
      </c>
      <c r="H441" s="5" t="s">
        <v>12</v>
      </c>
      <c r="I441"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AP.13</v>
      </c>
      <c r="J441"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AP.13.4</v>
      </c>
      <c r="K441" s="5" t="str">
        <f>IF(LessonLookup[[#This Row],[LessonTitleAuto]]="",LessonLookup[[#This Row],[LessonTitleEnter]],LessonLookup[[#This Row],[LessonTitleAuto]])</f>
        <v>Wave-Particle Duality</v>
      </c>
      <c r="L441" s="3" t="s">
        <v>952</v>
      </c>
      <c r="M441" s="3" t="s">
        <v>51</v>
      </c>
      <c r="N441" s="8">
        <f>COUNTIF(StatementLookup[LessonID],LessonLookup[[#This Row],[LessonID]])</f>
        <v>0</v>
      </c>
      <c r="O441" s="7">
        <v>1</v>
      </c>
      <c r="P441" s="2"/>
      <c r="Q441" s="2"/>
      <c r="R441" s="2"/>
      <c r="S441" s="2"/>
      <c r="T441" s="4" t="str">
        <f>IF(ISERROR(_xlfn.XLOOKUP(LessonLookup[[#This Row],[TopicID]],TopicLookup[TopicID],TopicLookup[TopicTitle])),"",_xlfn.XLOOKUP(LessonLookup[[#This Row],[TopicID]],TopicLookup[TopicID],TopicLookup[TopicTitle]))</f>
        <v>Quantum Physics</v>
      </c>
      <c r="U44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41" s="2"/>
      <c r="X441" s="2"/>
      <c r="Y441" s="2"/>
      <c r="Z441" s="2"/>
      <c r="AA441" s="2"/>
      <c r="AB441" s="2"/>
    </row>
    <row r="442" spans="1:28" ht="14.65" customHeight="1" x14ac:dyDescent="0.25">
      <c r="A442" s="7" t="str">
        <f>_xlfn.XLOOKUP(LessonLookup[[#This Row],[TopicID]],TopicLookup[TopicID],TopicLookup[SyllabusSubject])</f>
        <v>Physics</v>
      </c>
      <c r="B442" s="5">
        <f>_xlfn.XLOOKUP(LessonLookup[[#This Row],[TopicID]],TopicLookup[TopicID],TopicLookup[SyllabusKeyStage])</f>
        <v>5</v>
      </c>
      <c r="C442" s="1" t="str">
        <f>_xlfn.XLOOKUP(LessonLookup[[#This Row],[TopicID]],topics!I:I,topics!D:D)</f>
        <v>KS5.Physics</v>
      </c>
      <c r="D442" s="1" t="str">
        <f>_xlfn.XLOOKUP(LessonLookup[[#This Row],[TopicID]],topics!I:I,topics!E:E)</f>
        <v>Y12.Physics</v>
      </c>
      <c r="E442" s="35" t="s">
        <v>25</v>
      </c>
      <c r="F442" s="36" t="s">
        <v>10</v>
      </c>
      <c r="G442" s="36" t="s">
        <v>17</v>
      </c>
      <c r="H442" s="5" t="s">
        <v>8</v>
      </c>
      <c r="I442"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AP.13</v>
      </c>
      <c r="J442"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AP.13.F</v>
      </c>
      <c r="K442" s="5" t="str">
        <f>IF(LessonLookup[[#This Row],[LessonTitleAuto]]="",LessonLookup[[#This Row],[LessonTitleEnter]],LessonLookup[[#This Row],[LessonTitleAuto]])</f>
        <v>Test feedback: AP.13 Quantum Physics</v>
      </c>
      <c r="L442" s="3" t="s">
        <v>921</v>
      </c>
      <c r="M442" s="3" t="s">
        <v>2951</v>
      </c>
      <c r="N442" s="2">
        <f>COUNTIF(StatementLookup[LessonID],LessonLookup[[#This Row],[LessonID]])</f>
        <v>0</v>
      </c>
      <c r="O442" s="2">
        <v>1</v>
      </c>
      <c r="P442" s="7"/>
      <c r="Q442" s="8"/>
      <c r="R442" s="2"/>
      <c r="S442" s="2"/>
      <c r="T442" s="4" t="str">
        <f>IF(ISERROR(_xlfn.XLOOKUP(LessonLookup[[#This Row],[TopicID]],TopicLookup[TopicID],TopicLookup[TopicTitle])),"",_xlfn.XLOOKUP(LessonLookup[[#This Row],[TopicID]],TopicLookup[TopicID],TopicLookup[TopicTitle]))</f>
        <v>Quantum Physics</v>
      </c>
      <c r="U44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AP.13 Quantum Physics</v>
      </c>
      <c r="V442" s="2"/>
      <c r="X442" s="2"/>
      <c r="Y442" s="2"/>
      <c r="Z442" s="2"/>
      <c r="AA442" s="2"/>
      <c r="AB442" s="2"/>
    </row>
    <row r="443" spans="1:28" ht="14.65" customHeight="1" x14ac:dyDescent="0.25">
      <c r="A443" s="7" t="str">
        <f>_xlfn.XLOOKUP(LessonLookup[[#This Row],[TopicID]],TopicLookup[TopicID],TopicLookup[SyllabusSubject])</f>
        <v>Physics</v>
      </c>
      <c r="B443" s="5">
        <f>_xlfn.XLOOKUP(LessonLookup[[#This Row],[TopicID]],TopicLookup[TopicID],TopicLookup[SyllabusKeyStage])</f>
        <v>5</v>
      </c>
      <c r="C443" s="1" t="str">
        <f>_xlfn.XLOOKUP(LessonLookup[[#This Row],[TopicID]],topics!I:I,topics!D:D)</f>
        <v>KS5.Physics</v>
      </c>
      <c r="D443" s="1" t="str">
        <f>_xlfn.XLOOKUP(LessonLookup[[#This Row],[TopicID]],topics!I:I,topics!E:E)</f>
        <v>Y12.Physics</v>
      </c>
      <c r="E443" s="35" t="s">
        <v>25</v>
      </c>
      <c r="F443" s="36" t="s">
        <v>10</v>
      </c>
      <c r="G443" s="36" t="s">
        <v>17</v>
      </c>
      <c r="H443" s="5" t="s">
        <v>6</v>
      </c>
      <c r="I443"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AP.13</v>
      </c>
      <c r="J443"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AP.13.R</v>
      </c>
      <c r="K443" s="5" t="str">
        <f>IF(LessonLookup[[#This Row],[LessonTitleAuto]]="",LessonLookup[[#This Row],[LessonTitleEnter]],LessonLookup[[#This Row],[LessonTitleAuto]])</f>
        <v>Revision of topic AP.13 Quantum Physics</v>
      </c>
      <c r="L443" s="3" t="s">
        <v>921</v>
      </c>
      <c r="M443" s="3" t="s">
        <v>2873</v>
      </c>
      <c r="N443" s="2">
        <f>COUNTIF(StatementLookup[LessonID],LessonLookup[[#This Row],[LessonID]])</f>
        <v>0</v>
      </c>
      <c r="O443" s="2" t="s">
        <v>9</v>
      </c>
      <c r="P443" s="7"/>
      <c r="Q443" s="8"/>
      <c r="R443" s="2"/>
      <c r="S443" s="2"/>
      <c r="T443" s="4" t="str">
        <f>IF(ISERROR(_xlfn.XLOOKUP(LessonLookup[[#This Row],[TopicID]],TopicLookup[TopicID],TopicLookup[TopicTitle])),"",_xlfn.XLOOKUP(LessonLookup[[#This Row],[TopicID]],TopicLookup[TopicID],TopicLookup[TopicTitle]))</f>
        <v>Quantum Physics</v>
      </c>
      <c r="U44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AP.13 Quantum Physics</v>
      </c>
      <c r="V443" s="2"/>
      <c r="X443" s="2"/>
      <c r="Y443" s="2"/>
      <c r="Z443" s="2"/>
      <c r="AA443" s="2"/>
      <c r="AB443" s="2"/>
    </row>
    <row r="444" spans="1:28" ht="14.65" customHeight="1" x14ac:dyDescent="0.25">
      <c r="A444" s="7" t="str">
        <f>_xlfn.XLOOKUP(LessonLookup[[#This Row],[TopicID]],TopicLookup[TopicID],TopicLookup[SyllabusSubject])</f>
        <v>Physics</v>
      </c>
      <c r="B444" s="5">
        <f>_xlfn.XLOOKUP(LessonLookup[[#This Row],[TopicID]],TopicLookup[TopicID],TopicLookup[SyllabusKeyStage])</f>
        <v>5</v>
      </c>
      <c r="C444" s="1" t="str">
        <f>_xlfn.XLOOKUP(LessonLookup[[#This Row],[TopicID]],topics!I:I,topics!D:D)</f>
        <v>KS5.Physics</v>
      </c>
      <c r="D444" s="1" t="str">
        <f>_xlfn.XLOOKUP(LessonLookup[[#This Row],[TopicID]],topics!I:I,topics!E:E)</f>
        <v>Y12.Physics</v>
      </c>
      <c r="E444" s="35" t="s">
        <v>25</v>
      </c>
      <c r="F444" s="36" t="s">
        <v>10</v>
      </c>
      <c r="G444" s="36" t="s">
        <v>17</v>
      </c>
      <c r="H444" s="5" t="s">
        <v>7</v>
      </c>
      <c r="I444"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AP.13</v>
      </c>
      <c r="J444"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AP.13.T</v>
      </c>
      <c r="K444" s="5" t="str">
        <f>IF(LessonLookup[[#This Row],[LessonTitleAuto]]="",LessonLookup[[#This Row],[LessonTitleEnter]],LessonLookup[[#This Row],[LessonTitleAuto]])</f>
        <v>Topic test: AP.13 Quantum Physics</v>
      </c>
      <c r="L444" s="3" t="s">
        <v>921</v>
      </c>
      <c r="M444" s="3" t="s">
        <v>2950</v>
      </c>
      <c r="N444" s="2">
        <f>COUNTIF(StatementLookup[LessonID],LessonLookup[[#This Row],[LessonID]])</f>
        <v>0</v>
      </c>
      <c r="O444" s="2">
        <v>1</v>
      </c>
      <c r="P444" s="7"/>
      <c r="Q444" s="8"/>
      <c r="R444" s="2"/>
      <c r="S444" s="2"/>
      <c r="T444" s="4" t="str">
        <f>IF(ISERROR(_xlfn.XLOOKUP(LessonLookup[[#This Row],[TopicID]],TopicLookup[TopicID],TopicLookup[TopicTitle])),"",_xlfn.XLOOKUP(LessonLookup[[#This Row],[TopicID]],TopicLookup[TopicID],TopicLookup[TopicTitle]))</f>
        <v>Quantum Physics</v>
      </c>
      <c r="U44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AP.13 Quantum Physics</v>
      </c>
      <c r="V444" s="2"/>
      <c r="X444" s="2"/>
      <c r="Y444" s="2"/>
      <c r="Z444" s="2"/>
      <c r="AA444" s="2"/>
      <c r="AB444" s="2"/>
    </row>
    <row r="445" spans="1:28" ht="14.65" hidden="1" customHeight="1" x14ac:dyDescent="0.25">
      <c r="A445" s="7" t="str">
        <f>_xlfn.XLOOKUP(LessonLookup[[#This Row],[TopicID]],TopicLookup[TopicID],TopicLookup[SyllabusSubject])</f>
        <v>Physics</v>
      </c>
      <c r="B445" s="18">
        <f>_xlfn.XLOOKUP(LessonLookup[[#This Row],[TopicID]],TopicLookup[TopicID],TopicLookup[SyllabusKeyStage])</f>
        <v>5</v>
      </c>
      <c r="C445" s="26" t="str">
        <f>_xlfn.XLOOKUP(LessonLookup[[#This Row],[TopicID]],topics!I:I,topics!D:D)</f>
        <v>KS5.Physics</v>
      </c>
      <c r="D445" s="26" t="str">
        <f>_xlfn.XLOOKUP(LessonLookup[[#This Row],[TopicID]],topics!I:I,topics!E:E)</f>
        <v>Y13.Physics</v>
      </c>
      <c r="E445" s="35" t="s">
        <v>25</v>
      </c>
      <c r="F445" s="36" t="s">
        <v>10</v>
      </c>
      <c r="G445" s="36">
        <v>14</v>
      </c>
      <c r="H445" s="5">
        <v>1</v>
      </c>
      <c r="I445"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AP.14</v>
      </c>
      <c r="J44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AP.14.1</v>
      </c>
      <c r="K445" s="5" t="str">
        <f>IF(LessonLookup[[#This Row],[LessonTitleAuto]]="",LessonLookup[[#This Row],[LessonTitleEnter]],LessonLookup[[#This Row],[LessonTitleAuto]])</f>
        <v>Null</v>
      </c>
      <c r="L445" s="3" t="s">
        <v>921</v>
      </c>
      <c r="M445" s="3" t="s">
        <v>51</v>
      </c>
      <c r="N445" s="8">
        <f>COUNTIF(StatementLookup[LessonID],LessonLookup[[#This Row],[LessonID]])</f>
        <v>0</v>
      </c>
      <c r="O445" s="7" t="s">
        <v>5</v>
      </c>
      <c r="P445" s="2"/>
      <c r="Q445" s="2"/>
      <c r="R445" s="2"/>
      <c r="S445" s="7"/>
      <c r="T445" s="4" t="str">
        <f>IF(ISERROR(_xlfn.XLOOKUP(LessonLookup[[#This Row],[TopicID]],TopicLookup[TopicID],TopicLookup[TopicTitle])),"",_xlfn.XLOOKUP(LessonLookup[[#This Row],[TopicID]],TopicLookup[TopicID],TopicLookup[TopicTitle]))</f>
        <v>Thermal Physics</v>
      </c>
      <c r="U44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45" s="2"/>
      <c r="X445" s="2"/>
      <c r="Y445" s="2"/>
      <c r="Z445" s="2"/>
      <c r="AA445" s="2"/>
      <c r="AB445" s="2"/>
    </row>
    <row r="446" spans="1:28" ht="14.65" hidden="1" customHeight="1" x14ac:dyDescent="0.25">
      <c r="A446" s="7" t="str">
        <f>_xlfn.XLOOKUP(LessonLookup[[#This Row],[TopicID]],TopicLookup[TopicID],TopicLookup[SyllabusSubject])</f>
        <v>Physics</v>
      </c>
      <c r="B446" s="5">
        <f>_xlfn.XLOOKUP(LessonLookup[[#This Row],[TopicID]],TopicLookup[TopicID],TopicLookup[SyllabusKeyStage])</f>
        <v>5</v>
      </c>
      <c r="C446" s="1" t="str">
        <f>_xlfn.XLOOKUP(LessonLookup[[#This Row],[TopicID]],topics!I:I,topics!D:D)</f>
        <v>KS5.Physics</v>
      </c>
      <c r="D446" s="1" t="str">
        <f>_xlfn.XLOOKUP(LessonLookup[[#This Row],[TopicID]],topics!I:I,topics!E:E)</f>
        <v>Y13.Physics</v>
      </c>
      <c r="E446" s="35" t="s">
        <v>25</v>
      </c>
      <c r="F446" s="36" t="s">
        <v>10</v>
      </c>
      <c r="G446" s="36" t="s">
        <v>26</v>
      </c>
      <c r="H446" s="5" t="s">
        <v>8</v>
      </c>
      <c r="I446"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AP.14</v>
      </c>
      <c r="J446"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AP.14.F</v>
      </c>
      <c r="K446" s="5" t="str">
        <f>IF(LessonLookup[[#This Row],[LessonTitleAuto]]="",LessonLookup[[#This Row],[LessonTitleEnter]],LessonLookup[[#This Row],[LessonTitleAuto]])</f>
        <v>Test feedback: AP.14 Thermal Physics</v>
      </c>
      <c r="L446" s="3" t="s">
        <v>921</v>
      </c>
      <c r="M446" s="3" t="s">
        <v>2951</v>
      </c>
      <c r="N446" s="2">
        <f>COUNTIF(StatementLookup[LessonID],LessonLookup[[#This Row],[LessonID]])</f>
        <v>0</v>
      </c>
      <c r="O446" s="2">
        <v>1</v>
      </c>
      <c r="P446" s="7"/>
      <c r="Q446" s="8"/>
      <c r="R446" s="2"/>
      <c r="S446" s="2"/>
      <c r="T446" s="4" t="str">
        <f>IF(ISERROR(_xlfn.XLOOKUP(LessonLookup[[#This Row],[TopicID]],TopicLookup[TopicID],TopicLookup[TopicTitle])),"",_xlfn.XLOOKUP(LessonLookup[[#This Row],[TopicID]],TopicLookup[TopicID],TopicLookup[TopicTitle]))</f>
        <v>Thermal Physics</v>
      </c>
      <c r="U44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AP.14 Thermal Physics</v>
      </c>
      <c r="V446" s="2"/>
      <c r="X446" s="2"/>
      <c r="Y446" s="2"/>
      <c r="Z446" s="2"/>
      <c r="AA446" s="2"/>
      <c r="AB446" s="2"/>
    </row>
    <row r="447" spans="1:28" ht="14.65" hidden="1" customHeight="1" x14ac:dyDescent="0.25">
      <c r="A447" s="7" t="str">
        <f>_xlfn.XLOOKUP(LessonLookup[[#This Row],[TopicID]],TopicLookup[TopicID],TopicLookup[SyllabusSubject])</f>
        <v>Physics</v>
      </c>
      <c r="B447" s="5">
        <f>_xlfn.XLOOKUP(LessonLookup[[#This Row],[TopicID]],TopicLookup[TopicID],TopicLookup[SyllabusKeyStage])</f>
        <v>5</v>
      </c>
      <c r="C447" s="1" t="str">
        <f>_xlfn.XLOOKUP(LessonLookup[[#This Row],[TopicID]],topics!I:I,topics!D:D)</f>
        <v>KS5.Physics</v>
      </c>
      <c r="D447" s="1" t="str">
        <f>_xlfn.XLOOKUP(LessonLookup[[#This Row],[TopicID]],topics!I:I,topics!E:E)</f>
        <v>Y13.Physics</v>
      </c>
      <c r="E447" s="35" t="s">
        <v>25</v>
      </c>
      <c r="F447" s="36" t="s">
        <v>10</v>
      </c>
      <c r="G447" s="36" t="s">
        <v>26</v>
      </c>
      <c r="H447" s="5" t="s">
        <v>6</v>
      </c>
      <c r="I447"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AP.14</v>
      </c>
      <c r="J447"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AP.14.R</v>
      </c>
      <c r="K447" s="5" t="str">
        <f>IF(LessonLookup[[#This Row],[LessonTitleAuto]]="",LessonLookup[[#This Row],[LessonTitleEnter]],LessonLookup[[#This Row],[LessonTitleAuto]])</f>
        <v>Revision of topic AP.14 Thermal Physics</v>
      </c>
      <c r="L447" s="3" t="s">
        <v>921</v>
      </c>
      <c r="M447" s="3" t="s">
        <v>2873</v>
      </c>
      <c r="N447" s="2">
        <f>COUNTIF(StatementLookup[LessonID],LessonLookup[[#This Row],[LessonID]])</f>
        <v>0</v>
      </c>
      <c r="O447" s="2" t="s">
        <v>9</v>
      </c>
      <c r="P447" s="7"/>
      <c r="Q447" s="8"/>
      <c r="R447" s="2"/>
      <c r="S447" s="2"/>
      <c r="T447" s="4" t="str">
        <f>IF(ISERROR(_xlfn.XLOOKUP(LessonLookup[[#This Row],[TopicID]],TopicLookup[TopicID],TopicLookup[TopicTitle])),"",_xlfn.XLOOKUP(LessonLookup[[#This Row],[TopicID]],TopicLookup[TopicID],TopicLookup[TopicTitle]))</f>
        <v>Thermal Physics</v>
      </c>
      <c r="U44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AP.14 Thermal Physics</v>
      </c>
      <c r="V447" s="2"/>
      <c r="X447" s="2"/>
      <c r="Y447" s="2"/>
      <c r="Z447" s="2"/>
      <c r="AA447" s="2"/>
      <c r="AB447" s="2"/>
    </row>
    <row r="448" spans="1:28" ht="14.65" hidden="1" customHeight="1" x14ac:dyDescent="0.25">
      <c r="A448" s="7" t="str">
        <f>_xlfn.XLOOKUP(LessonLookup[[#This Row],[TopicID]],TopicLookup[TopicID],TopicLookup[SyllabusSubject])</f>
        <v>Physics</v>
      </c>
      <c r="B448" s="5">
        <f>_xlfn.XLOOKUP(LessonLookup[[#This Row],[TopicID]],TopicLookup[TopicID],TopicLookup[SyllabusKeyStage])</f>
        <v>5</v>
      </c>
      <c r="C448" s="1" t="str">
        <f>_xlfn.XLOOKUP(LessonLookup[[#This Row],[TopicID]],topics!I:I,topics!D:D)</f>
        <v>KS5.Physics</v>
      </c>
      <c r="D448" s="1" t="str">
        <f>_xlfn.XLOOKUP(LessonLookup[[#This Row],[TopicID]],topics!I:I,topics!E:E)</f>
        <v>Y13.Physics</v>
      </c>
      <c r="E448" s="35" t="s">
        <v>25</v>
      </c>
      <c r="F448" s="36" t="s">
        <v>10</v>
      </c>
      <c r="G448" s="36" t="s">
        <v>26</v>
      </c>
      <c r="H448" s="5" t="s">
        <v>7</v>
      </c>
      <c r="I448"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AP.14</v>
      </c>
      <c r="J448"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AP.14.T</v>
      </c>
      <c r="K448" s="5" t="str">
        <f>IF(LessonLookup[[#This Row],[LessonTitleAuto]]="",LessonLookup[[#This Row],[LessonTitleEnter]],LessonLookup[[#This Row],[LessonTitleAuto]])</f>
        <v>Topic test: AP.14 Thermal Physics</v>
      </c>
      <c r="L448" s="3" t="s">
        <v>921</v>
      </c>
      <c r="M448" s="3" t="s">
        <v>2950</v>
      </c>
      <c r="N448" s="2">
        <f>COUNTIF(StatementLookup[LessonID],LessonLookup[[#This Row],[LessonID]])</f>
        <v>0</v>
      </c>
      <c r="O448" s="2">
        <v>1</v>
      </c>
      <c r="P448" s="7"/>
      <c r="Q448" s="8"/>
      <c r="R448" s="2"/>
      <c r="S448" s="2"/>
      <c r="T448" s="4" t="str">
        <f>IF(ISERROR(_xlfn.XLOOKUP(LessonLookup[[#This Row],[TopicID]],TopicLookup[TopicID],TopicLookup[TopicTitle])),"",_xlfn.XLOOKUP(LessonLookup[[#This Row],[TopicID]],TopicLookup[TopicID],TopicLookup[TopicTitle]))</f>
        <v>Thermal Physics</v>
      </c>
      <c r="U44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AP.14 Thermal Physics</v>
      </c>
      <c r="V448" s="2"/>
      <c r="X448" s="2"/>
      <c r="Y448" s="2"/>
      <c r="Z448" s="2"/>
      <c r="AA448" s="2"/>
      <c r="AB448" s="2"/>
    </row>
    <row r="449" spans="1:28" ht="14.65" hidden="1" customHeight="1" x14ac:dyDescent="0.25">
      <c r="A449" s="7" t="str">
        <f>_xlfn.XLOOKUP(LessonLookup[[#This Row],[TopicID]],TopicLookup[TopicID],TopicLookup[SyllabusSubject])</f>
        <v>Physics</v>
      </c>
      <c r="B449" s="18">
        <f>_xlfn.XLOOKUP(LessonLookup[[#This Row],[TopicID]],TopicLookup[TopicID],TopicLookup[SyllabusKeyStage])</f>
        <v>5</v>
      </c>
      <c r="C449" s="26" t="str">
        <f>_xlfn.XLOOKUP(LessonLookup[[#This Row],[TopicID]],topics!I:I,topics!D:D)</f>
        <v>KS5.Physics</v>
      </c>
      <c r="D449" s="26" t="str">
        <f>_xlfn.XLOOKUP(LessonLookup[[#This Row],[TopicID]],topics!I:I,topics!E:E)</f>
        <v>Y13.Physics</v>
      </c>
      <c r="E449" s="35" t="s">
        <v>25</v>
      </c>
      <c r="F449" s="36" t="s">
        <v>10</v>
      </c>
      <c r="G449" s="36">
        <v>15</v>
      </c>
      <c r="H449" s="5">
        <v>1</v>
      </c>
      <c r="I449"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AP.15</v>
      </c>
      <c r="J449"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AP.15.1</v>
      </c>
      <c r="K449" s="5" t="str">
        <f>IF(LessonLookup[[#This Row],[LessonTitleAuto]]="",LessonLookup[[#This Row],[LessonTitleEnter]],LessonLookup[[#This Row],[LessonTitleAuto]])</f>
        <v>Null</v>
      </c>
      <c r="L449" s="3" t="s">
        <v>921</v>
      </c>
      <c r="M449" s="3" t="s">
        <v>51</v>
      </c>
      <c r="N449" s="8">
        <f>COUNTIF(StatementLookup[LessonID],LessonLookup[[#This Row],[LessonID]])</f>
        <v>0</v>
      </c>
      <c r="O449" s="7" t="s">
        <v>5</v>
      </c>
      <c r="P449" s="2"/>
      <c r="Q449" s="2"/>
      <c r="R449" s="2"/>
      <c r="S449" s="7"/>
      <c r="T449" s="4" t="str">
        <f>IF(ISERROR(_xlfn.XLOOKUP(LessonLookup[[#This Row],[TopicID]],TopicLookup[TopicID],TopicLookup[TopicTitle])),"",_xlfn.XLOOKUP(LessonLookup[[#This Row],[TopicID]],TopicLookup[TopicID],TopicLookup[TopicTitle]))</f>
        <v>Ideal Gases</v>
      </c>
      <c r="U44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49" s="2"/>
      <c r="X449" s="2"/>
      <c r="Y449" s="2"/>
      <c r="Z449" s="2"/>
      <c r="AA449" s="2"/>
      <c r="AB449" s="2"/>
    </row>
    <row r="450" spans="1:28" ht="14.65" hidden="1" customHeight="1" x14ac:dyDescent="0.25">
      <c r="A450" s="7" t="str">
        <f>_xlfn.XLOOKUP(LessonLookup[[#This Row],[TopicID]],TopicLookup[TopicID],TopicLookup[SyllabusSubject])</f>
        <v>Physics</v>
      </c>
      <c r="B450" s="5">
        <f>_xlfn.XLOOKUP(LessonLookup[[#This Row],[TopicID]],TopicLookup[TopicID],TopicLookup[SyllabusKeyStage])</f>
        <v>5</v>
      </c>
      <c r="C450" s="1" t="str">
        <f>_xlfn.XLOOKUP(LessonLookup[[#This Row],[TopicID]],topics!I:I,topics!D:D)</f>
        <v>KS5.Physics</v>
      </c>
      <c r="D450" s="1" t="str">
        <f>_xlfn.XLOOKUP(LessonLookup[[#This Row],[TopicID]],topics!I:I,topics!E:E)</f>
        <v>Y13.Physics</v>
      </c>
      <c r="E450" s="35" t="s">
        <v>25</v>
      </c>
      <c r="F450" s="36" t="s">
        <v>10</v>
      </c>
      <c r="G450" s="36" t="s">
        <v>27</v>
      </c>
      <c r="H450" s="5" t="s">
        <v>8</v>
      </c>
      <c r="I450"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AP.15</v>
      </c>
      <c r="J450"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AP.15.F</v>
      </c>
      <c r="K450" s="5" t="str">
        <f>IF(LessonLookup[[#This Row],[LessonTitleAuto]]="",LessonLookup[[#This Row],[LessonTitleEnter]],LessonLookup[[#This Row],[LessonTitleAuto]])</f>
        <v>Test feedback: AP.15 Ideal Gases</v>
      </c>
      <c r="L450" s="3" t="s">
        <v>921</v>
      </c>
      <c r="M450" s="3" t="s">
        <v>2951</v>
      </c>
      <c r="N450" s="2">
        <f>COUNTIF(StatementLookup[LessonID],LessonLookup[[#This Row],[LessonID]])</f>
        <v>0</v>
      </c>
      <c r="O450" s="2">
        <v>1</v>
      </c>
      <c r="P450" s="7"/>
      <c r="Q450" s="8"/>
      <c r="R450" s="2"/>
      <c r="S450" s="2"/>
      <c r="T450" s="4" t="str">
        <f>IF(ISERROR(_xlfn.XLOOKUP(LessonLookup[[#This Row],[TopicID]],TopicLookup[TopicID],TopicLookup[TopicTitle])),"",_xlfn.XLOOKUP(LessonLookup[[#This Row],[TopicID]],TopicLookup[TopicID],TopicLookup[TopicTitle]))</f>
        <v>Ideal Gases</v>
      </c>
      <c r="U45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AP.15 Ideal Gases</v>
      </c>
      <c r="V450" s="2"/>
      <c r="X450" s="2"/>
      <c r="Y450" s="2"/>
      <c r="Z450" s="2"/>
      <c r="AA450" s="2"/>
      <c r="AB450" s="2"/>
    </row>
    <row r="451" spans="1:28" ht="14.65" hidden="1" customHeight="1" x14ac:dyDescent="0.25">
      <c r="A451" s="7" t="str">
        <f>_xlfn.XLOOKUP(LessonLookup[[#This Row],[TopicID]],TopicLookup[TopicID],TopicLookup[SyllabusSubject])</f>
        <v>Physics</v>
      </c>
      <c r="B451" s="5">
        <f>_xlfn.XLOOKUP(LessonLookup[[#This Row],[TopicID]],TopicLookup[TopicID],TopicLookup[SyllabusKeyStage])</f>
        <v>5</v>
      </c>
      <c r="C451" s="1" t="str">
        <f>_xlfn.XLOOKUP(LessonLookup[[#This Row],[TopicID]],topics!I:I,topics!D:D)</f>
        <v>KS5.Physics</v>
      </c>
      <c r="D451" s="1" t="str">
        <f>_xlfn.XLOOKUP(LessonLookup[[#This Row],[TopicID]],topics!I:I,topics!E:E)</f>
        <v>Y13.Physics</v>
      </c>
      <c r="E451" s="35" t="s">
        <v>25</v>
      </c>
      <c r="F451" s="36" t="s">
        <v>10</v>
      </c>
      <c r="G451" s="36" t="s">
        <v>27</v>
      </c>
      <c r="H451" s="5" t="s">
        <v>6</v>
      </c>
      <c r="I451"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AP.15</v>
      </c>
      <c r="J451"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AP.15.R</v>
      </c>
      <c r="K451" s="5" t="str">
        <f>IF(LessonLookup[[#This Row],[LessonTitleAuto]]="",LessonLookup[[#This Row],[LessonTitleEnter]],LessonLookup[[#This Row],[LessonTitleAuto]])</f>
        <v>Revision of topic AP.15 Ideal Gases</v>
      </c>
      <c r="L451" s="3" t="s">
        <v>921</v>
      </c>
      <c r="M451" s="3" t="s">
        <v>2873</v>
      </c>
      <c r="N451" s="2">
        <f>COUNTIF(StatementLookup[LessonID],LessonLookup[[#This Row],[LessonID]])</f>
        <v>0</v>
      </c>
      <c r="O451" s="2" t="s">
        <v>9</v>
      </c>
      <c r="P451" s="7"/>
      <c r="Q451" s="8"/>
      <c r="R451" s="2"/>
      <c r="S451" s="2"/>
      <c r="T451" s="4" t="str">
        <f>IF(ISERROR(_xlfn.XLOOKUP(LessonLookup[[#This Row],[TopicID]],TopicLookup[TopicID],TopicLookup[TopicTitle])),"",_xlfn.XLOOKUP(LessonLookup[[#This Row],[TopicID]],TopicLookup[TopicID],TopicLookup[TopicTitle]))</f>
        <v>Ideal Gases</v>
      </c>
      <c r="U45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AP.15 Ideal Gases</v>
      </c>
      <c r="V451" s="2"/>
      <c r="X451" s="2"/>
      <c r="Y451" s="2"/>
      <c r="Z451" s="2"/>
      <c r="AA451" s="2"/>
      <c r="AB451" s="2"/>
    </row>
    <row r="452" spans="1:28" hidden="1" x14ac:dyDescent="0.25">
      <c r="A452" s="7" t="str">
        <f>_xlfn.XLOOKUP(LessonLookup[[#This Row],[TopicID]],TopicLookup[TopicID],TopicLookup[SyllabusSubject])</f>
        <v>Physics</v>
      </c>
      <c r="B452" s="5">
        <f>_xlfn.XLOOKUP(LessonLookup[[#This Row],[TopicID]],TopicLookup[TopicID],TopicLookup[SyllabusKeyStage])</f>
        <v>5</v>
      </c>
      <c r="C452" s="1" t="str">
        <f>_xlfn.XLOOKUP(LessonLookup[[#This Row],[TopicID]],topics!I:I,topics!D:D)</f>
        <v>KS5.Physics</v>
      </c>
      <c r="D452" s="1" t="str">
        <f>_xlfn.XLOOKUP(LessonLookup[[#This Row],[TopicID]],topics!I:I,topics!E:E)</f>
        <v>Y13.Physics</v>
      </c>
      <c r="E452" s="35" t="s">
        <v>25</v>
      </c>
      <c r="F452" s="36" t="s">
        <v>10</v>
      </c>
      <c r="G452" s="36" t="s">
        <v>27</v>
      </c>
      <c r="H452" s="5" t="s">
        <v>7</v>
      </c>
      <c r="I452"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AP.15</v>
      </c>
      <c r="J452"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AP.15.T</v>
      </c>
      <c r="K452" s="5" t="str">
        <f>IF(LessonLookup[[#This Row],[LessonTitleAuto]]="",LessonLookup[[#This Row],[LessonTitleEnter]],LessonLookup[[#This Row],[LessonTitleAuto]])</f>
        <v>Topic test: AP.15 Ideal Gases</v>
      </c>
      <c r="L452" s="3" t="s">
        <v>921</v>
      </c>
      <c r="M452" s="3" t="s">
        <v>2950</v>
      </c>
      <c r="N452" s="2">
        <f>COUNTIF(StatementLookup[LessonID],LessonLookup[[#This Row],[LessonID]])</f>
        <v>0</v>
      </c>
      <c r="O452" s="2">
        <v>1</v>
      </c>
      <c r="P452" s="7"/>
      <c r="Q452" s="8"/>
      <c r="R452" s="2"/>
      <c r="S452" s="2"/>
      <c r="T452" s="4" t="str">
        <f>IF(ISERROR(_xlfn.XLOOKUP(LessonLookup[[#This Row],[TopicID]],TopicLookup[TopicID],TopicLookup[TopicTitle])),"",_xlfn.XLOOKUP(LessonLookup[[#This Row],[TopicID]],TopicLookup[TopicID],TopicLookup[TopicTitle]))</f>
        <v>Ideal Gases</v>
      </c>
      <c r="U45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AP.15 Ideal Gases</v>
      </c>
      <c r="V452" s="2"/>
      <c r="X452" s="2"/>
      <c r="Y452" s="2"/>
      <c r="Z452" s="2"/>
      <c r="AA452" s="2"/>
      <c r="AB452" s="2"/>
    </row>
    <row r="453" spans="1:28" hidden="1" x14ac:dyDescent="0.25">
      <c r="A453" s="7" t="str">
        <f>_xlfn.XLOOKUP(LessonLookup[[#This Row],[TopicID]],TopicLookup[TopicID],TopicLookup[SyllabusSubject])</f>
        <v>Physics</v>
      </c>
      <c r="B453" s="18">
        <f>_xlfn.XLOOKUP(LessonLookup[[#This Row],[TopicID]],TopicLookup[TopicID],TopicLookup[SyllabusKeyStage])</f>
        <v>5</v>
      </c>
      <c r="C453" s="26" t="str">
        <f>_xlfn.XLOOKUP(LessonLookup[[#This Row],[TopicID]],topics!I:I,topics!D:D)</f>
        <v>KS5.Physics</v>
      </c>
      <c r="D453" s="26" t="str">
        <f>_xlfn.XLOOKUP(LessonLookup[[#This Row],[TopicID]],topics!I:I,topics!E:E)</f>
        <v>Y13.Physics</v>
      </c>
      <c r="E453" s="35" t="s">
        <v>25</v>
      </c>
      <c r="F453" s="36" t="s">
        <v>10</v>
      </c>
      <c r="G453" s="36">
        <v>16</v>
      </c>
      <c r="H453" s="5">
        <v>1</v>
      </c>
      <c r="I453"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AP.16</v>
      </c>
      <c r="J453"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AP.16.1</v>
      </c>
      <c r="K453" s="5" t="str">
        <f>IF(LessonLookup[[#This Row],[LessonTitleAuto]]="",LessonLookup[[#This Row],[LessonTitleEnter]],LessonLookup[[#This Row],[LessonTitleAuto]])</f>
        <v>Null</v>
      </c>
      <c r="L453" s="3" t="s">
        <v>921</v>
      </c>
      <c r="M453" s="3" t="s">
        <v>51</v>
      </c>
      <c r="N453" s="8">
        <f>COUNTIF(StatementLookup[LessonID],LessonLookup[[#This Row],[LessonID]])</f>
        <v>0</v>
      </c>
      <c r="O453" s="7" t="s">
        <v>5</v>
      </c>
      <c r="P453" s="2"/>
      <c r="Q453" s="2"/>
      <c r="R453" s="2"/>
      <c r="S453" s="7"/>
      <c r="T453" s="4" t="str">
        <f>IF(ISERROR(_xlfn.XLOOKUP(LessonLookup[[#This Row],[TopicID]],TopicLookup[TopicID],TopicLookup[TopicTitle])),"",_xlfn.XLOOKUP(LessonLookup[[#This Row],[TopicID]],TopicLookup[TopicID],TopicLookup[TopicTitle]))</f>
        <v>Circular Motion</v>
      </c>
      <c r="U45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53" s="2"/>
      <c r="X453" s="2"/>
      <c r="Y453" s="2"/>
      <c r="Z453" s="2"/>
      <c r="AA453" s="2"/>
      <c r="AB453" s="2"/>
    </row>
    <row r="454" spans="1:28" hidden="1" x14ac:dyDescent="0.25">
      <c r="A454" s="7" t="str">
        <f>_xlfn.XLOOKUP(LessonLookup[[#This Row],[TopicID]],TopicLookup[TopicID],TopicLookup[SyllabusSubject])</f>
        <v>Physics</v>
      </c>
      <c r="B454" s="5">
        <f>_xlfn.XLOOKUP(LessonLookup[[#This Row],[TopicID]],TopicLookup[TopicID],TopicLookup[SyllabusKeyStage])</f>
        <v>5</v>
      </c>
      <c r="C454" s="1" t="str">
        <f>_xlfn.XLOOKUP(LessonLookup[[#This Row],[TopicID]],topics!I:I,topics!D:D)</f>
        <v>KS5.Physics</v>
      </c>
      <c r="D454" s="1" t="str">
        <f>_xlfn.XLOOKUP(LessonLookup[[#This Row],[TopicID]],topics!I:I,topics!E:E)</f>
        <v>Y13.Physics</v>
      </c>
      <c r="E454" s="35" t="s">
        <v>25</v>
      </c>
      <c r="F454" s="36" t="s">
        <v>10</v>
      </c>
      <c r="G454" s="36" t="s">
        <v>28</v>
      </c>
      <c r="H454" s="5" t="s">
        <v>8</v>
      </c>
      <c r="I454"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AP.16</v>
      </c>
      <c r="J454"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AP.16.F</v>
      </c>
      <c r="K454" s="5" t="str">
        <f>IF(LessonLookup[[#This Row],[LessonTitleAuto]]="",LessonLookup[[#This Row],[LessonTitleEnter]],LessonLookup[[#This Row],[LessonTitleAuto]])</f>
        <v>Test feedback: AP.16 Circular Motion</v>
      </c>
      <c r="L454" s="3" t="s">
        <v>921</v>
      </c>
      <c r="M454" s="3" t="s">
        <v>2951</v>
      </c>
      <c r="N454" s="2">
        <f>COUNTIF(StatementLookup[LessonID],LessonLookup[[#This Row],[LessonID]])</f>
        <v>0</v>
      </c>
      <c r="O454" s="2">
        <v>1</v>
      </c>
      <c r="P454" s="7"/>
      <c r="Q454" s="8"/>
      <c r="R454" s="2"/>
      <c r="S454" s="2"/>
      <c r="T454" s="4" t="str">
        <f>IF(ISERROR(_xlfn.XLOOKUP(LessonLookup[[#This Row],[TopicID]],TopicLookup[TopicID],TopicLookup[TopicTitle])),"",_xlfn.XLOOKUP(LessonLookup[[#This Row],[TopicID]],TopicLookup[TopicID],TopicLookup[TopicTitle]))</f>
        <v>Circular Motion</v>
      </c>
      <c r="U45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AP.16 Circular Motion</v>
      </c>
      <c r="V454" s="2"/>
      <c r="X454" s="2"/>
      <c r="Y454" s="2"/>
      <c r="Z454" s="2"/>
      <c r="AA454" s="2"/>
      <c r="AB454" s="2"/>
    </row>
    <row r="455" spans="1:28" hidden="1" x14ac:dyDescent="0.25">
      <c r="A455" s="7" t="str">
        <f>_xlfn.XLOOKUP(LessonLookup[[#This Row],[TopicID]],TopicLookup[TopicID],TopicLookup[SyllabusSubject])</f>
        <v>Physics</v>
      </c>
      <c r="B455" s="5">
        <f>_xlfn.XLOOKUP(LessonLookup[[#This Row],[TopicID]],TopicLookup[TopicID],TopicLookup[SyllabusKeyStage])</f>
        <v>5</v>
      </c>
      <c r="C455" s="1" t="str">
        <f>_xlfn.XLOOKUP(LessonLookup[[#This Row],[TopicID]],topics!I:I,topics!D:D)</f>
        <v>KS5.Physics</v>
      </c>
      <c r="D455" s="1" t="str">
        <f>_xlfn.XLOOKUP(LessonLookup[[#This Row],[TopicID]],topics!I:I,topics!E:E)</f>
        <v>Y13.Physics</v>
      </c>
      <c r="E455" s="35" t="s">
        <v>25</v>
      </c>
      <c r="F455" s="36" t="s">
        <v>10</v>
      </c>
      <c r="G455" s="36" t="s">
        <v>28</v>
      </c>
      <c r="H455" s="5" t="s">
        <v>6</v>
      </c>
      <c r="I455"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AP.16</v>
      </c>
      <c r="J455"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AP.16.R</v>
      </c>
      <c r="K455" s="5" t="str">
        <f>IF(LessonLookup[[#This Row],[LessonTitleAuto]]="",LessonLookup[[#This Row],[LessonTitleEnter]],LessonLookup[[#This Row],[LessonTitleAuto]])</f>
        <v>Revision of topic AP.16 Circular Motion</v>
      </c>
      <c r="L455" s="3" t="s">
        <v>921</v>
      </c>
      <c r="M455" s="3" t="s">
        <v>2873</v>
      </c>
      <c r="N455" s="2">
        <f>COUNTIF(StatementLookup[LessonID],LessonLookup[[#This Row],[LessonID]])</f>
        <v>0</v>
      </c>
      <c r="O455" s="2" t="s">
        <v>9</v>
      </c>
      <c r="P455" s="7"/>
      <c r="Q455" s="8"/>
      <c r="R455" s="2"/>
      <c r="S455" s="2"/>
      <c r="T455" s="4" t="str">
        <f>IF(ISERROR(_xlfn.XLOOKUP(LessonLookup[[#This Row],[TopicID]],TopicLookup[TopicID],TopicLookup[TopicTitle])),"",_xlfn.XLOOKUP(LessonLookup[[#This Row],[TopicID]],TopicLookup[TopicID],TopicLookup[TopicTitle]))</f>
        <v>Circular Motion</v>
      </c>
      <c r="U45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AP.16 Circular Motion</v>
      </c>
      <c r="V455" s="2"/>
      <c r="X455" s="2"/>
      <c r="Y455" s="2"/>
      <c r="Z455" s="2"/>
      <c r="AA455" s="2"/>
      <c r="AB455" s="2"/>
    </row>
    <row r="456" spans="1:28" hidden="1" x14ac:dyDescent="0.25">
      <c r="A456" s="7" t="str">
        <f>_xlfn.XLOOKUP(LessonLookup[[#This Row],[TopicID]],TopicLookup[TopicID],TopicLookup[SyllabusSubject])</f>
        <v>Physics</v>
      </c>
      <c r="B456" s="5">
        <f>_xlfn.XLOOKUP(LessonLookup[[#This Row],[TopicID]],TopicLookup[TopicID],TopicLookup[SyllabusKeyStage])</f>
        <v>5</v>
      </c>
      <c r="C456" s="1" t="str">
        <f>_xlfn.XLOOKUP(LessonLookup[[#This Row],[TopicID]],topics!I:I,topics!D:D)</f>
        <v>KS5.Physics</v>
      </c>
      <c r="D456" s="1" t="str">
        <f>_xlfn.XLOOKUP(LessonLookup[[#This Row],[TopicID]],topics!I:I,topics!E:E)</f>
        <v>Y13.Physics</v>
      </c>
      <c r="E456" s="35" t="s">
        <v>25</v>
      </c>
      <c r="F456" s="36" t="s">
        <v>10</v>
      </c>
      <c r="G456" s="36" t="s">
        <v>28</v>
      </c>
      <c r="H456" s="5" t="s">
        <v>7</v>
      </c>
      <c r="I456"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AP.16</v>
      </c>
      <c r="J456"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AP.16.T</v>
      </c>
      <c r="K456" s="5" t="str">
        <f>IF(LessonLookup[[#This Row],[LessonTitleAuto]]="",LessonLookup[[#This Row],[LessonTitleEnter]],LessonLookup[[#This Row],[LessonTitleAuto]])</f>
        <v>Topic test: AP.16 Circular Motion</v>
      </c>
      <c r="L456" s="3" t="s">
        <v>921</v>
      </c>
      <c r="M456" s="3" t="s">
        <v>2950</v>
      </c>
      <c r="N456" s="2">
        <f>COUNTIF(StatementLookup[LessonID],LessonLookup[[#This Row],[LessonID]])</f>
        <v>0</v>
      </c>
      <c r="O456" s="2">
        <v>1</v>
      </c>
      <c r="P456" s="7"/>
      <c r="Q456" s="8"/>
      <c r="R456" s="2"/>
      <c r="S456" s="2"/>
      <c r="T456" s="4" t="str">
        <f>IF(ISERROR(_xlfn.XLOOKUP(LessonLookup[[#This Row],[TopicID]],TopicLookup[TopicID],TopicLookup[TopicTitle])),"",_xlfn.XLOOKUP(LessonLookup[[#This Row],[TopicID]],TopicLookup[TopicID],TopicLookup[TopicTitle]))</f>
        <v>Circular Motion</v>
      </c>
      <c r="U45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AP.16 Circular Motion</v>
      </c>
      <c r="V456" s="2"/>
      <c r="X456" s="2"/>
      <c r="Y456" s="2"/>
      <c r="Z456" s="2"/>
      <c r="AA456" s="2"/>
      <c r="AB456" s="2"/>
    </row>
    <row r="457" spans="1:28" hidden="1" x14ac:dyDescent="0.25">
      <c r="A457" s="7" t="str">
        <f>_xlfn.XLOOKUP(LessonLookup[[#This Row],[TopicID]],TopicLookup[TopicID],TopicLookup[SyllabusSubject])</f>
        <v>Physics</v>
      </c>
      <c r="B457" s="18">
        <f>_xlfn.XLOOKUP(LessonLookup[[#This Row],[TopicID]],TopicLookup[TopicID],TopicLookup[SyllabusKeyStage])</f>
        <v>5</v>
      </c>
      <c r="C457" s="26" t="str">
        <f>_xlfn.XLOOKUP(LessonLookup[[#This Row],[TopicID]],topics!I:I,topics!D:D)</f>
        <v>KS5.Physics</v>
      </c>
      <c r="D457" s="26" t="str">
        <f>_xlfn.XLOOKUP(LessonLookup[[#This Row],[TopicID]],topics!I:I,topics!E:E)</f>
        <v>Y13.Physics</v>
      </c>
      <c r="E457" s="35" t="s">
        <v>25</v>
      </c>
      <c r="F457" s="36" t="s">
        <v>10</v>
      </c>
      <c r="G457" s="36">
        <v>17</v>
      </c>
      <c r="H457" s="5">
        <v>1</v>
      </c>
      <c r="I457"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AP.17</v>
      </c>
      <c r="J457"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AP.17.1</v>
      </c>
      <c r="K457" s="5" t="str">
        <f>IF(LessonLookup[[#This Row],[LessonTitleAuto]]="",LessonLookup[[#This Row],[LessonTitleEnter]],LessonLookup[[#This Row],[LessonTitleAuto]])</f>
        <v>Null</v>
      </c>
      <c r="L457" s="3" t="s">
        <v>921</v>
      </c>
      <c r="M457" s="3" t="s">
        <v>51</v>
      </c>
      <c r="N457" s="8">
        <f>COUNTIF(StatementLookup[LessonID],LessonLookup[[#This Row],[LessonID]])</f>
        <v>0</v>
      </c>
      <c r="O457" s="7" t="s">
        <v>5</v>
      </c>
      <c r="P457" s="2"/>
      <c r="Q457" s="2"/>
      <c r="R457" s="2"/>
      <c r="S457" s="7"/>
      <c r="T457" s="4" t="str">
        <f>IF(ISERROR(_xlfn.XLOOKUP(LessonLookup[[#This Row],[TopicID]],TopicLookup[TopicID],TopicLookup[TopicTitle])),"",_xlfn.XLOOKUP(LessonLookup[[#This Row],[TopicID]],TopicLookup[TopicID],TopicLookup[TopicTitle]))</f>
        <v>Oscillations</v>
      </c>
      <c r="U45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57" s="2"/>
      <c r="X457" s="2"/>
      <c r="Y457" s="2"/>
      <c r="Z457" s="2"/>
      <c r="AA457" s="2"/>
      <c r="AB457" s="2"/>
    </row>
    <row r="458" spans="1:28" hidden="1" x14ac:dyDescent="0.25">
      <c r="A458" s="7" t="str">
        <f>_xlfn.XLOOKUP(LessonLookup[[#This Row],[TopicID]],TopicLookup[TopicID],TopicLookup[SyllabusSubject])</f>
        <v>Physics</v>
      </c>
      <c r="B458" s="5">
        <f>_xlfn.XLOOKUP(LessonLookup[[#This Row],[TopicID]],TopicLookup[TopicID],TopicLookup[SyllabusKeyStage])</f>
        <v>5</v>
      </c>
      <c r="C458" s="1" t="str">
        <f>_xlfn.XLOOKUP(LessonLookup[[#This Row],[TopicID]],topics!I:I,topics!D:D)</f>
        <v>KS5.Physics</v>
      </c>
      <c r="D458" s="1" t="str">
        <f>_xlfn.XLOOKUP(LessonLookup[[#This Row],[TopicID]],topics!I:I,topics!E:E)</f>
        <v>Y13.Physics</v>
      </c>
      <c r="E458" s="35" t="s">
        <v>25</v>
      </c>
      <c r="F458" s="36" t="s">
        <v>10</v>
      </c>
      <c r="G458" s="36" t="s">
        <v>29</v>
      </c>
      <c r="H458" s="5" t="s">
        <v>8</v>
      </c>
      <c r="I458"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AP.17</v>
      </c>
      <c r="J458"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AP.17.F</v>
      </c>
      <c r="K458" s="5" t="str">
        <f>IF(LessonLookup[[#This Row],[LessonTitleAuto]]="",LessonLookup[[#This Row],[LessonTitleEnter]],LessonLookup[[#This Row],[LessonTitleAuto]])</f>
        <v>Test feedback: AP.17 Oscillations</v>
      </c>
      <c r="L458" s="3" t="s">
        <v>921</v>
      </c>
      <c r="M458" s="3" t="s">
        <v>2951</v>
      </c>
      <c r="N458" s="2">
        <f>COUNTIF(StatementLookup[LessonID],LessonLookup[[#This Row],[LessonID]])</f>
        <v>0</v>
      </c>
      <c r="O458" s="2">
        <v>1</v>
      </c>
      <c r="P458" s="7"/>
      <c r="Q458" s="8"/>
      <c r="R458" s="2"/>
      <c r="S458" s="2"/>
      <c r="T458" s="4" t="str">
        <f>IF(ISERROR(_xlfn.XLOOKUP(LessonLookup[[#This Row],[TopicID]],TopicLookup[TopicID],TopicLookup[TopicTitle])),"",_xlfn.XLOOKUP(LessonLookup[[#This Row],[TopicID]],TopicLookup[TopicID],TopicLookup[TopicTitle]))</f>
        <v>Oscillations</v>
      </c>
      <c r="U45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AP.17 Oscillations</v>
      </c>
      <c r="V458" s="2"/>
      <c r="X458" s="2"/>
      <c r="Y458" s="2"/>
      <c r="Z458" s="2"/>
      <c r="AA458" s="2"/>
      <c r="AB458" s="2"/>
    </row>
    <row r="459" spans="1:28" hidden="1" x14ac:dyDescent="0.25">
      <c r="A459" s="7" t="str">
        <f>_xlfn.XLOOKUP(LessonLookup[[#This Row],[TopicID]],TopicLookup[TopicID],TopicLookup[SyllabusSubject])</f>
        <v>Physics</v>
      </c>
      <c r="B459" s="5">
        <f>_xlfn.XLOOKUP(LessonLookup[[#This Row],[TopicID]],TopicLookup[TopicID],TopicLookup[SyllabusKeyStage])</f>
        <v>5</v>
      </c>
      <c r="C459" s="1" t="str">
        <f>_xlfn.XLOOKUP(LessonLookup[[#This Row],[TopicID]],topics!I:I,topics!D:D)</f>
        <v>KS5.Physics</v>
      </c>
      <c r="D459" s="1" t="str">
        <f>_xlfn.XLOOKUP(LessonLookup[[#This Row],[TopicID]],topics!I:I,topics!E:E)</f>
        <v>Y13.Physics</v>
      </c>
      <c r="E459" s="35" t="s">
        <v>25</v>
      </c>
      <c r="F459" s="36" t="s">
        <v>10</v>
      </c>
      <c r="G459" s="36" t="s">
        <v>29</v>
      </c>
      <c r="H459" s="5" t="s">
        <v>6</v>
      </c>
      <c r="I459"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AP.17</v>
      </c>
      <c r="J459"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AP.17.R</v>
      </c>
      <c r="K459" s="5" t="str">
        <f>IF(LessonLookup[[#This Row],[LessonTitleAuto]]="",LessonLookup[[#This Row],[LessonTitleEnter]],LessonLookup[[#This Row],[LessonTitleAuto]])</f>
        <v>Revision of topic AP.17 Oscillations</v>
      </c>
      <c r="L459" s="3" t="s">
        <v>921</v>
      </c>
      <c r="M459" s="3" t="s">
        <v>2873</v>
      </c>
      <c r="N459" s="2">
        <f>COUNTIF(StatementLookup[LessonID],LessonLookup[[#This Row],[LessonID]])</f>
        <v>0</v>
      </c>
      <c r="O459" s="2" t="s">
        <v>9</v>
      </c>
      <c r="P459" s="7"/>
      <c r="Q459" s="8"/>
      <c r="R459" s="2"/>
      <c r="S459" s="2"/>
      <c r="T459" s="4" t="str">
        <f>IF(ISERROR(_xlfn.XLOOKUP(LessonLookup[[#This Row],[TopicID]],TopicLookup[TopicID],TopicLookup[TopicTitle])),"",_xlfn.XLOOKUP(LessonLookup[[#This Row],[TopicID]],TopicLookup[TopicID],TopicLookup[TopicTitle]))</f>
        <v>Oscillations</v>
      </c>
      <c r="U45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AP.17 Oscillations</v>
      </c>
      <c r="V459" s="2"/>
      <c r="X459" s="2"/>
      <c r="Y459" s="2"/>
      <c r="Z459" s="2"/>
      <c r="AA459" s="2"/>
      <c r="AB459" s="2"/>
    </row>
    <row r="460" spans="1:28" hidden="1" x14ac:dyDescent="0.25">
      <c r="A460" s="7" t="str">
        <f>_xlfn.XLOOKUP(LessonLookup[[#This Row],[TopicID]],TopicLookup[TopicID],TopicLookup[SyllabusSubject])</f>
        <v>Physics</v>
      </c>
      <c r="B460" s="5">
        <f>_xlfn.XLOOKUP(LessonLookup[[#This Row],[TopicID]],TopicLookup[TopicID],TopicLookup[SyllabusKeyStage])</f>
        <v>5</v>
      </c>
      <c r="C460" s="1" t="str">
        <f>_xlfn.XLOOKUP(LessonLookup[[#This Row],[TopicID]],topics!I:I,topics!D:D)</f>
        <v>KS5.Physics</v>
      </c>
      <c r="D460" s="1" t="str">
        <f>_xlfn.XLOOKUP(LessonLookup[[#This Row],[TopicID]],topics!I:I,topics!E:E)</f>
        <v>Y13.Physics</v>
      </c>
      <c r="E460" s="35" t="s">
        <v>25</v>
      </c>
      <c r="F460" s="36" t="s">
        <v>10</v>
      </c>
      <c r="G460" s="36" t="s">
        <v>29</v>
      </c>
      <c r="H460" s="5" t="s">
        <v>7</v>
      </c>
      <c r="I460"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AP.17</v>
      </c>
      <c r="J460"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AP.17.T</v>
      </c>
      <c r="K460" s="5" t="str">
        <f>IF(LessonLookup[[#This Row],[LessonTitleAuto]]="",LessonLookup[[#This Row],[LessonTitleEnter]],LessonLookup[[#This Row],[LessonTitleAuto]])</f>
        <v>Topic test: AP.17 Oscillations</v>
      </c>
      <c r="L460" s="3" t="s">
        <v>921</v>
      </c>
      <c r="M460" s="3" t="s">
        <v>2950</v>
      </c>
      <c r="N460" s="2">
        <f>COUNTIF(StatementLookup[LessonID],LessonLookup[[#This Row],[LessonID]])</f>
        <v>0</v>
      </c>
      <c r="O460" s="2">
        <v>1</v>
      </c>
      <c r="P460" s="7"/>
      <c r="Q460" s="8"/>
      <c r="R460" s="2"/>
      <c r="S460" s="2"/>
      <c r="T460" s="4" t="str">
        <f>IF(ISERROR(_xlfn.XLOOKUP(LessonLookup[[#This Row],[TopicID]],TopicLookup[TopicID],TopicLookup[TopicTitle])),"",_xlfn.XLOOKUP(LessonLookup[[#This Row],[TopicID]],TopicLookup[TopicID],TopicLookup[TopicTitle]))</f>
        <v>Oscillations</v>
      </c>
      <c r="U46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AP.17 Oscillations</v>
      </c>
      <c r="V460" s="2"/>
      <c r="X460" s="2"/>
      <c r="Y460" s="2"/>
      <c r="Z460" s="2"/>
      <c r="AA460" s="2"/>
      <c r="AB460" s="2"/>
    </row>
    <row r="461" spans="1:28" hidden="1" x14ac:dyDescent="0.25">
      <c r="A461" s="7" t="str">
        <f>_xlfn.XLOOKUP(LessonLookup[[#This Row],[TopicID]],TopicLookup[TopicID],TopicLookup[SyllabusSubject])</f>
        <v>Physics</v>
      </c>
      <c r="B461" s="18">
        <f>_xlfn.XLOOKUP(LessonLookup[[#This Row],[TopicID]],TopicLookup[TopicID],TopicLookup[SyllabusKeyStage])</f>
        <v>5</v>
      </c>
      <c r="C461" s="26" t="str">
        <f>_xlfn.XLOOKUP(LessonLookup[[#This Row],[TopicID]],topics!I:I,topics!D:D)</f>
        <v>KS5.Physics</v>
      </c>
      <c r="D461" s="26" t="str">
        <f>_xlfn.XLOOKUP(LessonLookup[[#This Row],[TopicID]],topics!I:I,topics!E:E)</f>
        <v>Y13.Physics</v>
      </c>
      <c r="E461" s="35" t="s">
        <v>25</v>
      </c>
      <c r="F461" s="36" t="s">
        <v>10</v>
      </c>
      <c r="G461" s="36">
        <v>18</v>
      </c>
      <c r="H461" s="5">
        <v>1</v>
      </c>
      <c r="I461"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AP.18</v>
      </c>
      <c r="J461"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AP.18.1</v>
      </c>
      <c r="K461" s="5" t="str">
        <f>IF(LessonLookup[[#This Row],[LessonTitleAuto]]="",LessonLookup[[#This Row],[LessonTitleEnter]],LessonLookup[[#This Row],[LessonTitleAuto]])</f>
        <v>Null</v>
      </c>
      <c r="L461" s="3" t="s">
        <v>921</v>
      </c>
      <c r="M461" s="3" t="s">
        <v>51</v>
      </c>
      <c r="N461" s="8">
        <f>COUNTIF(StatementLookup[LessonID],LessonLookup[[#This Row],[LessonID]])</f>
        <v>0</v>
      </c>
      <c r="O461" s="7" t="s">
        <v>5</v>
      </c>
      <c r="P461" s="2"/>
      <c r="Q461" s="2"/>
      <c r="R461" s="2"/>
      <c r="S461" s="7"/>
      <c r="T461" s="4" t="str">
        <f>IF(ISERROR(_xlfn.XLOOKUP(LessonLookup[[#This Row],[TopicID]],TopicLookup[TopicID],TopicLookup[TopicTitle])),"",_xlfn.XLOOKUP(LessonLookup[[#This Row],[TopicID]],TopicLookup[TopicID],TopicLookup[TopicTitle]))</f>
        <v>Gravitational Fields</v>
      </c>
      <c r="U46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61" s="2"/>
      <c r="X461" s="2"/>
      <c r="Y461" s="2"/>
      <c r="Z461" s="2"/>
      <c r="AA461" s="2"/>
      <c r="AB461" s="2"/>
    </row>
    <row r="462" spans="1:28" hidden="1" x14ac:dyDescent="0.25">
      <c r="A462" s="7" t="str">
        <f>_xlfn.XLOOKUP(LessonLookup[[#This Row],[TopicID]],TopicLookup[TopicID],TopicLookup[SyllabusSubject])</f>
        <v>Physics</v>
      </c>
      <c r="B462" s="5">
        <f>_xlfn.XLOOKUP(LessonLookup[[#This Row],[TopicID]],TopicLookup[TopicID],TopicLookup[SyllabusKeyStage])</f>
        <v>5</v>
      </c>
      <c r="C462" s="1" t="str">
        <f>_xlfn.XLOOKUP(LessonLookup[[#This Row],[TopicID]],topics!I:I,topics!D:D)</f>
        <v>KS5.Physics</v>
      </c>
      <c r="D462" s="1" t="str">
        <f>_xlfn.XLOOKUP(LessonLookup[[#This Row],[TopicID]],topics!I:I,topics!E:E)</f>
        <v>Y13.Physics</v>
      </c>
      <c r="E462" s="35" t="s">
        <v>25</v>
      </c>
      <c r="F462" s="36" t="s">
        <v>10</v>
      </c>
      <c r="G462" s="36" t="s">
        <v>30</v>
      </c>
      <c r="H462" s="5" t="s">
        <v>8</v>
      </c>
      <c r="I462"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AP.18</v>
      </c>
      <c r="J462"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AP.18.F</v>
      </c>
      <c r="K462" s="5" t="str">
        <f>IF(LessonLookup[[#This Row],[LessonTitleAuto]]="",LessonLookup[[#This Row],[LessonTitleEnter]],LessonLookup[[#This Row],[LessonTitleAuto]])</f>
        <v>Test feedback: AP.18 Gravitational Fields</v>
      </c>
      <c r="L462" s="3" t="s">
        <v>921</v>
      </c>
      <c r="M462" s="3" t="s">
        <v>2951</v>
      </c>
      <c r="N462" s="2">
        <f>COUNTIF(StatementLookup[LessonID],LessonLookup[[#This Row],[LessonID]])</f>
        <v>0</v>
      </c>
      <c r="O462" s="2">
        <v>1</v>
      </c>
      <c r="P462" s="7"/>
      <c r="Q462" s="8"/>
      <c r="R462" s="2"/>
      <c r="S462" s="2"/>
      <c r="T462" s="4" t="str">
        <f>IF(ISERROR(_xlfn.XLOOKUP(LessonLookup[[#This Row],[TopicID]],TopicLookup[TopicID],TopicLookup[TopicTitle])),"",_xlfn.XLOOKUP(LessonLookup[[#This Row],[TopicID]],TopicLookup[TopicID],TopicLookup[TopicTitle]))</f>
        <v>Gravitational Fields</v>
      </c>
      <c r="U46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AP.18 Gravitational Fields</v>
      </c>
      <c r="V462" s="2"/>
      <c r="X462" s="2"/>
      <c r="Y462" s="2"/>
      <c r="Z462" s="2"/>
      <c r="AA462" s="2"/>
      <c r="AB462" s="2"/>
    </row>
    <row r="463" spans="1:28" hidden="1" x14ac:dyDescent="0.25">
      <c r="A463" s="7" t="str">
        <f>_xlfn.XLOOKUP(LessonLookup[[#This Row],[TopicID]],TopicLookup[TopicID],TopicLookup[SyllabusSubject])</f>
        <v>Physics</v>
      </c>
      <c r="B463" s="5">
        <f>_xlfn.XLOOKUP(LessonLookup[[#This Row],[TopicID]],TopicLookup[TopicID],TopicLookup[SyllabusKeyStage])</f>
        <v>5</v>
      </c>
      <c r="C463" s="1" t="str">
        <f>_xlfn.XLOOKUP(LessonLookup[[#This Row],[TopicID]],topics!I:I,topics!D:D)</f>
        <v>KS5.Physics</v>
      </c>
      <c r="D463" s="1" t="str">
        <f>_xlfn.XLOOKUP(LessonLookup[[#This Row],[TopicID]],topics!I:I,topics!E:E)</f>
        <v>Y13.Physics</v>
      </c>
      <c r="E463" s="35" t="s">
        <v>25</v>
      </c>
      <c r="F463" s="36" t="s">
        <v>10</v>
      </c>
      <c r="G463" s="36" t="s">
        <v>30</v>
      </c>
      <c r="H463" s="5" t="s">
        <v>6</v>
      </c>
      <c r="I463"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AP.18</v>
      </c>
      <c r="J463"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AP.18.R</v>
      </c>
      <c r="K463" s="5" t="str">
        <f>IF(LessonLookup[[#This Row],[LessonTitleAuto]]="",LessonLookup[[#This Row],[LessonTitleEnter]],LessonLookup[[#This Row],[LessonTitleAuto]])</f>
        <v>Revision of topic AP.18 Gravitational Fields</v>
      </c>
      <c r="L463" s="3" t="s">
        <v>921</v>
      </c>
      <c r="M463" s="3" t="s">
        <v>2873</v>
      </c>
      <c r="N463" s="2">
        <f>COUNTIF(StatementLookup[LessonID],LessonLookup[[#This Row],[LessonID]])</f>
        <v>0</v>
      </c>
      <c r="O463" s="2" t="s">
        <v>9</v>
      </c>
      <c r="P463" s="7"/>
      <c r="Q463" s="8"/>
      <c r="R463" s="2"/>
      <c r="S463" s="2"/>
      <c r="T463" s="4" t="str">
        <f>IF(ISERROR(_xlfn.XLOOKUP(LessonLookup[[#This Row],[TopicID]],TopicLookup[TopicID],TopicLookup[TopicTitle])),"",_xlfn.XLOOKUP(LessonLookup[[#This Row],[TopicID]],TopicLookup[TopicID],TopicLookup[TopicTitle]))</f>
        <v>Gravitational Fields</v>
      </c>
      <c r="U46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AP.18 Gravitational Fields</v>
      </c>
      <c r="V463" s="2"/>
      <c r="X463" s="2"/>
      <c r="Y463" s="2"/>
      <c r="Z463" s="2"/>
      <c r="AA463" s="2"/>
      <c r="AB463" s="2"/>
    </row>
    <row r="464" spans="1:28" hidden="1" x14ac:dyDescent="0.25">
      <c r="A464" s="7" t="str">
        <f>_xlfn.XLOOKUP(LessonLookup[[#This Row],[TopicID]],TopicLookup[TopicID],TopicLookup[SyllabusSubject])</f>
        <v>Physics</v>
      </c>
      <c r="B464" s="5">
        <f>_xlfn.XLOOKUP(LessonLookup[[#This Row],[TopicID]],TopicLookup[TopicID],TopicLookup[SyllabusKeyStage])</f>
        <v>5</v>
      </c>
      <c r="C464" s="1" t="str">
        <f>_xlfn.XLOOKUP(LessonLookup[[#This Row],[TopicID]],topics!I:I,topics!D:D)</f>
        <v>KS5.Physics</v>
      </c>
      <c r="D464" s="1" t="str">
        <f>_xlfn.XLOOKUP(LessonLookup[[#This Row],[TopicID]],topics!I:I,topics!E:E)</f>
        <v>Y13.Physics</v>
      </c>
      <c r="E464" s="35" t="s">
        <v>25</v>
      </c>
      <c r="F464" s="36" t="s">
        <v>10</v>
      </c>
      <c r="G464" s="36" t="s">
        <v>30</v>
      </c>
      <c r="H464" s="5" t="s">
        <v>7</v>
      </c>
      <c r="I464"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AP.18</v>
      </c>
      <c r="J464"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AP.18.T</v>
      </c>
      <c r="K464" s="5" t="str">
        <f>IF(LessonLookup[[#This Row],[LessonTitleAuto]]="",LessonLookup[[#This Row],[LessonTitleEnter]],LessonLookup[[#This Row],[LessonTitleAuto]])</f>
        <v>Topic test: AP.18 Gravitational Fields</v>
      </c>
      <c r="L464" s="3" t="s">
        <v>921</v>
      </c>
      <c r="M464" s="3" t="s">
        <v>2950</v>
      </c>
      <c r="N464" s="2">
        <f>COUNTIF(StatementLookup[LessonID],LessonLookup[[#This Row],[LessonID]])</f>
        <v>0</v>
      </c>
      <c r="O464" s="2">
        <v>1</v>
      </c>
      <c r="P464" s="7"/>
      <c r="Q464" s="8"/>
      <c r="R464" s="2"/>
      <c r="S464" s="2"/>
      <c r="T464" s="4" t="str">
        <f>IF(ISERROR(_xlfn.XLOOKUP(LessonLookup[[#This Row],[TopicID]],TopicLookup[TopicID],TopicLookup[TopicTitle])),"",_xlfn.XLOOKUP(LessonLookup[[#This Row],[TopicID]],TopicLookup[TopicID],TopicLookup[TopicTitle]))</f>
        <v>Gravitational Fields</v>
      </c>
      <c r="U46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AP.18 Gravitational Fields</v>
      </c>
      <c r="V464" s="2"/>
      <c r="X464" s="2"/>
      <c r="Y464" s="2"/>
      <c r="Z464" s="2"/>
      <c r="AA464" s="2"/>
      <c r="AB464" s="2"/>
    </row>
    <row r="465" spans="1:28" hidden="1" x14ac:dyDescent="0.25">
      <c r="A465" s="7" t="str">
        <f>_xlfn.XLOOKUP(LessonLookup[[#This Row],[TopicID]],TopicLookup[TopicID],TopicLookup[SyllabusSubject])</f>
        <v>Physics</v>
      </c>
      <c r="B465" s="18">
        <f>_xlfn.XLOOKUP(LessonLookup[[#This Row],[TopicID]],TopicLookup[TopicID],TopicLookup[SyllabusKeyStage])</f>
        <v>5</v>
      </c>
      <c r="C465" s="26" t="str">
        <f>_xlfn.XLOOKUP(LessonLookup[[#This Row],[TopicID]],topics!I:I,topics!D:D)</f>
        <v>KS5.Physics</v>
      </c>
      <c r="D465" s="26" t="str">
        <f>_xlfn.XLOOKUP(LessonLookup[[#This Row],[TopicID]],topics!I:I,topics!E:E)</f>
        <v>Y13.Physics</v>
      </c>
      <c r="E465" s="35" t="s">
        <v>25</v>
      </c>
      <c r="F465" s="36" t="s">
        <v>10</v>
      </c>
      <c r="G465" s="36">
        <v>19</v>
      </c>
      <c r="H465" s="5">
        <v>1</v>
      </c>
      <c r="I465"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AP.19</v>
      </c>
      <c r="J46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AP.19.1</v>
      </c>
      <c r="K465" s="5" t="str">
        <f>IF(LessonLookup[[#This Row],[LessonTitleAuto]]="",LessonLookup[[#This Row],[LessonTitleEnter]],LessonLookup[[#This Row],[LessonTitleAuto]])</f>
        <v>Null</v>
      </c>
      <c r="L465" s="3" t="s">
        <v>921</v>
      </c>
      <c r="M465" s="3" t="s">
        <v>51</v>
      </c>
      <c r="N465" s="8">
        <f>COUNTIF(StatementLookup[LessonID],LessonLookup[[#This Row],[LessonID]])</f>
        <v>0</v>
      </c>
      <c r="O465" s="7" t="s">
        <v>5</v>
      </c>
      <c r="P465" s="2"/>
      <c r="Q465" s="2"/>
      <c r="R465" s="2"/>
      <c r="S465" s="7"/>
      <c r="T465" s="4" t="str">
        <f>IF(ISERROR(_xlfn.XLOOKUP(LessonLookup[[#This Row],[TopicID]],TopicLookup[TopicID],TopicLookup[TopicTitle])),"",_xlfn.XLOOKUP(LessonLookup[[#This Row],[TopicID]],TopicLookup[TopicID],TopicLookup[TopicTitle]))</f>
        <v>Stars</v>
      </c>
      <c r="U46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65" s="2"/>
      <c r="X465" s="2"/>
      <c r="Y465" s="2"/>
      <c r="Z465" s="2"/>
      <c r="AA465" s="2"/>
      <c r="AB465" s="2"/>
    </row>
    <row r="466" spans="1:28" hidden="1" x14ac:dyDescent="0.25">
      <c r="A466" s="7" t="str">
        <f>_xlfn.XLOOKUP(LessonLookup[[#This Row],[TopicID]],TopicLookup[TopicID],TopicLookup[SyllabusSubject])</f>
        <v>Physics</v>
      </c>
      <c r="B466" s="5">
        <f>_xlfn.XLOOKUP(LessonLookup[[#This Row],[TopicID]],TopicLookup[TopicID],TopicLookup[SyllabusKeyStage])</f>
        <v>5</v>
      </c>
      <c r="C466" s="1" t="str">
        <f>_xlfn.XLOOKUP(LessonLookup[[#This Row],[TopicID]],topics!I:I,topics!D:D)</f>
        <v>KS5.Physics</v>
      </c>
      <c r="D466" s="1" t="str">
        <f>_xlfn.XLOOKUP(LessonLookup[[#This Row],[TopicID]],topics!I:I,topics!E:E)</f>
        <v>Y13.Physics</v>
      </c>
      <c r="E466" s="35" t="s">
        <v>25</v>
      </c>
      <c r="F466" s="36" t="s">
        <v>10</v>
      </c>
      <c r="G466" s="36" t="s">
        <v>31</v>
      </c>
      <c r="H466" s="5" t="s">
        <v>8</v>
      </c>
      <c r="I466"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AP.19</v>
      </c>
      <c r="J466"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AP.19.F</v>
      </c>
      <c r="K466" s="5" t="str">
        <f>IF(LessonLookup[[#This Row],[LessonTitleAuto]]="",LessonLookup[[#This Row],[LessonTitleEnter]],LessonLookup[[#This Row],[LessonTitleAuto]])</f>
        <v>Test feedback: AP.19 Stars</v>
      </c>
      <c r="L466" s="3" t="s">
        <v>921</v>
      </c>
      <c r="M466" s="3" t="s">
        <v>2951</v>
      </c>
      <c r="N466" s="2">
        <f>COUNTIF(StatementLookup[LessonID],LessonLookup[[#This Row],[LessonID]])</f>
        <v>0</v>
      </c>
      <c r="O466" s="2">
        <v>1</v>
      </c>
      <c r="P466" s="7"/>
      <c r="Q466" s="8"/>
      <c r="R466" s="2"/>
      <c r="S466" s="2"/>
      <c r="T466" s="4" t="str">
        <f>IF(ISERROR(_xlfn.XLOOKUP(LessonLookup[[#This Row],[TopicID]],TopicLookup[TopicID],TopicLookup[TopicTitle])),"",_xlfn.XLOOKUP(LessonLookup[[#This Row],[TopicID]],TopicLookup[TopicID],TopicLookup[TopicTitle]))</f>
        <v>Stars</v>
      </c>
      <c r="U46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AP.19 Stars</v>
      </c>
      <c r="V466" s="2"/>
      <c r="X466" s="2"/>
      <c r="Y466" s="2"/>
      <c r="Z466" s="2"/>
      <c r="AA466" s="2"/>
      <c r="AB466" s="2"/>
    </row>
    <row r="467" spans="1:28" hidden="1" x14ac:dyDescent="0.25">
      <c r="A467" s="7" t="str">
        <f>_xlfn.XLOOKUP(LessonLookup[[#This Row],[TopicID]],TopicLookup[TopicID],TopicLookup[SyllabusSubject])</f>
        <v>Physics</v>
      </c>
      <c r="B467" s="5">
        <f>_xlfn.XLOOKUP(LessonLookup[[#This Row],[TopicID]],TopicLookup[TopicID],TopicLookup[SyllabusKeyStage])</f>
        <v>5</v>
      </c>
      <c r="C467" s="1" t="str">
        <f>_xlfn.XLOOKUP(LessonLookup[[#This Row],[TopicID]],topics!I:I,topics!D:D)</f>
        <v>KS5.Physics</v>
      </c>
      <c r="D467" s="1" t="str">
        <f>_xlfn.XLOOKUP(LessonLookup[[#This Row],[TopicID]],topics!I:I,topics!E:E)</f>
        <v>Y13.Physics</v>
      </c>
      <c r="E467" s="35" t="s">
        <v>25</v>
      </c>
      <c r="F467" s="36" t="s">
        <v>10</v>
      </c>
      <c r="G467" s="36" t="s">
        <v>31</v>
      </c>
      <c r="H467" s="5" t="s">
        <v>6</v>
      </c>
      <c r="I467"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AP.19</v>
      </c>
      <c r="J467"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AP.19.R</v>
      </c>
      <c r="K467" s="5" t="str">
        <f>IF(LessonLookup[[#This Row],[LessonTitleAuto]]="",LessonLookup[[#This Row],[LessonTitleEnter]],LessonLookup[[#This Row],[LessonTitleAuto]])</f>
        <v>Revision of topic AP.19 Stars</v>
      </c>
      <c r="L467" s="3" t="s">
        <v>921</v>
      </c>
      <c r="M467" s="3" t="s">
        <v>2873</v>
      </c>
      <c r="N467" s="2">
        <f>COUNTIF(StatementLookup[LessonID],LessonLookup[[#This Row],[LessonID]])</f>
        <v>0</v>
      </c>
      <c r="O467" s="2" t="s">
        <v>9</v>
      </c>
      <c r="P467" s="7"/>
      <c r="Q467" s="8"/>
      <c r="R467" s="2"/>
      <c r="S467" s="2"/>
      <c r="T467" s="4" t="str">
        <f>IF(ISERROR(_xlfn.XLOOKUP(LessonLookup[[#This Row],[TopicID]],TopicLookup[TopicID],TopicLookup[TopicTitle])),"",_xlfn.XLOOKUP(LessonLookup[[#This Row],[TopicID]],TopicLookup[TopicID],TopicLookup[TopicTitle]))</f>
        <v>Stars</v>
      </c>
      <c r="U46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AP.19 Stars</v>
      </c>
      <c r="V467" s="2"/>
      <c r="X467" s="2"/>
      <c r="Y467" s="2"/>
      <c r="Z467" s="2"/>
      <c r="AA467" s="2"/>
      <c r="AB467" s="2"/>
    </row>
    <row r="468" spans="1:28" hidden="1" x14ac:dyDescent="0.25">
      <c r="A468" s="7" t="str">
        <f>_xlfn.XLOOKUP(LessonLookup[[#This Row],[TopicID]],TopicLookup[TopicID],TopicLookup[SyllabusSubject])</f>
        <v>Physics</v>
      </c>
      <c r="B468" s="5">
        <f>_xlfn.XLOOKUP(LessonLookup[[#This Row],[TopicID]],TopicLookup[TopicID],TopicLookup[SyllabusKeyStage])</f>
        <v>4</v>
      </c>
      <c r="C468" s="1" t="str">
        <f>_xlfn.XLOOKUP(LessonLookup[[#This Row],[TopicID]],topics!I:I,topics!D:D)</f>
        <v>KS4.Physics</v>
      </c>
      <c r="D468" s="1" t="str">
        <f>_xlfn.XLOOKUP(LessonLookup[[#This Row],[TopicID]],topics!I:I,topics!E:E)</f>
        <v>KS4.Physics.Core</v>
      </c>
      <c r="E468" s="35" t="s">
        <v>90</v>
      </c>
      <c r="F468" s="36" t="s">
        <v>10</v>
      </c>
      <c r="G468" s="36">
        <v>1</v>
      </c>
      <c r="H468" s="37">
        <v>1</v>
      </c>
      <c r="I468"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P1</v>
      </c>
      <c r="J468"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P1.1</v>
      </c>
      <c r="K468" s="5" t="str">
        <f>IF(LessonLookup[[#This Row],[LessonTitleAuto]]="",LessonLookup[[#This Row],[LessonTitleEnter]],LessonLookup[[#This Row],[LessonTitleAuto]])</f>
        <v>Scientific Notation And Prefixes???</v>
      </c>
      <c r="L468" s="3" t="s">
        <v>953</v>
      </c>
      <c r="M468" s="3" t="s">
        <v>51</v>
      </c>
      <c r="N468" s="8">
        <f>COUNTIF(StatementLookup[LessonID],LessonLookup[[#This Row],[LessonID]])</f>
        <v>5</v>
      </c>
      <c r="O468" s="7">
        <v>1</v>
      </c>
      <c r="P468" s="2" t="s">
        <v>954</v>
      </c>
      <c r="Q468" s="2"/>
      <c r="R468" s="2"/>
      <c r="S468" s="2"/>
      <c r="T468" s="4" t="str">
        <f>IF(ISERROR(_xlfn.XLOOKUP(LessonLookup[[#This Row],[TopicID]],TopicLookup[TopicID],TopicLookup[TopicTitle])),"",_xlfn.XLOOKUP(LessonLookup[[#This Row],[TopicID]],TopicLookup[TopicID],TopicLookup[TopicTitle]))</f>
        <v>Key Concepts In Physics</v>
      </c>
      <c r="U46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68" s="2"/>
      <c r="X468" s="2"/>
      <c r="Y468" s="2"/>
      <c r="Z468" s="2"/>
      <c r="AA468" s="2"/>
      <c r="AB468" s="2"/>
    </row>
    <row r="469" spans="1:28" hidden="1" x14ac:dyDescent="0.25">
      <c r="A469" s="7" t="str">
        <f>_xlfn.XLOOKUP(LessonLookup[[#This Row],[TopicID]],TopicLookup[TopicID],TopicLookup[SyllabusSubject])</f>
        <v>Physics</v>
      </c>
      <c r="B469" s="5">
        <f>_xlfn.XLOOKUP(LessonLookup[[#This Row],[TopicID]],TopicLookup[TopicID],TopicLookup[SyllabusKeyStage])</f>
        <v>4</v>
      </c>
      <c r="C469" s="1" t="str">
        <f>_xlfn.XLOOKUP(LessonLookup[[#This Row],[TopicID]],topics!I:I,topics!D:D)</f>
        <v>KS4.Physics</v>
      </c>
      <c r="D469" s="1" t="str">
        <f>_xlfn.XLOOKUP(LessonLookup[[#This Row],[TopicID]],topics!I:I,topics!E:E)</f>
        <v>KS4.Physics.Core</v>
      </c>
      <c r="E469" s="35" t="s">
        <v>90</v>
      </c>
      <c r="F469" s="36" t="s">
        <v>10</v>
      </c>
      <c r="G469" s="36">
        <v>1</v>
      </c>
      <c r="H469" s="37">
        <v>2</v>
      </c>
      <c r="I469"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P1</v>
      </c>
      <c r="J469"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P1.2</v>
      </c>
      <c r="K469" s="5" t="str">
        <f>IF(LessonLookup[[#This Row],[LessonTitleAuto]]="",LessonLookup[[#This Row],[LessonTitleEnter]],LessonLookup[[#This Row],[LessonTitleAuto]])</f>
        <v>Measurement???</v>
      </c>
      <c r="L469" s="3" t="s">
        <v>955</v>
      </c>
      <c r="M469" s="3" t="s">
        <v>51</v>
      </c>
      <c r="N469" s="8">
        <f>COUNTIF(StatementLookup[LessonID],LessonLookup[[#This Row],[LessonID]])</f>
        <v>6</v>
      </c>
      <c r="O469" s="7">
        <v>1</v>
      </c>
      <c r="P469" s="2" t="s">
        <v>954</v>
      </c>
      <c r="Q469" s="2"/>
      <c r="R469" s="2"/>
      <c r="S469" s="2"/>
      <c r="T469" s="4" t="str">
        <f>IF(ISERROR(_xlfn.XLOOKUP(LessonLookup[[#This Row],[TopicID]],TopicLookup[TopicID],TopicLookup[TopicTitle])),"",_xlfn.XLOOKUP(LessonLookup[[#This Row],[TopicID]],TopicLookup[TopicID],TopicLookup[TopicTitle]))</f>
        <v>Key Concepts In Physics</v>
      </c>
      <c r="U46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69" s="2"/>
      <c r="X469" s="2"/>
      <c r="Y469" s="2"/>
      <c r="Z469" s="2"/>
      <c r="AA469" s="2"/>
      <c r="AB469" s="2"/>
    </row>
    <row r="470" spans="1:28" hidden="1" x14ac:dyDescent="0.25">
      <c r="A470" s="7" t="str">
        <f>_xlfn.XLOOKUP(LessonLookup[[#This Row],[TopicID]],TopicLookup[TopicID],TopicLookup[SyllabusSubject])</f>
        <v>Physics</v>
      </c>
      <c r="B470" s="5">
        <f>_xlfn.XLOOKUP(LessonLookup[[#This Row],[TopicID]],TopicLookup[TopicID],TopicLookup[SyllabusKeyStage])</f>
        <v>4</v>
      </c>
      <c r="C470" s="1" t="str">
        <f>_xlfn.XLOOKUP(LessonLookup[[#This Row],[TopicID]],topics!I:I,topics!D:D)</f>
        <v>KS4.Physics</v>
      </c>
      <c r="D470" s="1" t="str">
        <f>_xlfn.XLOOKUP(LessonLookup[[#This Row],[TopicID]],topics!I:I,topics!E:E)</f>
        <v>Y10.Physics</v>
      </c>
      <c r="E470" s="35" t="s">
        <v>90</v>
      </c>
      <c r="F470" s="36" t="s">
        <v>10</v>
      </c>
      <c r="G470" s="36">
        <v>2</v>
      </c>
      <c r="H470" s="37">
        <v>1</v>
      </c>
      <c r="I470"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P2</v>
      </c>
      <c r="J470"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P2.1</v>
      </c>
      <c r="K470" s="5" t="str">
        <f>IF(LessonLookup[[#This Row],[LessonTitleAuto]]="",LessonLookup[[#This Row],[LessonTitleEnter]],LessonLookup[[#This Row],[LessonTitleAuto]])</f>
        <v>Vectors And Scalars</v>
      </c>
      <c r="L470" s="3" t="s">
        <v>956</v>
      </c>
      <c r="M470" s="3" t="s">
        <v>51</v>
      </c>
      <c r="N470" s="8">
        <f>COUNTIF(StatementLookup[LessonID],LessonLookup[[#This Row],[LessonID]])</f>
        <v>5</v>
      </c>
      <c r="O470" s="7">
        <v>1</v>
      </c>
      <c r="P470" s="2" t="s">
        <v>954</v>
      </c>
      <c r="Q470" s="2"/>
      <c r="R470" s="2"/>
      <c r="S470" s="2"/>
      <c r="T470" s="4" t="str">
        <f>IF(ISERROR(_xlfn.XLOOKUP(LessonLookup[[#This Row],[TopicID]],TopicLookup[TopicID],TopicLookup[TopicTitle])),"",_xlfn.XLOOKUP(LessonLookup[[#This Row],[TopicID]],TopicLookup[TopicID],TopicLookup[TopicTitle]))</f>
        <v>Motion And Forces</v>
      </c>
      <c r="U47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70" s="2"/>
      <c r="X470" s="2"/>
      <c r="Y470" s="2"/>
      <c r="Z470" s="2"/>
      <c r="AA470" s="2"/>
      <c r="AB470" s="2"/>
    </row>
    <row r="471" spans="1:28" hidden="1" x14ac:dyDescent="0.25">
      <c r="A471" s="7" t="str">
        <f>_xlfn.XLOOKUP(LessonLookup[[#This Row],[TopicID]],TopicLookup[TopicID],TopicLookup[SyllabusSubject])</f>
        <v>Physics</v>
      </c>
      <c r="B471" s="5">
        <f>_xlfn.XLOOKUP(LessonLookup[[#This Row],[TopicID]],TopicLookup[TopicID],TopicLookup[SyllabusKeyStage])</f>
        <v>4</v>
      </c>
      <c r="C471" s="1" t="str">
        <f>_xlfn.XLOOKUP(LessonLookup[[#This Row],[TopicID]],topics!I:I,topics!D:D)</f>
        <v>KS4.Physics</v>
      </c>
      <c r="D471" s="1" t="str">
        <f>_xlfn.XLOOKUP(LessonLookup[[#This Row],[TopicID]],topics!I:I,topics!E:E)</f>
        <v>Y10.Physics</v>
      </c>
      <c r="E471" s="35" t="s">
        <v>90</v>
      </c>
      <c r="F471" s="36" t="s">
        <v>10</v>
      </c>
      <c r="G471" s="36">
        <v>2</v>
      </c>
      <c r="H471" s="37">
        <v>2</v>
      </c>
      <c r="I471"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P2</v>
      </c>
      <c r="J471"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P2.2</v>
      </c>
      <c r="K471" s="5" t="str">
        <f>IF(LessonLookup[[#This Row],[LessonTitleAuto]]="",LessonLookup[[#This Row],[LessonTitleEnter]],LessonLookup[[#This Row],[LessonTitleAuto]])</f>
        <v>Distance-Time Graphs</v>
      </c>
      <c r="L471" s="3" t="s">
        <v>957</v>
      </c>
      <c r="M471" s="3" t="s">
        <v>51</v>
      </c>
      <c r="N471" s="8">
        <f>COUNTIF(StatementLookup[LessonID],LessonLookup[[#This Row],[LessonID]])</f>
        <v>6</v>
      </c>
      <c r="O471" s="7">
        <v>1</v>
      </c>
      <c r="P471" s="2" t="s">
        <v>958</v>
      </c>
      <c r="Q471" s="2"/>
      <c r="R471" s="2"/>
      <c r="S471" s="2"/>
      <c r="T471" s="4" t="str">
        <f>IF(ISERROR(_xlfn.XLOOKUP(LessonLookup[[#This Row],[TopicID]],TopicLookup[TopicID],TopicLookup[TopicTitle])),"",_xlfn.XLOOKUP(LessonLookup[[#This Row],[TopicID]],TopicLookup[TopicID],TopicLookup[TopicTitle]))</f>
        <v>Motion And Forces</v>
      </c>
      <c r="U47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71" s="2"/>
      <c r="X471" s="2"/>
      <c r="Y471" s="2"/>
      <c r="Z471" s="2"/>
      <c r="AA471" s="2"/>
      <c r="AB471" s="2"/>
    </row>
    <row r="472" spans="1:28" hidden="1" x14ac:dyDescent="0.25">
      <c r="A472" s="7" t="str">
        <f>_xlfn.XLOOKUP(LessonLookup[[#This Row],[TopicID]],TopicLookup[TopicID],TopicLookup[SyllabusSubject])</f>
        <v>Physics</v>
      </c>
      <c r="B472" s="5">
        <f>_xlfn.XLOOKUP(LessonLookup[[#This Row],[TopicID]],TopicLookup[TopicID],TopicLookup[SyllabusKeyStage])</f>
        <v>4</v>
      </c>
      <c r="C472" s="1" t="str">
        <f>_xlfn.XLOOKUP(LessonLookup[[#This Row],[TopicID]],topics!I:I,topics!D:D)</f>
        <v>KS4.Physics</v>
      </c>
      <c r="D472" s="1" t="str">
        <f>_xlfn.XLOOKUP(LessonLookup[[#This Row],[TopicID]],topics!I:I,topics!E:E)</f>
        <v>Y10.Physics</v>
      </c>
      <c r="E472" s="35" t="s">
        <v>90</v>
      </c>
      <c r="F472" s="36" t="s">
        <v>10</v>
      </c>
      <c r="G472" s="36">
        <v>2</v>
      </c>
      <c r="H472" s="37">
        <v>3</v>
      </c>
      <c r="I472"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P2</v>
      </c>
      <c r="J472"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P2.3</v>
      </c>
      <c r="K472" s="5" t="str">
        <f>IF(LessonLookup[[#This Row],[LessonTitleAuto]]="",LessonLookup[[#This Row],[LessonTitleEnter]],LessonLookup[[#This Row],[LessonTitleAuto]])</f>
        <v>Acceleration</v>
      </c>
      <c r="L472" s="3" t="s">
        <v>959</v>
      </c>
      <c r="M472" s="3" t="s">
        <v>51</v>
      </c>
      <c r="N472" s="8">
        <f>COUNTIF(StatementLookup[LessonID],LessonLookup[[#This Row],[LessonID]])</f>
        <v>6</v>
      </c>
      <c r="O472" s="7">
        <v>1</v>
      </c>
      <c r="P472" s="2" t="s">
        <v>960</v>
      </c>
      <c r="Q472" s="2"/>
      <c r="R472" s="2"/>
      <c r="S472" s="2"/>
      <c r="T472" s="4" t="str">
        <f>IF(ISERROR(_xlfn.XLOOKUP(LessonLookup[[#This Row],[TopicID]],TopicLookup[TopicID],TopicLookup[TopicTitle])),"",_xlfn.XLOOKUP(LessonLookup[[#This Row],[TopicID]],TopicLookup[TopicID],TopicLookup[TopicTitle]))</f>
        <v>Motion And Forces</v>
      </c>
      <c r="U47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72" s="2"/>
      <c r="X472" s="2"/>
      <c r="Y472" s="2"/>
      <c r="Z472" s="2"/>
      <c r="AA472" s="2"/>
      <c r="AB472" s="2"/>
    </row>
    <row r="473" spans="1:28" hidden="1" x14ac:dyDescent="0.25">
      <c r="A473" s="7" t="str">
        <f>_xlfn.XLOOKUP(LessonLookup[[#This Row],[TopicID]],TopicLookup[TopicID],TopicLookup[SyllabusSubject])</f>
        <v>Physics</v>
      </c>
      <c r="B473" s="5">
        <f>_xlfn.XLOOKUP(LessonLookup[[#This Row],[TopicID]],TopicLookup[TopicID],TopicLookup[SyllabusKeyStage])</f>
        <v>4</v>
      </c>
      <c r="C473" s="1" t="str">
        <f>_xlfn.XLOOKUP(LessonLookup[[#This Row],[TopicID]],topics!I:I,topics!D:D)</f>
        <v>KS4.Physics</v>
      </c>
      <c r="D473" s="1" t="str">
        <f>_xlfn.XLOOKUP(LessonLookup[[#This Row],[TopicID]],topics!I:I,topics!E:E)</f>
        <v>Y10.Physics</v>
      </c>
      <c r="E473" s="35" t="s">
        <v>90</v>
      </c>
      <c r="F473" s="36" t="s">
        <v>10</v>
      </c>
      <c r="G473" s="36">
        <v>2</v>
      </c>
      <c r="H473" s="37">
        <v>4</v>
      </c>
      <c r="I473"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P2</v>
      </c>
      <c r="J473"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P2.4</v>
      </c>
      <c r="K473" s="5" t="str">
        <f>IF(LessonLookup[[#This Row],[LessonTitleAuto]]="",LessonLookup[[#This Row],[LessonTitleEnter]],LessonLookup[[#This Row],[LessonTitleAuto]])</f>
        <v>Velocity-Time Graphs</v>
      </c>
      <c r="L473" s="3" t="s">
        <v>789</v>
      </c>
      <c r="M473" s="3" t="s">
        <v>51</v>
      </c>
      <c r="N473" s="8">
        <f>COUNTIF(StatementLookup[LessonID],LessonLookup[[#This Row],[LessonID]])</f>
        <v>4</v>
      </c>
      <c r="O473" s="7">
        <v>1</v>
      </c>
      <c r="P473" s="2" t="s">
        <v>961</v>
      </c>
      <c r="Q473" s="2"/>
      <c r="R473" s="2"/>
      <c r="S473" s="2"/>
      <c r="T473" s="4" t="str">
        <f>IF(ISERROR(_xlfn.XLOOKUP(LessonLookup[[#This Row],[TopicID]],TopicLookup[TopicID],TopicLookup[TopicTitle])),"",_xlfn.XLOOKUP(LessonLookup[[#This Row],[TopicID]],TopicLookup[TopicID],TopicLookup[TopicTitle]))</f>
        <v>Motion And Forces</v>
      </c>
      <c r="U47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73" s="2"/>
      <c r="X473" s="2"/>
      <c r="Y473" s="2"/>
      <c r="Z473" s="2"/>
      <c r="AA473" s="2"/>
      <c r="AB473" s="2"/>
    </row>
    <row r="474" spans="1:28" hidden="1" x14ac:dyDescent="0.25">
      <c r="A474" s="7" t="str">
        <f>_xlfn.XLOOKUP(LessonLookup[[#This Row],[TopicID]],TopicLookup[TopicID],TopicLookup[SyllabusSubject])</f>
        <v>Physics</v>
      </c>
      <c r="B474" s="5">
        <f>_xlfn.XLOOKUP(LessonLookup[[#This Row],[TopicID]],TopicLookup[TopicID],TopicLookup[SyllabusKeyStage])</f>
        <v>4</v>
      </c>
      <c r="C474" s="1" t="str">
        <f>_xlfn.XLOOKUP(LessonLookup[[#This Row],[TopicID]],topics!I:I,topics!D:D)</f>
        <v>KS4.Physics</v>
      </c>
      <c r="D474" s="1" t="str">
        <f>_xlfn.XLOOKUP(LessonLookup[[#This Row],[TopicID]],topics!I:I,topics!E:E)</f>
        <v>Y10.Physics</v>
      </c>
      <c r="E474" s="35" t="s">
        <v>90</v>
      </c>
      <c r="F474" s="36" t="s">
        <v>10</v>
      </c>
      <c r="G474" s="36">
        <v>2</v>
      </c>
      <c r="H474" s="37">
        <v>5</v>
      </c>
      <c r="I474"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P2</v>
      </c>
      <c r="J47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P2.5</v>
      </c>
      <c r="K474" s="5" t="str">
        <f>IF(LessonLookup[[#This Row],[LessonTitleAuto]]="",LessonLookup[[#This Row],[LessonTitleEnter]],LessonLookup[[#This Row],[LessonTitleAuto]])</f>
        <v>Resultant Forces</v>
      </c>
      <c r="L474" s="3" t="s">
        <v>382</v>
      </c>
      <c r="M474" s="3" t="s">
        <v>51</v>
      </c>
      <c r="N474" s="8">
        <f>COUNTIF(StatementLookup[LessonID],LessonLookup[[#This Row],[LessonID]])</f>
        <v>5</v>
      </c>
      <c r="O474" s="7">
        <v>1</v>
      </c>
      <c r="P474" s="2" t="s">
        <v>962</v>
      </c>
      <c r="Q474" s="2"/>
      <c r="R474" s="2"/>
      <c r="S474" s="2"/>
      <c r="T474" s="4" t="str">
        <f>IF(ISERROR(_xlfn.XLOOKUP(LessonLookup[[#This Row],[TopicID]],TopicLookup[TopicID],TopicLookup[TopicTitle])),"",_xlfn.XLOOKUP(LessonLookup[[#This Row],[TopicID]],TopicLookup[TopicID],TopicLookup[TopicTitle]))</f>
        <v>Motion And Forces</v>
      </c>
      <c r="U47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74" s="2"/>
      <c r="X474" s="2"/>
      <c r="Y474" s="2"/>
      <c r="Z474" s="2"/>
      <c r="AA474" s="2"/>
      <c r="AB474" s="2"/>
    </row>
    <row r="475" spans="1:28" hidden="1" x14ac:dyDescent="0.25">
      <c r="A475" s="7" t="str">
        <f>_xlfn.XLOOKUP(LessonLookup[[#This Row],[TopicID]],TopicLookup[TopicID],TopicLookup[SyllabusSubject])</f>
        <v>Physics</v>
      </c>
      <c r="B475" s="5">
        <f>_xlfn.XLOOKUP(LessonLookup[[#This Row],[TopicID]],TopicLookup[TopicID],TopicLookup[SyllabusKeyStage])</f>
        <v>4</v>
      </c>
      <c r="C475" s="1" t="str">
        <f>_xlfn.XLOOKUP(LessonLookup[[#This Row],[TopicID]],topics!I:I,topics!D:D)</f>
        <v>KS4.Physics</v>
      </c>
      <c r="D475" s="1" t="str">
        <f>_xlfn.XLOOKUP(LessonLookup[[#This Row],[TopicID]],topics!I:I,topics!E:E)</f>
        <v>Y10.Physics</v>
      </c>
      <c r="E475" s="35" t="s">
        <v>90</v>
      </c>
      <c r="F475" s="36" t="s">
        <v>10</v>
      </c>
      <c r="G475" s="36">
        <v>2</v>
      </c>
      <c r="H475" s="37">
        <v>6</v>
      </c>
      <c r="I475"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P2</v>
      </c>
      <c r="J47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P2.6</v>
      </c>
      <c r="K475" s="5" t="str">
        <f>IF(LessonLookup[[#This Row],[LessonTitleAuto]]="",LessonLookup[[#This Row],[LessonTitleEnter]],LessonLookup[[#This Row],[LessonTitleAuto]])</f>
        <v>Newton'S First Law</v>
      </c>
      <c r="L475" s="3" t="s">
        <v>963</v>
      </c>
      <c r="M475" s="3" t="s">
        <v>51</v>
      </c>
      <c r="N475" s="8">
        <f>COUNTIF(StatementLookup[LessonID],LessonLookup[[#This Row],[LessonID]])</f>
        <v>5</v>
      </c>
      <c r="O475" s="7">
        <v>1</v>
      </c>
      <c r="P475" s="2" t="s">
        <v>964</v>
      </c>
      <c r="Q475" s="2"/>
      <c r="R475" s="2"/>
      <c r="S475" s="2"/>
      <c r="T475" s="4" t="str">
        <f>IF(ISERROR(_xlfn.XLOOKUP(LessonLookup[[#This Row],[TopicID]],TopicLookup[TopicID],TopicLookup[TopicTitle])),"",_xlfn.XLOOKUP(LessonLookup[[#This Row],[TopicID]],TopicLookup[TopicID],TopicLookup[TopicTitle]))</f>
        <v>Motion And Forces</v>
      </c>
      <c r="U47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75" s="2"/>
      <c r="X475" s="2"/>
      <c r="Y475" s="2"/>
      <c r="Z475" s="2"/>
      <c r="AA475" s="2"/>
      <c r="AB475" s="2"/>
    </row>
    <row r="476" spans="1:28" hidden="1" x14ac:dyDescent="0.25">
      <c r="A476" s="7" t="str">
        <f>_xlfn.XLOOKUP(LessonLookup[[#This Row],[TopicID]],TopicLookup[TopicID],TopicLookup[SyllabusSubject])</f>
        <v>Physics</v>
      </c>
      <c r="B476" s="5">
        <f>_xlfn.XLOOKUP(LessonLookup[[#This Row],[TopicID]],TopicLookup[TopicID],TopicLookup[SyllabusKeyStage])</f>
        <v>4</v>
      </c>
      <c r="C476" s="1" t="str">
        <f>_xlfn.XLOOKUP(LessonLookup[[#This Row],[TopicID]],topics!I:I,topics!D:D)</f>
        <v>KS4.Physics</v>
      </c>
      <c r="D476" s="1" t="str">
        <f>_xlfn.XLOOKUP(LessonLookup[[#This Row],[TopicID]],topics!I:I,topics!E:E)</f>
        <v>Y10.Physics</v>
      </c>
      <c r="E476" s="35" t="s">
        <v>90</v>
      </c>
      <c r="F476" s="36" t="s">
        <v>10</v>
      </c>
      <c r="G476" s="36">
        <v>2</v>
      </c>
      <c r="H476" s="37">
        <v>7</v>
      </c>
      <c r="I476"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P2</v>
      </c>
      <c r="J47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P2.7</v>
      </c>
      <c r="K476" s="5" t="str">
        <f>IF(LessonLookup[[#This Row],[LessonTitleAuto]]="",LessonLookup[[#This Row],[LessonTitleEnter]],LessonLookup[[#This Row],[LessonTitleAuto]])</f>
        <v>Mass And Weight</v>
      </c>
      <c r="L476" s="3" t="s">
        <v>965</v>
      </c>
      <c r="M476" s="3" t="s">
        <v>51</v>
      </c>
      <c r="N476" s="8">
        <f>COUNTIF(StatementLookup[LessonID],LessonLookup[[#This Row],[LessonID]])</f>
        <v>6</v>
      </c>
      <c r="O476" s="7">
        <v>1</v>
      </c>
      <c r="P476" s="2" t="s">
        <v>966</v>
      </c>
      <c r="Q476" s="2"/>
      <c r="R476" s="2"/>
      <c r="S476" s="2"/>
      <c r="T476" s="4" t="str">
        <f>IF(ISERROR(_xlfn.XLOOKUP(LessonLookup[[#This Row],[TopicID]],TopicLookup[TopicID],TopicLookup[TopicTitle])),"",_xlfn.XLOOKUP(LessonLookup[[#This Row],[TopicID]],TopicLookup[TopicID],TopicLookup[TopicTitle]))</f>
        <v>Motion And Forces</v>
      </c>
      <c r="U47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76" s="2"/>
      <c r="X476" s="2"/>
      <c r="Y476" s="2"/>
      <c r="Z476" s="2"/>
      <c r="AA476" s="2"/>
      <c r="AB476" s="2"/>
    </row>
    <row r="477" spans="1:28" hidden="1" x14ac:dyDescent="0.25">
      <c r="A477" s="7" t="str">
        <f>_xlfn.XLOOKUP(LessonLookup[[#This Row],[TopicID]],TopicLookup[TopicID],TopicLookup[SyllabusSubject])</f>
        <v>Physics</v>
      </c>
      <c r="B477" s="5">
        <f>_xlfn.XLOOKUP(LessonLookup[[#This Row],[TopicID]],TopicLookup[TopicID],TopicLookup[SyllabusKeyStage])</f>
        <v>4</v>
      </c>
      <c r="C477" s="1" t="str">
        <f>_xlfn.XLOOKUP(LessonLookup[[#This Row],[TopicID]],topics!I:I,topics!D:D)</f>
        <v>KS4.Physics</v>
      </c>
      <c r="D477" s="1" t="str">
        <f>_xlfn.XLOOKUP(LessonLookup[[#This Row],[TopicID]],topics!I:I,topics!E:E)</f>
        <v>Y10.Physics</v>
      </c>
      <c r="E477" s="35" t="s">
        <v>90</v>
      </c>
      <c r="F477" s="36" t="s">
        <v>10</v>
      </c>
      <c r="G477" s="36">
        <v>2</v>
      </c>
      <c r="H477" s="37">
        <v>8</v>
      </c>
      <c r="I477"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P2</v>
      </c>
      <c r="J477"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P2.8</v>
      </c>
      <c r="K477" s="5" t="str">
        <f>IF(LessonLookup[[#This Row],[LessonTitleAuto]]="",LessonLookup[[#This Row],[LessonTitleEnter]],LessonLookup[[#This Row],[LessonTitleAuto]])</f>
        <v>Newton'S Second Law</v>
      </c>
      <c r="L477" s="3" t="s">
        <v>967</v>
      </c>
      <c r="M477" s="3" t="s">
        <v>51</v>
      </c>
      <c r="N477" s="8">
        <f>COUNTIF(StatementLookup[LessonID],LessonLookup[[#This Row],[LessonID]])</f>
        <v>6</v>
      </c>
      <c r="O477" s="7">
        <v>1</v>
      </c>
      <c r="P477" s="2" t="s">
        <v>968</v>
      </c>
      <c r="Q477" s="2"/>
      <c r="R477" s="2"/>
      <c r="S477" s="2"/>
      <c r="T477" s="4" t="str">
        <f>IF(ISERROR(_xlfn.XLOOKUP(LessonLookup[[#This Row],[TopicID]],TopicLookup[TopicID],TopicLookup[TopicTitle])),"",_xlfn.XLOOKUP(LessonLookup[[#This Row],[TopicID]],TopicLookup[TopicID],TopicLookup[TopicTitle]))</f>
        <v>Motion And Forces</v>
      </c>
      <c r="U47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77" s="2"/>
      <c r="X477" s="2"/>
      <c r="Y477" s="2"/>
      <c r="Z477" s="2"/>
      <c r="AA477" s="2"/>
      <c r="AB477" s="2"/>
    </row>
    <row r="478" spans="1:28" hidden="1" x14ac:dyDescent="0.25">
      <c r="A478" s="7" t="str">
        <f>_xlfn.XLOOKUP(LessonLookup[[#This Row],[TopicID]],TopicLookup[TopicID],TopicLookup[SyllabusSubject])</f>
        <v>Physics</v>
      </c>
      <c r="B478" s="5">
        <f>_xlfn.XLOOKUP(LessonLookup[[#This Row],[TopicID]],TopicLookup[TopicID],TopicLookup[SyllabusKeyStage])</f>
        <v>4</v>
      </c>
      <c r="C478" s="1" t="str">
        <f>_xlfn.XLOOKUP(LessonLookup[[#This Row],[TopicID]],topics!I:I,topics!D:D)</f>
        <v>KS4.Physics</v>
      </c>
      <c r="D478" s="1" t="str">
        <f>_xlfn.XLOOKUP(LessonLookup[[#This Row],[TopicID]],topics!I:I,topics!E:E)</f>
        <v>Y10.Physics</v>
      </c>
      <c r="E478" s="35" t="s">
        <v>90</v>
      </c>
      <c r="F478" s="36" t="s">
        <v>10</v>
      </c>
      <c r="G478" s="36">
        <v>2</v>
      </c>
      <c r="H478" s="37">
        <v>9</v>
      </c>
      <c r="I478"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P2</v>
      </c>
      <c r="J478"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P2.9</v>
      </c>
      <c r="K478" s="5" t="str">
        <f>IF(LessonLookup[[#This Row],[LessonTitleAuto]]="",LessonLookup[[#This Row],[LessonTitleEnter]],LessonLookup[[#This Row],[LessonTitleAuto]])</f>
        <v>Newton'S Third Law</v>
      </c>
      <c r="L478" s="3" t="s">
        <v>969</v>
      </c>
      <c r="M478" s="3" t="s">
        <v>51</v>
      </c>
      <c r="N478" s="8">
        <f>COUNTIF(StatementLookup[LessonID],LessonLookup[[#This Row],[LessonID]])</f>
        <v>5</v>
      </c>
      <c r="O478" s="7">
        <v>1</v>
      </c>
      <c r="P478" s="2" t="s">
        <v>970</v>
      </c>
      <c r="Q478" s="2"/>
      <c r="R478" s="2"/>
      <c r="S478" s="2"/>
      <c r="T478" s="4" t="str">
        <f>IF(ISERROR(_xlfn.XLOOKUP(LessonLookup[[#This Row],[TopicID]],TopicLookup[TopicID],TopicLookup[TopicTitle])),"",_xlfn.XLOOKUP(LessonLookup[[#This Row],[TopicID]],TopicLookup[TopicID],TopicLookup[TopicTitle]))</f>
        <v>Motion And Forces</v>
      </c>
      <c r="U47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78" s="2"/>
      <c r="X478" s="2"/>
      <c r="Y478" s="2"/>
      <c r="Z478" s="2"/>
      <c r="AA478" s="2"/>
      <c r="AB478" s="2"/>
    </row>
    <row r="479" spans="1:28" hidden="1" x14ac:dyDescent="0.25">
      <c r="A479" s="7" t="str">
        <f>_xlfn.XLOOKUP(LessonLookup[[#This Row],[TopicID]],TopicLookup[TopicID],TopicLookup[SyllabusSubject])</f>
        <v>Physics</v>
      </c>
      <c r="B479" s="5">
        <f>_xlfn.XLOOKUP(LessonLookup[[#This Row],[TopicID]],TopicLookup[TopicID],TopicLookup[SyllabusKeyStage])</f>
        <v>4</v>
      </c>
      <c r="C479" s="1" t="str">
        <f>_xlfn.XLOOKUP(LessonLookup[[#This Row],[TopicID]],topics!I:I,topics!D:D)</f>
        <v>KS4.Physics</v>
      </c>
      <c r="D479" s="1" t="str">
        <f>_xlfn.XLOOKUP(LessonLookup[[#This Row],[TopicID]],topics!I:I,topics!E:E)</f>
        <v>Y10.Physics</v>
      </c>
      <c r="E479" s="35" t="s">
        <v>90</v>
      </c>
      <c r="F479" s="36" t="s">
        <v>10</v>
      </c>
      <c r="G479" s="36">
        <v>2</v>
      </c>
      <c r="H479" s="37">
        <v>10</v>
      </c>
      <c r="I479"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P2</v>
      </c>
      <c r="J479"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P2.10</v>
      </c>
      <c r="K479" s="5" t="str">
        <f>IF(LessonLookup[[#This Row],[LessonTitleAuto]]="",LessonLookup[[#This Row],[LessonTitleEnter]],LessonLookup[[#This Row],[LessonTitleAuto]])</f>
        <v>Momentum</v>
      </c>
      <c r="L479" s="3" t="s">
        <v>971</v>
      </c>
      <c r="M479" s="3" t="s">
        <v>51</v>
      </c>
      <c r="N479" s="8">
        <f>COUNTIF(StatementLookup[LessonID],LessonLookup[[#This Row],[LessonID]])</f>
        <v>5</v>
      </c>
      <c r="O479" s="7">
        <v>1</v>
      </c>
      <c r="P479" s="2" t="s">
        <v>972</v>
      </c>
      <c r="Q479" s="2"/>
      <c r="R479" s="2"/>
      <c r="S479" s="2"/>
      <c r="T479" s="4" t="str">
        <f>IF(ISERROR(_xlfn.XLOOKUP(LessonLookup[[#This Row],[TopicID]],TopicLookup[TopicID],TopicLookup[TopicTitle])),"",_xlfn.XLOOKUP(LessonLookup[[#This Row],[TopicID]],TopicLookup[TopicID],TopicLookup[TopicTitle]))</f>
        <v>Motion And Forces</v>
      </c>
      <c r="U47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79" s="2"/>
      <c r="X479" s="2"/>
      <c r="Y479" s="2"/>
      <c r="Z479" s="2"/>
      <c r="AA479" s="2"/>
      <c r="AB479" s="2"/>
    </row>
    <row r="480" spans="1:28" hidden="1" x14ac:dyDescent="0.25">
      <c r="A480" s="7" t="str">
        <f>_xlfn.XLOOKUP(LessonLookup[[#This Row],[TopicID]],TopicLookup[TopicID],TopicLookup[SyllabusSubject])</f>
        <v>Physics</v>
      </c>
      <c r="B480" s="5">
        <f>_xlfn.XLOOKUP(LessonLookup[[#This Row],[TopicID]],TopicLookup[TopicID],TopicLookup[SyllabusKeyStage])</f>
        <v>4</v>
      </c>
      <c r="C480" s="1" t="str">
        <f>_xlfn.XLOOKUP(LessonLookup[[#This Row],[TopicID]],topics!I:I,topics!D:D)</f>
        <v>KS4.Physics</v>
      </c>
      <c r="D480" s="1" t="str">
        <f>_xlfn.XLOOKUP(LessonLookup[[#This Row],[TopicID]],topics!I:I,topics!E:E)</f>
        <v>Y10.Physics</v>
      </c>
      <c r="E480" s="35" t="s">
        <v>90</v>
      </c>
      <c r="F480" s="36" t="s">
        <v>10</v>
      </c>
      <c r="G480" s="36">
        <v>2</v>
      </c>
      <c r="H480" s="37">
        <v>11</v>
      </c>
      <c r="I480"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P2</v>
      </c>
      <c r="J480"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P2.11</v>
      </c>
      <c r="K480" s="5" t="str">
        <f>IF(LessonLookup[[#This Row],[LessonTitleAuto]]="",LessonLookup[[#This Row],[LessonTitleEnter]],LessonLookup[[#This Row],[LessonTitleAuto]])</f>
        <v>Stopping Distances</v>
      </c>
      <c r="L480" s="3" t="s">
        <v>973</v>
      </c>
      <c r="M480" s="3" t="s">
        <v>51</v>
      </c>
      <c r="N480" s="8">
        <f>COUNTIF(StatementLookup[LessonID],LessonLookup[[#This Row],[LessonID]])</f>
        <v>5</v>
      </c>
      <c r="O480" s="7">
        <v>1</v>
      </c>
      <c r="P480" s="2" t="s">
        <v>974</v>
      </c>
      <c r="Q480" s="2"/>
      <c r="R480" s="2"/>
      <c r="S480" s="2"/>
      <c r="T480" s="4" t="str">
        <f>IF(ISERROR(_xlfn.XLOOKUP(LessonLookup[[#This Row],[TopicID]],TopicLookup[TopicID],TopicLookup[TopicTitle])),"",_xlfn.XLOOKUP(LessonLookup[[#This Row],[TopicID]],TopicLookup[TopicID],TopicLookup[TopicTitle]))</f>
        <v>Motion And Forces</v>
      </c>
      <c r="U48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80" s="2"/>
      <c r="X480" s="2"/>
      <c r="Y480" s="2"/>
      <c r="Z480" s="2"/>
      <c r="AA480" s="2"/>
      <c r="AB480" s="2"/>
    </row>
    <row r="481" spans="1:28" hidden="1" x14ac:dyDescent="0.25">
      <c r="A481" s="7" t="str">
        <f>_xlfn.XLOOKUP(LessonLookup[[#This Row],[TopicID]],TopicLookup[TopicID],TopicLookup[SyllabusSubject])</f>
        <v>Physics</v>
      </c>
      <c r="B481" s="5">
        <f>_xlfn.XLOOKUP(LessonLookup[[#This Row],[TopicID]],TopicLookup[TopicID],TopicLookup[SyllabusKeyStage])</f>
        <v>4</v>
      </c>
      <c r="C481" s="1" t="str">
        <f>_xlfn.XLOOKUP(LessonLookup[[#This Row],[TopicID]],topics!I:I,topics!D:D)</f>
        <v>KS4.Physics</v>
      </c>
      <c r="D481" s="1" t="str">
        <f>_xlfn.XLOOKUP(LessonLookup[[#This Row],[TopicID]],topics!I:I,topics!E:E)</f>
        <v>Y10.Physics</v>
      </c>
      <c r="E481" s="35" t="s">
        <v>90</v>
      </c>
      <c r="F481" s="36" t="s">
        <v>10</v>
      </c>
      <c r="G481" s="36">
        <v>2</v>
      </c>
      <c r="H481" s="37">
        <v>12</v>
      </c>
      <c r="I481"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P2</v>
      </c>
      <c r="J481"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P2.12</v>
      </c>
      <c r="K481" s="5" t="str">
        <f>IF(LessonLookup[[#This Row],[LessonTitleAuto]]="",LessonLookup[[#This Row],[LessonTitleEnter]],LessonLookup[[#This Row],[LessonTitleAuto]])</f>
        <v>Braking Distances And Energy</v>
      </c>
      <c r="L481" s="3" t="s">
        <v>975</v>
      </c>
      <c r="M481" s="3" t="s">
        <v>51</v>
      </c>
      <c r="N481" s="8">
        <f>COUNTIF(StatementLookup[LessonID],LessonLookup[[#This Row],[LessonID]])</f>
        <v>5</v>
      </c>
      <c r="O481" s="7">
        <v>1</v>
      </c>
      <c r="P481" s="2" t="s">
        <v>976</v>
      </c>
      <c r="Q481" s="2"/>
      <c r="R481" s="2"/>
      <c r="S481" s="2"/>
      <c r="T481" s="4" t="str">
        <f>IF(ISERROR(_xlfn.XLOOKUP(LessonLookup[[#This Row],[TopicID]],TopicLookup[TopicID],TopicLookup[TopicTitle])),"",_xlfn.XLOOKUP(LessonLookup[[#This Row],[TopicID]],TopicLookup[TopicID],TopicLookup[TopicTitle]))</f>
        <v>Motion And Forces</v>
      </c>
      <c r="U48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81" s="2"/>
      <c r="X481" s="2"/>
      <c r="Y481" s="2"/>
      <c r="Z481" s="2"/>
      <c r="AA481" s="2"/>
      <c r="AB481" s="2"/>
    </row>
    <row r="482" spans="1:28" hidden="1" x14ac:dyDescent="0.25">
      <c r="A482" s="7" t="str">
        <f>_xlfn.XLOOKUP(LessonLookup[[#This Row],[TopicID]],TopicLookup[TopicID],TopicLookup[SyllabusSubject])</f>
        <v>Physics</v>
      </c>
      <c r="B482" s="5">
        <f>_xlfn.XLOOKUP(LessonLookup[[#This Row],[TopicID]],TopicLookup[TopicID],TopicLookup[SyllabusKeyStage])</f>
        <v>4</v>
      </c>
      <c r="C482" s="1" t="str">
        <f>_xlfn.XLOOKUP(LessonLookup[[#This Row],[TopicID]],topics!I:I,topics!D:D)</f>
        <v>KS4.Physics</v>
      </c>
      <c r="D482" s="1" t="str">
        <f>_xlfn.XLOOKUP(LessonLookup[[#This Row],[TopicID]],topics!I:I,topics!E:E)</f>
        <v>Y10.Physics</v>
      </c>
      <c r="E482" s="35" t="s">
        <v>90</v>
      </c>
      <c r="F482" s="36" t="s">
        <v>10</v>
      </c>
      <c r="G482" s="36">
        <v>2</v>
      </c>
      <c r="H482" s="37">
        <v>13</v>
      </c>
      <c r="I482"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P2</v>
      </c>
      <c r="J482"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P2.13</v>
      </c>
      <c r="K482" s="5" t="str">
        <f>IF(LessonLookup[[#This Row],[LessonTitleAuto]]="",LessonLookup[[#This Row],[LessonTitleEnter]],LessonLookup[[#This Row],[LessonTitleAuto]])</f>
        <v>Crash Hazards</v>
      </c>
      <c r="L482" s="3" t="s">
        <v>977</v>
      </c>
      <c r="M482" s="3" t="s">
        <v>51</v>
      </c>
      <c r="N482" s="8">
        <f>COUNTIF(StatementLookup[LessonID],LessonLookup[[#This Row],[LessonID]])</f>
        <v>5</v>
      </c>
      <c r="O482" s="7">
        <v>1</v>
      </c>
      <c r="P482" s="2" t="s">
        <v>978</v>
      </c>
      <c r="Q482" s="2"/>
      <c r="R482" s="2"/>
      <c r="S482" s="2"/>
      <c r="T482" s="4" t="str">
        <f>IF(ISERROR(_xlfn.XLOOKUP(LessonLookup[[#This Row],[TopicID]],TopicLookup[TopicID],TopicLookup[TopicTitle])),"",_xlfn.XLOOKUP(LessonLookup[[#This Row],[TopicID]],TopicLookup[TopicID],TopicLookup[TopicTitle]))</f>
        <v>Motion And Forces</v>
      </c>
      <c r="U48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82" s="2"/>
      <c r="X482" s="2"/>
      <c r="Y482" s="2"/>
      <c r="Z482" s="2"/>
      <c r="AA482" s="2"/>
      <c r="AB482" s="2"/>
    </row>
    <row r="483" spans="1:28" hidden="1" x14ac:dyDescent="0.25">
      <c r="A483" s="7" t="str">
        <f>_xlfn.XLOOKUP(LessonLookup[[#This Row],[TopicID]],TopicLookup[TopicID],TopicLookup[SyllabusSubject])</f>
        <v>Physics</v>
      </c>
      <c r="B483" s="5">
        <f>_xlfn.XLOOKUP(LessonLookup[[#This Row],[TopicID]],TopicLookup[TopicID],TopicLookup[SyllabusKeyStage])</f>
        <v>4</v>
      </c>
      <c r="C483" s="1" t="str">
        <f>_xlfn.XLOOKUP(LessonLookup[[#This Row],[TopicID]],topics!I:I,topics!D:D)</f>
        <v>KS4.Physics</v>
      </c>
      <c r="D483" s="1" t="str">
        <f>_xlfn.XLOOKUP(LessonLookup[[#This Row],[TopicID]],topics!I:I,topics!E:E)</f>
        <v>Y10.Physics</v>
      </c>
      <c r="E483" s="35" t="s">
        <v>90</v>
      </c>
      <c r="F483" s="36" t="s">
        <v>10</v>
      </c>
      <c r="G483" s="36">
        <v>2</v>
      </c>
      <c r="H483" s="37" t="s">
        <v>8</v>
      </c>
      <c r="I483"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P2</v>
      </c>
      <c r="J483"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P2.F</v>
      </c>
      <c r="K483" s="5" t="str">
        <f>IF(LessonLookup[[#This Row],[LessonTitleAuto]]="",LessonLookup[[#This Row],[LessonTitleEnter]],LessonLookup[[#This Row],[LessonTitleAuto]])</f>
        <v>Test feedback: P2 Motion And Forces</v>
      </c>
      <c r="L483" s="3" t="s">
        <v>921</v>
      </c>
      <c r="M483" s="3" t="s">
        <v>2951</v>
      </c>
      <c r="N483" s="2">
        <f>COUNTIF(StatementLookup[LessonID],LessonLookup[[#This Row],[LessonID]])</f>
        <v>0</v>
      </c>
      <c r="O483" s="2">
        <v>1</v>
      </c>
      <c r="P483" s="7"/>
      <c r="Q483" s="8"/>
      <c r="R483" s="2"/>
      <c r="S483" s="2"/>
      <c r="T483" s="4" t="str">
        <f>IF(ISERROR(_xlfn.XLOOKUP(LessonLookup[[#This Row],[TopicID]],TopicLookup[TopicID],TopicLookup[TopicTitle])),"",_xlfn.XLOOKUP(LessonLookup[[#This Row],[TopicID]],TopicLookup[TopicID],TopicLookup[TopicTitle]))</f>
        <v>Motion And Forces</v>
      </c>
      <c r="U48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P2 Motion And Forces</v>
      </c>
      <c r="V483" s="2"/>
      <c r="X483" s="2"/>
      <c r="Y483" s="2"/>
      <c r="Z483" s="2"/>
      <c r="AA483" s="2"/>
      <c r="AB483" s="2"/>
    </row>
    <row r="484" spans="1:28" hidden="1" x14ac:dyDescent="0.25">
      <c r="A484" s="7" t="str">
        <f>_xlfn.XLOOKUP(LessonLookup[[#This Row],[TopicID]],TopicLookup[TopicID],TopicLookup[SyllabusSubject])</f>
        <v>Physics</v>
      </c>
      <c r="B484" s="5">
        <f>_xlfn.XLOOKUP(LessonLookup[[#This Row],[TopicID]],TopicLookup[TopicID],TopicLookup[SyllabusKeyStage])</f>
        <v>4</v>
      </c>
      <c r="C484" s="1" t="str">
        <f>_xlfn.XLOOKUP(LessonLookup[[#This Row],[TopicID]],topics!I:I,topics!D:D)</f>
        <v>KS4.Physics</v>
      </c>
      <c r="D484" s="1" t="str">
        <f>_xlfn.XLOOKUP(LessonLookup[[#This Row],[TopicID]],topics!I:I,topics!E:E)</f>
        <v>Y10.Physics</v>
      </c>
      <c r="E484" s="35" t="s">
        <v>90</v>
      </c>
      <c r="F484" s="36" t="s">
        <v>10</v>
      </c>
      <c r="G484" s="36">
        <v>2</v>
      </c>
      <c r="H484" s="37" t="s">
        <v>6</v>
      </c>
      <c r="I484"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P2</v>
      </c>
      <c r="J484"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P2.R</v>
      </c>
      <c r="K484" s="5" t="str">
        <f>IF(LessonLookup[[#This Row],[LessonTitleAuto]]="",LessonLookup[[#This Row],[LessonTitleEnter]],LessonLookup[[#This Row],[LessonTitleAuto]])</f>
        <v>Revision of topic P2 Motion And Forces</v>
      </c>
      <c r="L484" s="3" t="s">
        <v>921</v>
      </c>
      <c r="M484" s="3" t="s">
        <v>2873</v>
      </c>
      <c r="N484" s="2">
        <f>COUNTIF(StatementLookup[LessonID],LessonLookup[[#This Row],[LessonID]])</f>
        <v>0</v>
      </c>
      <c r="O484" s="2">
        <v>1</v>
      </c>
      <c r="P484" s="7"/>
      <c r="Q484" s="8"/>
      <c r="R484" s="2"/>
      <c r="S484" s="2"/>
      <c r="T484" s="4" t="str">
        <f>IF(ISERROR(_xlfn.XLOOKUP(LessonLookup[[#This Row],[TopicID]],TopicLookup[TopicID],TopicLookup[TopicTitle])),"",_xlfn.XLOOKUP(LessonLookup[[#This Row],[TopicID]],TopicLookup[TopicID],TopicLookup[TopicTitle]))</f>
        <v>Motion And Forces</v>
      </c>
      <c r="U48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P2 Motion And Forces</v>
      </c>
      <c r="V484" s="2"/>
      <c r="X484" s="2"/>
      <c r="Y484" s="2"/>
      <c r="Z484" s="2"/>
      <c r="AA484" s="2"/>
      <c r="AB484" s="2"/>
    </row>
    <row r="485" spans="1:28" hidden="1" x14ac:dyDescent="0.25">
      <c r="A485" s="7" t="str">
        <f>_xlfn.XLOOKUP(LessonLookup[[#This Row],[TopicID]],TopicLookup[TopicID],TopicLookup[SyllabusSubject])</f>
        <v>Physics</v>
      </c>
      <c r="B485" s="5">
        <f>_xlfn.XLOOKUP(LessonLookup[[#This Row],[TopicID]],TopicLookup[TopicID],TopicLookup[SyllabusKeyStage])</f>
        <v>4</v>
      </c>
      <c r="C485" s="1" t="str">
        <f>_xlfn.XLOOKUP(LessonLookup[[#This Row],[TopicID]],topics!I:I,topics!D:D)</f>
        <v>KS4.Physics</v>
      </c>
      <c r="D485" s="1" t="str">
        <f>_xlfn.XLOOKUP(LessonLookup[[#This Row],[TopicID]],topics!I:I,topics!E:E)</f>
        <v>Y10.Physics</v>
      </c>
      <c r="E485" s="35" t="s">
        <v>90</v>
      </c>
      <c r="F485" s="36" t="s">
        <v>10</v>
      </c>
      <c r="G485" s="36">
        <v>2</v>
      </c>
      <c r="H485" s="37" t="s">
        <v>7</v>
      </c>
      <c r="I485"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P2</v>
      </c>
      <c r="J485"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P2.T</v>
      </c>
      <c r="K485" s="5" t="str">
        <f>IF(LessonLookup[[#This Row],[LessonTitleAuto]]="",LessonLookup[[#This Row],[LessonTitleEnter]],LessonLookup[[#This Row],[LessonTitleAuto]])</f>
        <v>Topic test: P2 Motion And Forces</v>
      </c>
      <c r="L485" s="3" t="s">
        <v>921</v>
      </c>
      <c r="M485" s="3" t="s">
        <v>2950</v>
      </c>
      <c r="N485" s="2">
        <f>COUNTIF(StatementLookup[LessonID],LessonLookup[[#This Row],[LessonID]])</f>
        <v>0</v>
      </c>
      <c r="O485" s="2">
        <v>1</v>
      </c>
      <c r="P485" s="7"/>
      <c r="Q485" s="8"/>
      <c r="R485" s="2"/>
      <c r="S485" s="2"/>
      <c r="T485" s="4" t="str">
        <f>IF(ISERROR(_xlfn.XLOOKUP(LessonLookup[[#This Row],[TopicID]],TopicLookup[TopicID],TopicLookup[TopicTitle])),"",_xlfn.XLOOKUP(LessonLookup[[#This Row],[TopicID]],TopicLookup[TopicID],TopicLookup[TopicTitle]))</f>
        <v>Motion And Forces</v>
      </c>
      <c r="U48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P2 Motion And Forces</v>
      </c>
      <c r="V485" s="2"/>
      <c r="X485" s="2"/>
      <c r="Y485" s="2"/>
      <c r="Z485" s="2"/>
      <c r="AA485" s="2"/>
      <c r="AB485" s="2"/>
    </row>
    <row r="486" spans="1:28" hidden="1" x14ac:dyDescent="0.25">
      <c r="A486" s="7" t="str">
        <f>_xlfn.XLOOKUP(LessonLookup[[#This Row],[TopicID]],TopicLookup[TopicID],TopicLookup[SyllabusSubject])</f>
        <v>Physics</v>
      </c>
      <c r="B486" s="5">
        <f>_xlfn.XLOOKUP(LessonLookup[[#This Row],[TopicID]],TopicLookup[TopicID],TopicLookup[SyllabusKeyStage])</f>
        <v>4</v>
      </c>
      <c r="C486" s="1" t="str">
        <f>_xlfn.XLOOKUP(LessonLookup[[#This Row],[TopicID]],topics!I:I,topics!D:D)</f>
        <v>KS4.Physics</v>
      </c>
      <c r="D486" s="1" t="str">
        <f>_xlfn.XLOOKUP(LessonLookup[[#This Row],[TopicID]],topics!I:I,topics!E:E)</f>
        <v>Y9.Physics</v>
      </c>
      <c r="E486" s="35" t="s">
        <v>90</v>
      </c>
      <c r="F486" s="36" t="s">
        <v>10</v>
      </c>
      <c r="G486" s="36">
        <v>3</v>
      </c>
      <c r="H486" s="37">
        <v>1</v>
      </c>
      <c r="I486"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P3</v>
      </c>
      <c r="J48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P3.1</v>
      </c>
      <c r="K486" s="5" t="str">
        <f>IF(LessonLookup[[#This Row],[LessonTitleAuto]]="",LessonLookup[[#This Row],[LessonTitleEnter]],LessonLookup[[#This Row],[LessonTitleAuto]])</f>
        <v>Energy Stores And Transfers</v>
      </c>
      <c r="L486" s="3" t="s">
        <v>979</v>
      </c>
      <c r="M486" s="3" t="s">
        <v>51</v>
      </c>
      <c r="N486" s="8">
        <f>COUNTIF(StatementLookup[LessonID],LessonLookup[[#This Row],[LessonID]])</f>
        <v>5</v>
      </c>
      <c r="O486" s="7">
        <v>1</v>
      </c>
      <c r="P486" s="2" t="s">
        <v>980</v>
      </c>
      <c r="Q486" s="2"/>
      <c r="R486" s="2"/>
      <c r="S486" s="2"/>
      <c r="T486" s="4" t="str">
        <f>IF(ISERROR(_xlfn.XLOOKUP(LessonLookup[[#This Row],[TopicID]],TopicLookup[TopicID],TopicLookup[TopicTitle])),"",_xlfn.XLOOKUP(LessonLookup[[#This Row],[TopicID]],TopicLookup[TopicID],TopicLookup[TopicTitle]))</f>
        <v>Conservation Of Energy</v>
      </c>
      <c r="U48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86" s="2"/>
      <c r="X486" s="2"/>
      <c r="Y486" s="2"/>
      <c r="Z486" s="2"/>
      <c r="AA486" s="2"/>
      <c r="AB486" s="2"/>
    </row>
    <row r="487" spans="1:28" hidden="1" x14ac:dyDescent="0.25">
      <c r="A487" s="7" t="str">
        <f>_xlfn.XLOOKUP(LessonLookup[[#This Row],[TopicID]],TopicLookup[TopicID],TopicLookup[SyllabusSubject])</f>
        <v>Physics</v>
      </c>
      <c r="B487" s="5">
        <f>_xlfn.XLOOKUP(LessonLookup[[#This Row],[TopicID]],TopicLookup[TopicID],TopicLookup[SyllabusKeyStage])</f>
        <v>4</v>
      </c>
      <c r="C487" s="1" t="str">
        <f>_xlfn.XLOOKUP(LessonLookup[[#This Row],[TopicID]],topics!I:I,topics!D:D)</f>
        <v>KS4.Physics</v>
      </c>
      <c r="D487" s="1" t="str">
        <f>_xlfn.XLOOKUP(LessonLookup[[#This Row],[TopicID]],topics!I:I,topics!E:E)</f>
        <v>Y9.Physics</v>
      </c>
      <c r="E487" s="35" t="s">
        <v>90</v>
      </c>
      <c r="F487" s="36" t="s">
        <v>10</v>
      </c>
      <c r="G487" s="36">
        <v>3</v>
      </c>
      <c r="H487" s="37">
        <v>2</v>
      </c>
      <c r="I487"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P3</v>
      </c>
      <c r="J487"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P3.2</v>
      </c>
      <c r="K487" s="5" t="str">
        <f>IF(LessonLookup[[#This Row],[LessonTitleAuto]]="",LessonLookup[[#This Row],[LessonTitleEnter]],LessonLookup[[#This Row],[LessonTitleAuto]])</f>
        <v>Energy Efficiency</v>
      </c>
      <c r="L487" s="3" t="s">
        <v>981</v>
      </c>
      <c r="M487" s="3" t="s">
        <v>51</v>
      </c>
      <c r="N487" s="8">
        <f>COUNTIF(StatementLookup[LessonID],LessonLookup[[#This Row],[LessonID]])</f>
        <v>5</v>
      </c>
      <c r="O487" s="7">
        <v>1</v>
      </c>
      <c r="P487" s="2" t="s">
        <v>982</v>
      </c>
      <c r="Q487" s="2"/>
      <c r="R487" s="2"/>
      <c r="S487" s="2"/>
      <c r="T487" s="4" t="str">
        <f>IF(ISERROR(_xlfn.XLOOKUP(LessonLookup[[#This Row],[TopicID]],TopicLookup[TopicID],TopicLookup[TopicTitle])),"",_xlfn.XLOOKUP(LessonLookup[[#This Row],[TopicID]],TopicLookup[TopicID],TopicLookup[TopicTitle]))</f>
        <v>Conservation Of Energy</v>
      </c>
      <c r="U48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87" s="2"/>
      <c r="X487" s="2"/>
      <c r="Y487" s="2"/>
      <c r="Z487" s="2"/>
      <c r="AA487" s="2"/>
      <c r="AB487" s="2"/>
    </row>
    <row r="488" spans="1:28" hidden="1" x14ac:dyDescent="0.25">
      <c r="A488" s="7" t="str">
        <f>_xlfn.XLOOKUP(LessonLookup[[#This Row],[TopicID]],TopicLookup[TopicID],TopicLookup[SyllabusSubject])</f>
        <v>Physics</v>
      </c>
      <c r="B488" s="5">
        <f>_xlfn.XLOOKUP(LessonLookup[[#This Row],[TopicID]],TopicLookup[TopicID],TopicLookup[SyllabusKeyStage])</f>
        <v>4</v>
      </c>
      <c r="C488" s="1" t="str">
        <f>_xlfn.XLOOKUP(LessonLookup[[#This Row],[TopicID]],topics!I:I,topics!D:D)</f>
        <v>KS4.Physics</v>
      </c>
      <c r="D488" s="1" t="str">
        <f>_xlfn.XLOOKUP(LessonLookup[[#This Row],[TopicID]],topics!I:I,topics!E:E)</f>
        <v>Y9.Physics</v>
      </c>
      <c r="E488" s="35" t="s">
        <v>90</v>
      </c>
      <c r="F488" s="36" t="s">
        <v>10</v>
      </c>
      <c r="G488" s="36">
        <v>3</v>
      </c>
      <c r="H488" s="37">
        <v>3</v>
      </c>
      <c r="I488"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P3</v>
      </c>
      <c r="J488"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P3.3</v>
      </c>
      <c r="K488" s="5" t="str">
        <f>IF(LessonLookup[[#This Row],[LessonTitleAuto]]="",LessonLookup[[#This Row],[LessonTitleEnter]],LessonLookup[[#This Row],[LessonTitleAuto]])</f>
        <v>Keeping Warm</v>
      </c>
      <c r="L488" s="3" t="s">
        <v>983</v>
      </c>
      <c r="M488" s="3" t="s">
        <v>51</v>
      </c>
      <c r="N488" s="8">
        <f>COUNTIF(StatementLookup[LessonID],LessonLookup[[#This Row],[LessonID]])</f>
        <v>5</v>
      </c>
      <c r="O488" s="7">
        <v>1</v>
      </c>
      <c r="P488" s="2" t="s">
        <v>984</v>
      </c>
      <c r="Q488" s="2"/>
      <c r="R488" s="2"/>
      <c r="S488" s="2"/>
      <c r="T488" s="4" t="str">
        <f>IF(ISERROR(_xlfn.XLOOKUP(LessonLookup[[#This Row],[TopicID]],TopicLookup[TopicID],TopicLookup[TopicTitle])),"",_xlfn.XLOOKUP(LessonLookup[[#This Row],[TopicID]],TopicLookup[TopicID],TopicLookup[TopicTitle]))</f>
        <v>Conservation Of Energy</v>
      </c>
      <c r="U48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88" s="2"/>
      <c r="X488" s="2"/>
      <c r="Y488" s="2"/>
      <c r="Z488" s="2"/>
      <c r="AA488" s="2"/>
      <c r="AB488" s="2"/>
    </row>
    <row r="489" spans="1:28" hidden="1" x14ac:dyDescent="0.25">
      <c r="A489" s="7" t="str">
        <f>_xlfn.XLOOKUP(LessonLookup[[#This Row],[TopicID]],TopicLookup[TopicID],TopicLookup[SyllabusSubject])</f>
        <v>Physics</v>
      </c>
      <c r="B489" s="5">
        <f>_xlfn.XLOOKUP(LessonLookup[[#This Row],[TopicID]],TopicLookup[TopicID],TopicLookup[SyllabusKeyStage])</f>
        <v>4</v>
      </c>
      <c r="C489" s="1" t="str">
        <f>_xlfn.XLOOKUP(LessonLookup[[#This Row],[TopicID]],topics!I:I,topics!D:D)</f>
        <v>KS4.Physics</v>
      </c>
      <c r="D489" s="1" t="str">
        <f>_xlfn.XLOOKUP(LessonLookup[[#This Row],[TopicID]],topics!I:I,topics!E:E)</f>
        <v>Y9.Physics</v>
      </c>
      <c r="E489" s="35" t="s">
        <v>90</v>
      </c>
      <c r="F489" s="36" t="s">
        <v>10</v>
      </c>
      <c r="G489" s="36">
        <v>3</v>
      </c>
      <c r="H489" s="37">
        <v>4</v>
      </c>
      <c r="I489"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P3</v>
      </c>
      <c r="J489"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P3.4</v>
      </c>
      <c r="K489" s="5" t="str">
        <f>IF(LessonLookup[[#This Row],[LessonTitleAuto]]="",LessonLookup[[#This Row],[LessonTitleEnter]],LessonLookup[[#This Row],[LessonTitleAuto]])</f>
        <v>Stored Energies</v>
      </c>
      <c r="L489" s="3" t="s">
        <v>985</v>
      </c>
      <c r="M489" s="3" t="s">
        <v>51</v>
      </c>
      <c r="N489" s="8">
        <f>COUNTIF(StatementLookup[LessonID],LessonLookup[[#This Row],[LessonID]])</f>
        <v>4</v>
      </c>
      <c r="O489" s="7">
        <v>1</v>
      </c>
      <c r="P489" s="2" t="s">
        <v>986</v>
      </c>
      <c r="Q489" s="2"/>
      <c r="R489" s="2"/>
      <c r="S489" s="2"/>
      <c r="T489" s="4" t="str">
        <f>IF(ISERROR(_xlfn.XLOOKUP(LessonLookup[[#This Row],[TopicID]],TopicLookup[TopicID],TopicLookup[TopicTitle])),"",_xlfn.XLOOKUP(LessonLookup[[#This Row],[TopicID]],TopicLookup[TopicID],TopicLookup[TopicTitle]))</f>
        <v>Conservation Of Energy</v>
      </c>
      <c r="U48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89" s="2"/>
      <c r="X489" s="2"/>
      <c r="Y489" s="2"/>
      <c r="Z489" s="2"/>
      <c r="AA489" s="2"/>
      <c r="AB489" s="2"/>
    </row>
    <row r="490" spans="1:28" hidden="1" x14ac:dyDescent="0.25">
      <c r="A490" s="7" t="str">
        <f>_xlfn.XLOOKUP(LessonLookup[[#This Row],[TopicID]],TopicLookup[TopicID],TopicLookup[SyllabusSubject])</f>
        <v>Physics</v>
      </c>
      <c r="B490" s="5">
        <f>_xlfn.XLOOKUP(LessonLookup[[#This Row],[TopicID]],TopicLookup[TopicID],TopicLookup[SyllabusKeyStage])</f>
        <v>4</v>
      </c>
      <c r="C490" s="1" t="str">
        <f>_xlfn.XLOOKUP(LessonLookup[[#This Row],[TopicID]],topics!I:I,topics!D:D)</f>
        <v>KS4.Physics</v>
      </c>
      <c r="D490" s="1" t="str">
        <f>_xlfn.XLOOKUP(LessonLookup[[#This Row],[TopicID]],topics!I:I,topics!E:E)</f>
        <v>Y9.Physics</v>
      </c>
      <c r="E490" s="35" t="s">
        <v>90</v>
      </c>
      <c r="F490" s="36" t="s">
        <v>10</v>
      </c>
      <c r="G490" s="36">
        <v>3</v>
      </c>
      <c r="H490" s="37">
        <v>5</v>
      </c>
      <c r="I490"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P3</v>
      </c>
      <c r="J490"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P3.5</v>
      </c>
      <c r="K490" s="5" t="str">
        <f>IF(LessonLookup[[#This Row],[LessonTitleAuto]]="",LessonLookup[[#This Row],[LessonTitleEnter]],LessonLookup[[#This Row],[LessonTitleAuto]])</f>
        <v>Non-Renewable Resources</v>
      </c>
      <c r="L490" s="3" t="s">
        <v>987</v>
      </c>
      <c r="M490" s="3" t="s">
        <v>51</v>
      </c>
      <c r="N490" s="8">
        <f>COUNTIF(StatementLookup[LessonID],LessonLookup[[#This Row],[LessonID]])</f>
        <v>4</v>
      </c>
      <c r="O490" s="7">
        <v>1</v>
      </c>
      <c r="P490" s="2" t="s">
        <v>988</v>
      </c>
      <c r="Q490" s="2"/>
      <c r="R490" s="2"/>
      <c r="S490" s="2"/>
      <c r="T490" s="4" t="str">
        <f>IF(ISERROR(_xlfn.XLOOKUP(LessonLookup[[#This Row],[TopicID]],TopicLookup[TopicID],TopicLookup[TopicTitle])),"",_xlfn.XLOOKUP(LessonLookup[[#This Row],[TopicID]],TopicLookup[TopicID],TopicLookup[TopicTitle]))</f>
        <v>Conservation Of Energy</v>
      </c>
      <c r="U49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90" s="2"/>
      <c r="X490" s="2"/>
      <c r="Y490" s="2"/>
      <c r="Z490" s="2"/>
      <c r="AA490" s="2"/>
      <c r="AB490" s="2"/>
    </row>
    <row r="491" spans="1:28" hidden="1" x14ac:dyDescent="0.25">
      <c r="A491" s="7" t="str">
        <f>_xlfn.XLOOKUP(LessonLookup[[#This Row],[TopicID]],TopicLookup[TopicID],TopicLookup[SyllabusSubject])</f>
        <v>Physics</v>
      </c>
      <c r="B491" s="5">
        <f>_xlfn.XLOOKUP(LessonLookup[[#This Row],[TopicID]],TopicLookup[TopicID],TopicLookup[SyllabusKeyStage])</f>
        <v>4</v>
      </c>
      <c r="C491" s="1" t="str">
        <f>_xlfn.XLOOKUP(LessonLookup[[#This Row],[TopicID]],topics!I:I,topics!D:D)</f>
        <v>KS4.Physics</v>
      </c>
      <c r="D491" s="1" t="str">
        <f>_xlfn.XLOOKUP(LessonLookup[[#This Row],[TopicID]],topics!I:I,topics!E:E)</f>
        <v>Y9.Physics</v>
      </c>
      <c r="E491" s="35" t="s">
        <v>90</v>
      </c>
      <c r="F491" s="36" t="s">
        <v>10</v>
      </c>
      <c r="G491" s="36">
        <v>3</v>
      </c>
      <c r="H491" s="37">
        <v>6</v>
      </c>
      <c r="I491"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P3</v>
      </c>
      <c r="J491"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P3.6</v>
      </c>
      <c r="K491" s="5" t="str">
        <f>IF(LessonLookup[[#This Row],[LessonTitleAuto]]="",LessonLookup[[#This Row],[LessonTitleEnter]],LessonLookup[[#This Row],[LessonTitleAuto]])</f>
        <v>Renewable Resources</v>
      </c>
      <c r="L491" s="3" t="s">
        <v>989</v>
      </c>
      <c r="M491" s="3" t="s">
        <v>51</v>
      </c>
      <c r="N491" s="8">
        <f>COUNTIF(StatementLookup[LessonID],LessonLookup[[#This Row],[LessonID]])</f>
        <v>5</v>
      </c>
      <c r="O491" s="7">
        <v>1</v>
      </c>
      <c r="P491" s="2" t="s">
        <v>990</v>
      </c>
      <c r="Q491" s="2"/>
      <c r="R491" s="2"/>
      <c r="S491" s="2"/>
      <c r="T491" s="4" t="str">
        <f>IF(ISERROR(_xlfn.XLOOKUP(LessonLookup[[#This Row],[TopicID]],TopicLookup[TopicID],TopicLookup[TopicTitle])),"",_xlfn.XLOOKUP(LessonLookup[[#This Row],[TopicID]],TopicLookup[TopicID],TopicLookup[TopicTitle]))</f>
        <v>Conservation Of Energy</v>
      </c>
      <c r="U49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91" s="2"/>
      <c r="X491" s="2"/>
      <c r="Y491" s="2"/>
      <c r="Z491" s="2"/>
      <c r="AA491" s="2"/>
      <c r="AB491" s="2"/>
    </row>
    <row r="492" spans="1:28" hidden="1" x14ac:dyDescent="0.25">
      <c r="A492" s="7" t="str">
        <f>_xlfn.XLOOKUP(LessonLookup[[#This Row],[TopicID]],TopicLookup[TopicID],TopicLookup[SyllabusSubject])</f>
        <v>Physics</v>
      </c>
      <c r="B492" s="5">
        <f>_xlfn.XLOOKUP(LessonLookup[[#This Row],[TopicID]],TopicLookup[TopicID],TopicLookup[SyllabusKeyStage])</f>
        <v>4</v>
      </c>
      <c r="C492" s="1" t="str">
        <f>_xlfn.XLOOKUP(LessonLookup[[#This Row],[TopicID]],topics!I:I,topics!D:D)</f>
        <v>KS4.Physics</v>
      </c>
      <c r="D492" s="1" t="str">
        <f>_xlfn.XLOOKUP(LessonLookup[[#This Row],[TopicID]],topics!I:I,topics!E:E)</f>
        <v>Y9.Physics</v>
      </c>
      <c r="E492" s="35" t="s">
        <v>90</v>
      </c>
      <c r="F492" s="36" t="s">
        <v>10</v>
      </c>
      <c r="G492" s="36">
        <v>3</v>
      </c>
      <c r="H492" s="37" t="s">
        <v>8</v>
      </c>
      <c r="I492"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P3</v>
      </c>
      <c r="J492"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P3.F</v>
      </c>
      <c r="K492" s="5" t="str">
        <f>IF(LessonLookup[[#This Row],[LessonTitleAuto]]="",LessonLookup[[#This Row],[LessonTitleEnter]],LessonLookup[[#This Row],[LessonTitleAuto]])</f>
        <v>Test feedback: P3 Conservation Of Energy</v>
      </c>
      <c r="L492" s="3" t="s">
        <v>921</v>
      </c>
      <c r="M492" s="3" t="s">
        <v>2951</v>
      </c>
      <c r="N492" s="2">
        <f>COUNTIF(StatementLookup[LessonID],LessonLookup[[#This Row],[LessonID]])</f>
        <v>1</v>
      </c>
      <c r="O492" s="2">
        <v>1</v>
      </c>
      <c r="P492" s="7"/>
      <c r="Q492" s="8"/>
      <c r="R492" s="2"/>
      <c r="S492" s="2"/>
      <c r="T492" s="4" t="str">
        <f>IF(ISERROR(_xlfn.XLOOKUP(LessonLookup[[#This Row],[TopicID]],TopicLookup[TopicID],TopicLookup[TopicTitle])),"",_xlfn.XLOOKUP(LessonLookup[[#This Row],[TopicID]],TopicLookup[TopicID],TopicLookup[TopicTitle]))</f>
        <v>Conservation Of Energy</v>
      </c>
      <c r="U49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P3 Conservation Of Energy</v>
      </c>
      <c r="V492" s="2"/>
      <c r="X492" s="2"/>
      <c r="Y492" s="2"/>
      <c r="Z492" s="2"/>
      <c r="AA492" s="2"/>
      <c r="AB492" s="2"/>
    </row>
    <row r="493" spans="1:28" hidden="1" x14ac:dyDescent="0.25">
      <c r="A493" s="7" t="str">
        <f>_xlfn.XLOOKUP(LessonLookup[[#This Row],[TopicID]],TopicLookup[TopicID],TopicLookup[SyllabusSubject])</f>
        <v>Physics</v>
      </c>
      <c r="B493" s="5">
        <f>_xlfn.XLOOKUP(LessonLookup[[#This Row],[TopicID]],TopicLookup[TopicID],TopicLookup[SyllabusKeyStage])</f>
        <v>4</v>
      </c>
      <c r="C493" s="1" t="str">
        <f>_xlfn.XLOOKUP(LessonLookup[[#This Row],[TopicID]],topics!I:I,topics!D:D)</f>
        <v>KS4.Physics</v>
      </c>
      <c r="D493" s="1" t="str">
        <f>_xlfn.XLOOKUP(LessonLookup[[#This Row],[TopicID]],topics!I:I,topics!E:E)</f>
        <v>Y9.Physics</v>
      </c>
      <c r="E493" s="35" t="s">
        <v>90</v>
      </c>
      <c r="F493" s="36" t="s">
        <v>10</v>
      </c>
      <c r="G493" s="36">
        <v>3</v>
      </c>
      <c r="H493" s="37" t="s">
        <v>6</v>
      </c>
      <c r="I493"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P3</v>
      </c>
      <c r="J493"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P3.R</v>
      </c>
      <c r="K493" s="5" t="str">
        <f>IF(LessonLookup[[#This Row],[LessonTitleAuto]]="",LessonLookup[[#This Row],[LessonTitleEnter]],LessonLookup[[#This Row],[LessonTitleAuto]])</f>
        <v>Revision of topic P3 Conservation Of Energy</v>
      </c>
      <c r="L493" s="3" t="s">
        <v>921</v>
      </c>
      <c r="M493" s="3" t="s">
        <v>2873</v>
      </c>
      <c r="N493" s="2">
        <f>COUNTIF(StatementLookup[LessonID],LessonLookup[[#This Row],[LessonID]])</f>
        <v>1</v>
      </c>
      <c r="O493" s="2">
        <v>1</v>
      </c>
      <c r="P493" s="7"/>
      <c r="Q493" s="8"/>
      <c r="R493" s="2"/>
      <c r="S493" s="2"/>
      <c r="T493" s="4" t="str">
        <f>IF(ISERROR(_xlfn.XLOOKUP(LessonLookup[[#This Row],[TopicID]],TopicLookup[TopicID],TopicLookup[TopicTitle])),"",_xlfn.XLOOKUP(LessonLookup[[#This Row],[TopicID]],TopicLookup[TopicID],TopicLookup[TopicTitle]))</f>
        <v>Conservation Of Energy</v>
      </c>
      <c r="U49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P3 Conservation Of Energy</v>
      </c>
      <c r="V493" s="2"/>
      <c r="X493" s="2"/>
      <c r="Y493" s="2"/>
      <c r="Z493" s="2"/>
      <c r="AA493" s="2"/>
      <c r="AB493" s="2"/>
    </row>
    <row r="494" spans="1:28" hidden="1" x14ac:dyDescent="0.25">
      <c r="A494" s="7" t="str">
        <f>_xlfn.XLOOKUP(LessonLookup[[#This Row],[TopicID]],TopicLookup[TopicID],TopicLookup[SyllabusSubject])</f>
        <v>Physics</v>
      </c>
      <c r="B494" s="5">
        <f>_xlfn.XLOOKUP(LessonLookup[[#This Row],[TopicID]],TopicLookup[TopicID],TopicLookup[SyllabusKeyStage])</f>
        <v>4</v>
      </c>
      <c r="C494" s="1" t="str">
        <f>_xlfn.XLOOKUP(LessonLookup[[#This Row],[TopicID]],topics!I:I,topics!D:D)</f>
        <v>KS4.Physics</v>
      </c>
      <c r="D494" s="1" t="str">
        <f>_xlfn.XLOOKUP(LessonLookup[[#This Row],[TopicID]],topics!I:I,topics!E:E)</f>
        <v>Y9.Physics</v>
      </c>
      <c r="E494" s="35" t="s">
        <v>90</v>
      </c>
      <c r="F494" s="36" t="s">
        <v>10</v>
      </c>
      <c r="G494" s="36">
        <v>3</v>
      </c>
      <c r="H494" s="37" t="s">
        <v>7</v>
      </c>
      <c r="I494"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P3</v>
      </c>
      <c r="J494"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P3.T</v>
      </c>
      <c r="K494" s="5" t="str">
        <f>IF(LessonLookup[[#This Row],[LessonTitleAuto]]="",LessonLookup[[#This Row],[LessonTitleEnter]],LessonLookup[[#This Row],[LessonTitleAuto]])</f>
        <v>Topic test: P3 Conservation Of Energy</v>
      </c>
      <c r="L494" s="3" t="s">
        <v>921</v>
      </c>
      <c r="M494" s="3" t="s">
        <v>2950</v>
      </c>
      <c r="N494" s="2">
        <f>COUNTIF(StatementLookup[LessonID],LessonLookup[[#This Row],[LessonID]])</f>
        <v>1</v>
      </c>
      <c r="O494" s="2">
        <v>1</v>
      </c>
      <c r="P494" s="7"/>
      <c r="Q494" s="8"/>
      <c r="R494" s="2"/>
      <c r="S494" s="2"/>
      <c r="T494" s="4" t="str">
        <f>IF(ISERROR(_xlfn.XLOOKUP(LessonLookup[[#This Row],[TopicID]],TopicLookup[TopicID],TopicLookup[TopicTitle])),"",_xlfn.XLOOKUP(LessonLookup[[#This Row],[TopicID]],TopicLookup[TopicID],TopicLookup[TopicTitle]))</f>
        <v>Conservation Of Energy</v>
      </c>
      <c r="U49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P3 Conservation Of Energy</v>
      </c>
      <c r="V494" s="2"/>
      <c r="X494" s="2"/>
      <c r="Y494" s="2"/>
      <c r="Z494" s="2"/>
      <c r="AA494" s="2"/>
      <c r="AB494" s="2"/>
    </row>
    <row r="495" spans="1:28" hidden="1" x14ac:dyDescent="0.25">
      <c r="A495" s="7" t="str">
        <f>_xlfn.XLOOKUP(LessonLookup[[#This Row],[TopicID]],TopicLookup[TopicID],TopicLookup[SyllabusSubject])</f>
        <v>Physics</v>
      </c>
      <c r="B495" s="5">
        <f>_xlfn.XLOOKUP(LessonLookup[[#This Row],[TopicID]],TopicLookup[TopicID],TopicLookup[SyllabusKeyStage])</f>
        <v>4</v>
      </c>
      <c r="C495" s="1" t="str">
        <f>_xlfn.XLOOKUP(LessonLookup[[#This Row],[TopicID]],topics!I:I,topics!D:D)</f>
        <v>KS4.Physics</v>
      </c>
      <c r="D495" s="1" t="str">
        <f>_xlfn.XLOOKUP(LessonLookup[[#This Row],[TopicID]],topics!I:I,topics!E:E)</f>
        <v>Y9.Physics</v>
      </c>
      <c r="E495" s="35" t="s">
        <v>90</v>
      </c>
      <c r="F495" s="36" t="s">
        <v>10</v>
      </c>
      <c r="G495" s="36">
        <v>4</v>
      </c>
      <c r="H495" s="37">
        <v>1</v>
      </c>
      <c r="I495"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P4</v>
      </c>
      <c r="J49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P4.1</v>
      </c>
      <c r="K495" s="5" t="str">
        <f>IF(LessonLookup[[#This Row],[LessonTitleAuto]]="",LessonLookup[[#This Row],[LessonTitleEnter]],LessonLookup[[#This Row],[LessonTitleAuto]])</f>
        <v>Describing Waves</v>
      </c>
      <c r="L495" s="3" t="s">
        <v>452</v>
      </c>
      <c r="M495" s="3" t="s">
        <v>51</v>
      </c>
      <c r="N495" s="8">
        <f>COUNTIF(StatementLookup[LessonID],LessonLookup[[#This Row],[LessonID]])</f>
        <v>4</v>
      </c>
      <c r="O495" s="7">
        <v>1</v>
      </c>
      <c r="P495" s="2" t="s">
        <v>991</v>
      </c>
      <c r="Q495" s="2"/>
      <c r="R495" s="2"/>
      <c r="S495" s="2"/>
      <c r="T495" s="4" t="str">
        <f>IF(ISERROR(_xlfn.XLOOKUP(LessonLookup[[#This Row],[TopicID]],TopicLookup[TopicID],TopicLookup[TopicTitle])),"",_xlfn.XLOOKUP(LessonLookup[[#This Row],[TopicID]],TopicLookup[TopicID],TopicLookup[TopicTitle]))</f>
        <v>Waves</v>
      </c>
      <c r="U49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95" s="2"/>
      <c r="X495" s="2"/>
      <c r="Y495" s="2"/>
      <c r="Z495" s="2"/>
      <c r="AA495" s="2"/>
      <c r="AB495" s="2"/>
    </row>
    <row r="496" spans="1:28" hidden="1" x14ac:dyDescent="0.25">
      <c r="A496" s="7" t="str">
        <f>_xlfn.XLOOKUP(LessonLookup[[#This Row],[TopicID]],TopicLookup[TopicID],TopicLookup[SyllabusSubject])</f>
        <v>Physics</v>
      </c>
      <c r="B496" s="5">
        <f>_xlfn.XLOOKUP(LessonLookup[[#This Row],[TopicID]],TopicLookup[TopicID],TopicLookup[SyllabusKeyStage])</f>
        <v>4</v>
      </c>
      <c r="C496" s="1" t="str">
        <f>_xlfn.XLOOKUP(LessonLookup[[#This Row],[TopicID]],topics!I:I,topics!D:D)</f>
        <v>KS4.Physics</v>
      </c>
      <c r="D496" s="1" t="str">
        <f>_xlfn.XLOOKUP(LessonLookup[[#This Row],[TopicID]],topics!I:I,topics!E:E)</f>
        <v>Y9.Physics</v>
      </c>
      <c r="E496" s="35" t="s">
        <v>90</v>
      </c>
      <c r="F496" s="36" t="s">
        <v>10</v>
      </c>
      <c r="G496" s="36">
        <v>4</v>
      </c>
      <c r="H496" s="37">
        <v>2</v>
      </c>
      <c r="I496"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P4</v>
      </c>
      <c r="J49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P4.2</v>
      </c>
      <c r="K496" s="5" t="str">
        <f>IF(LessonLookup[[#This Row],[LessonTitleAuto]]="",LessonLookup[[#This Row],[LessonTitleEnter]],LessonLookup[[#This Row],[LessonTitleAuto]])</f>
        <v>Wave Speed</v>
      </c>
      <c r="L496" s="3" t="s">
        <v>992</v>
      </c>
      <c r="M496" s="3" t="s">
        <v>51</v>
      </c>
      <c r="N496" s="8">
        <f>COUNTIF(StatementLookup[LessonID],LessonLookup[[#This Row],[LessonID]])</f>
        <v>6</v>
      </c>
      <c r="O496" s="7">
        <v>1</v>
      </c>
      <c r="P496" s="2" t="s">
        <v>993</v>
      </c>
      <c r="Q496" s="2"/>
      <c r="R496" s="2"/>
      <c r="S496" s="2"/>
      <c r="T496" s="4" t="str">
        <f>IF(ISERROR(_xlfn.XLOOKUP(LessonLookup[[#This Row],[TopicID]],TopicLookup[TopicID],TopicLookup[TopicTitle])),"",_xlfn.XLOOKUP(LessonLookup[[#This Row],[TopicID]],TopicLookup[TopicID],TopicLookup[TopicTitle]))</f>
        <v>Waves</v>
      </c>
      <c r="U49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96" s="2"/>
      <c r="X496" s="2"/>
      <c r="Y496" s="2"/>
      <c r="Z496" s="2"/>
      <c r="AA496" s="2"/>
      <c r="AB496" s="2"/>
    </row>
    <row r="497" spans="1:28" hidden="1" x14ac:dyDescent="0.25">
      <c r="A497" s="7" t="str">
        <f>_xlfn.XLOOKUP(LessonLookup[[#This Row],[TopicID]],TopicLookup[TopicID],TopicLookup[SyllabusSubject])</f>
        <v>Physics</v>
      </c>
      <c r="B497" s="5">
        <f>_xlfn.XLOOKUP(LessonLookup[[#This Row],[TopicID]],TopicLookup[TopicID],TopicLookup[SyllabusKeyStage])</f>
        <v>4</v>
      </c>
      <c r="C497" s="1" t="str">
        <f>_xlfn.XLOOKUP(LessonLookup[[#This Row],[TopicID]],topics!I:I,topics!D:D)</f>
        <v>KS4.Physics</v>
      </c>
      <c r="D497" s="1" t="str">
        <f>_xlfn.XLOOKUP(LessonLookup[[#This Row],[TopicID]],topics!I:I,topics!E:E)</f>
        <v>Y9.Physics</v>
      </c>
      <c r="E497" s="35" t="s">
        <v>90</v>
      </c>
      <c r="F497" s="36" t="s">
        <v>10</v>
      </c>
      <c r="G497" s="36">
        <v>4</v>
      </c>
      <c r="H497" s="37">
        <v>3</v>
      </c>
      <c r="I497"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P4</v>
      </c>
      <c r="J497"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P4.3</v>
      </c>
      <c r="K497" s="5" t="str">
        <f>IF(LessonLookup[[#This Row],[LessonTitleAuto]]="",LessonLookup[[#This Row],[LessonTitleEnter]],LessonLookup[[#This Row],[LessonTitleAuto]])</f>
        <v>Refraction</v>
      </c>
      <c r="L497" s="3" t="s">
        <v>994</v>
      </c>
      <c r="M497" s="3" t="s">
        <v>51</v>
      </c>
      <c r="N497" s="8">
        <f>COUNTIF(StatementLookup[LessonID],LessonLookup[[#This Row],[LessonID]])</f>
        <v>4</v>
      </c>
      <c r="O497" s="7">
        <v>1</v>
      </c>
      <c r="P497" s="2" t="s">
        <v>995</v>
      </c>
      <c r="Q497" s="2"/>
      <c r="R497" s="2"/>
      <c r="S497" s="2"/>
      <c r="T497" s="4" t="str">
        <f>IF(ISERROR(_xlfn.XLOOKUP(LessonLookup[[#This Row],[TopicID]],TopicLookup[TopicID],TopicLookup[TopicTitle])),"",_xlfn.XLOOKUP(LessonLookup[[#This Row],[TopicID]],TopicLookup[TopicID],TopicLookup[TopicTitle]))</f>
        <v>Waves</v>
      </c>
      <c r="U49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97" s="2"/>
      <c r="X497" s="2"/>
      <c r="Y497" s="2"/>
      <c r="Z497" s="2"/>
      <c r="AA497" s="2"/>
      <c r="AB497" s="2"/>
    </row>
    <row r="498" spans="1:28" hidden="1" x14ac:dyDescent="0.25">
      <c r="A498" s="7" t="str">
        <f>_xlfn.XLOOKUP(LessonLookup[[#This Row],[TopicID]],TopicLookup[TopicID],TopicLookup[SyllabusSubject])</f>
        <v>Physics</v>
      </c>
      <c r="B498" s="5">
        <f>_xlfn.XLOOKUP(LessonLookup[[#This Row],[TopicID]],TopicLookup[TopicID],TopicLookup[SyllabusKeyStage])</f>
        <v>4</v>
      </c>
      <c r="C498" s="1" t="str">
        <f>_xlfn.XLOOKUP(LessonLookup[[#This Row],[TopicID]],topics!I:I,topics!D:D)</f>
        <v>KS4.Physics</v>
      </c>
      <c r="D498" s="1" t="str">
        <f>_xlfn.XLOOKUP(LessonLookup[[#This Row],[TopicID]],topics!I:I,topics!E:E)</f>
        <v>Y9.Physics</v>
      </c>
      <c r="E498" s="35" t="s">
        <v>90</v>
      </c>
      <c r="F498" s="36" t="s">
        <v>10</v>
      </c>
      <c r="G498" s="36">
        <v>4</v>
      </c>
      <c r="H498" s="37">
        <v>4</v>
      </c>
      <c r="I498"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P4</v>
      </c>
      <c r="J498"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P4.4</v>
      </c>
      <c r="K498" s="5" t="str">
        <f>IF(LessonLookup[[#This Row],[LessonTitleAuto]]="",LessonLookup[[#This Row],[LessonTitleEnter]],LessonLookup[[#This Row],[LessonTitleAuto]])</f>
        <v>Waves Crossing Boundaries</v>
      </c>
      <c r="L498" s="3" t="s">
        <v>996</v>
      </c>
      <c r="M498" s="3" t="s">
        <v>51</v>
      </c>
      <c r="N498" s="8">
        <f>COUNTIF(StatementLookup[LessonID],LessonLookup[[#This Row],[LessonID]])</f>
        <v>4</v>
      </c>
      <c r="O498" s="7">
        <v>1</v>
      </c>
      <c r="P498" s="2" t="s">
        <v>997</v>
      </c>
      <c r="Q498" s="2"/>
      <c r="R498" s="2"/>
      <c r="S498" s="2"/>
      <c r="T498" s="4" t="str">
        <f>IF(ISERROR(_xlfn.XLOOKUP(LessonLookup[[#This Row],[TopicID]],TopicLookup[TopicID],TopicLookup[TopicTitle])),"",_xlfn.XLOOKUP(LessonLookup[[#This Row],[TopicID]],TopicLookup[TopicID],TopicLookup[TopicTitle]))</f>
        <v>Waves</v>
      </c>
      <c r="U49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98" s="2"/>
      <c r="X498" s="2"/>
      <c r="Y498" s="2"/>
      <c r="Z498" s="2"/>
      <c r="AA498" s="2"/>
      <c r="AB498" s="2"/>
    </row>
    <row r="499" spans="1:28" hidden="1" x14ac:dyDescent="0.25">
      <c r="A499" s="7" t="str">
        <f>_xlfn.XLOOKUP(LessonLookup[[#This Row],[TopicID]],TopicLookup[TopicID],TopicLookup[SyllabusSubject])</f>
        <v>Physics</v>
      </c>
      <c r="B499" s="5">
        <f>_xlfn.XLOOKUP(LessonLookup[[#This Row],[TopicID]],TopicLookup[TopicID],TopicLookup[SyllabusKeyStage])</f>
        <v>4</v>
      </c>
      <c r="C499" s="1" t="str">
        <f>_xlfn.XLOOKUP(LessonLookup[[#This Row],[TopicID]],topics!I:I,topics!D:D)</f>
        <v>KS4.Physics</v>
      </c>
      <c r="D499" s="1" t="str">
        <f>_xlfn.XLOOKUP(LessonLookup[[#This Row],[TopicID]],topics!I:I,topics!E:E)</f>
        <v>Y9.Physics</v>
      </c>
      <c r="E499" s="35" t="s">
        <v>90</v>
      </c>
      <c r="F499" s="36" t="s">
        <v>10</v>
      </c>
      <c r="G499" s="36">
        <v>4</v>
      </c>
      <c r="H499" s="37">
        <v>5</v>
      </c>
      <c r="I499"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P4</v>
      </c>
      <c r="J499"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P4.5</v>
      </c>
      <c r="K499" s="5" t="str">
        <f>IF(LessonLookup[[#This Row],[LessonTitleAuto]]="",LessonLookup[[#This Row],[LessonTitleEnter]],LessonLookup[[#This Row],[LessonTitleAuto]])</f>
        <v>Ears And Hearing</v>
      </c>
      <c r="L499" s="3" t="s">
        <v>998</v>
      </c>
      <c r="M499" s="3" t="s">
        <v>51</v>
      </c>
      <c r="N499" s="8">
        <f>COUNTIF(StatementLookup[LessonID],LessonLookup[[#This Row],[LessonID]])</f>
        <v>5</v>
      </c>
      <c r="O499" s="7">
        <v>1</v>
      </c>
      <c r="P499" s="2" t="s">
        <v>999</v>
      </c>
      <c r="Q499" s="2"/>
      <c r="R499" s="2"/>
      <c r="S499" s="2"/>
      <c r="T499" s="4" t="str">
        <f>IF(ISERROR(_xlfn.XLOOKUP(LessonLookup[[#This Row],[TopicID]],TopicLookup[TopicID],TopicLookup[TopicTitle])),"",_xlfn.XLOOKUP(LessonLookup[[#This Row],[TopicID]],TopicLookup[TopicID],TopicLookup[TopicTitle]))</f>
        <v>Waves</v>
      </c>
      <c r="U49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499" s="2"/>
      <c r="X499" s="2"/>
      <c r="Y499" s="2"/>
      <c r="Z499" s="2"/>
      <c r="AA499" s="2"/>
      <c r="AB499" s="2"/>
    </row>
    <row r="500" spans="1:28" hidden="1" x14ac:dyDescent="0.25">
      <c r="A500" s="7" t="str">
        <f>_xlfn.XLOOKUP(LessonLookup[[#This Row],[TopicID]],TopicLookup[TopicID],TopicLookup[SyllabusSubject])</f>
        <v>Physics</v>
      </c>
      <c r="B500" s="5">
        <f>_xlfn.XLOOKUP(LessonLookup[[#This Row],[TopicID]],TopicLookup[TopicID],TopicLookup[SyllabusKeyStage])</f>
        <v>4</v>
      </c>
      <c r="C500" s="1" t="str">
        <f>_xlfn.XLOOKUP(LessonLookup[[#This Row],[TopicID]],topics!I:I,topics!D:D)</f>
        <v>KS4.Physics</v>
      </c>
      <c r="D500" s="1" t="str">
        <f>_xlfn.XLOOKUP(LessonLookup[[#This Row],[TopicID]],topics!I:I,topics!E:E)</f>
        <v>Y9.Physics</v>
      </c>
      <c r="E500" s="35" t="s">
        <v>90</v>
      </c>
      <c r="F500" s="36" t="s">
        <v>10</v>
      </c>
      <c r="G500" s="36">
        <v>4</v>
      </c>
      <c r="H500" s="37">
        <v>6</v>
      </c>
      <c r="I500"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P4</v>
      </c>
      <c r="J500"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P4.6</v>
      </c>
      <c r="K500" s="5" t="str">
        <f>IF(LessonLookup[[#This Row],[LessonTitleAuto]]="",LessonLookup[[#This Row],[LessonTitleEnter]],LessonLookup[[#This Row],[LessonTitleAuto]])</f>
        <v>Ultrasound</v>
      </c>
      <c r="L500" s="3" t="s">
        <v>1000</v>
      </c>
      <c r="M500" s="3" t="s">
        <v>51</v>
      </c>
      <c r="N500" s="8">
        <f>COUNTIF(StatementLookup[LessonID],LessonLookup[[#This Row],[LessonID]])</f>
        <v>5</v>
      </c>
      <c r="O500" s="7">
        <v>1</v>
      </c>
      <c r="P500" s="2" t="s">
        <v>1001</v>
      </c>
      <c r="Q500" s="2"/>
      <c r="R500" s="2"/>
      <c r="S500" s="2"/>
      <c r="T500" s="4" t="str">
        <f>IF(ISERROR(_xlfn.XLOOKUP(LessonLookup[[#This Row],[TopicID]],TopicLookup[TopicID],TopicLookup[TopicTitle])),"",_xlfn.XLOOKUP(LessonLookup[[#This Row],[TopicID]],TopicLookup[TopicID],TopicLookup[TopicTitle]))</f>
        <v>Waves</v>
      </c>
      <c r="U50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00" s="2"/>
      <c r="X500" s="2"/>
      <c r="Y500" s="2"/>
      <c r="Z500" s="2"/>
      <c r="AA500" s="2"/>
      <c r="AB500" s="2"/>
    </row>
    <row r="501" spans="1:28" hidden="1" x14ac:dyDescent="0.25">
      <c r="A501" s="7" t="str">
        <f>_xlfn.XLOOKUP(LessonLookup[[#This Row],[TopicID]],TopicLookup[TopicID],TopicLookup[SyllabusSubject])</f>
        <v>Physics</v>
      </c>
      <c r="B501" s="5">
        <f>_xlfn.XLOOKUP(LessonLookup[[#This Row],[TopicID]],TopicLookup[TopicID],TopicLookup[SyllabusKeyStage])</f>
        <v>4</v>
      </c>
      <c r="C501" s="1" t="str">
        <f>_xlfn.XLOOKUP(LessonLookup[[#This Row],[TopicID]],topics!I:I,topics!D:D)</f>
        <v>KS4.Physics</v>
      </c>
      <c r="D501" s="1" t="str">
        <f>_xlfn.XLOOKUP(LessonLookup[[#This Row],[TopicID]],topics!I:I,topics!E:E)</f>
        <v>Y9.Physics</v>
      </c>
      <c r="E501" s="35" t="s">
        <v>90</v>
      </c>
      <c r="F501" s="36" t="s">
        <v>10</v>
      </c>
      <c r="G501" s="36">
        <v>4</v>
      </c>
      <c r="H501" s="37">
        <v>7</v>
      </c>
      <c r="I501"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P4</v>
      </c>
      <c r="J501"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P4.7</v>
      </c>
      <c r="K501" s="5" t="str">
        <f>IF(LessonLookup[[#This Row],[LessonTitleAuto]]="",LessonLookup[[#This Row],[LessonTitleEnter]],LessonLookup[[#This Row],[LessonTitleAuto]])</f>
        <v>Infrasound</v>
      </c>
      <c r="L501" s="3" t="s">
        <v>1002</v>
      </c>
      <c r="M501" s="3" t="s">
        <v>51</v>
      </c>
      <c r="N501" s="8">
        <f>COUNTIF(StatementLookup[LessonID],LessonLookup[[#This Row],[LessonID]])</f>
        <v>5</v>
      </c>
      <c r="O501" s="7">
        <v>1</v>
      </c>
      <c r="P501" s="2" t="s">
        <v>1003</v>
      </c>
      <c r="Q501" s="2"/>
      <c r="R501" s="2"/>
      <c r="S501" s="2"/>
      <c r="T501" s="4" t="str">
        <f>IF(ISERROR(_xlfn.XLOOKUP(LessonLookup[[#This Row],[TopicID]],TopicLookup[TopicID],TopicLookup[TopicTitle])),"",_xlfn.XLOOKUP(LessonLookup[[#This Row],[TopicID]],TopicLookup[TopicID],TopicLookup[TopicTitle]))</f>
        <v>Waves</v>
      </c>
      <c r="U50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01" s="2"/>
      <c r="X501" s="2"/>
      <c r="Y501" s="2"/>
      <c r="Z501" s="2"/>
      <c r="AA501" s="2"/>
      <c r="AB501" s="2"/>
    </row>
    <row r="502" spans="1:28" hidden="1" x14ac:dyDescent="0.25">
      <c r="A502" s="7" t="str">
        <f>_xlfn.XLOOKUP(LessonLookup[[#This Row],[TopicID]],TopicLookup[TopicID],TopicLookup[SyllabusSubject])</f>
        <v>Physics</v>
      </c>
      <c r="B502" s="5">
        <f>_xlfn.XLOOKUP(LessonLookup[[#This Row],[TopicID]],TopicLookup[TopicID],TopicLookup[SyllabusKeyStage])</f>
        <v>4</v>
      </c>
      <c r="C502" s="1" t="str">
        <f>_xlfn.XLOOKUP(LessonLookup[[#This Row],[TopicID]],topics!I:I,topics!D:D)</f>
        <v>KS4.Physics</v>
      </c>
      <c r="D502" s="1" t="str">
        <f>_xlfn.XLOOKUP(LessonLookup[[#This Row],[TopicID]],topics!I:I,topics!E:E)</f>
        <v>Y9.Physics</v>
      </c>
      <c r="E502" s="35" t="s">
        <v>90</v>
      </c>
      <c r="F502" s="36" t="s">
        <v>10</v>
      </c>
      <c r="G502" s="36">
        <v>4</v>
      </c>
      <c r="H502" s="37" t="s">
        <v>8</v>
      </c>
      <c r="I502"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P4</v>
      </c>
      <c r="J502"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P4.F</v>
      </c>
      <c r="K502" s="5" t="str">
        <f>IF(LessonLookup[[#This Row],[LessonTitleAuto]]="",LessonLookup[[#This Row],[LessonTitleEnter]],LessonLookup[[#This Row],[LessonTitleAuto]])</f>
        <v>Test feedback: P4 Waves</v>
      </c>
      <c r="L502" s="3" t="s">
        <v>921</v>
      </c>
      <c r="M502" s="3" t="s">
        <v>2951</v>
      </c>
      <c r="N502" s="2">
        <f>COUNTIF(StatementLookup[LessonID],LessonLookup[[#This Row],[LessonID]])</f>
        <v>1</v>
      </c>
      <c r="O502" s="2">
        <v>1</v>
      </c>
      <c r="P502" s="7"/>
      <c r="Q502" s="8"/>
      <c r="R502" s="2"/>
      <c r="S502" s="2"/>
      <c r="T502" s="4" t="str">
        <f>IF(ISERROR(_xlfn.XLOOKUP(LessonLookup[[#This Row],[TopicID]],TopicLookup[TopicID],TopicLookup[TopicTitle])),"",_xlfn.XLOOKUP(LessonLookup[[#This Row],[TopicID]],TopicLookup[TopicID],TopicLookup[TopicTitle]))</f>
        <v>Waves</v>
      </c>
      <c r="U50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P4 Waves</v>
      </c>
      <c r="V502" s="2"/>
      <c r="X502" s="2"/>
      <c r="Y502" s="2"/>
      <c r="Z502" s="2"/>
      <c r="AA502" s="2"/>
      <c r="AB502" s="2"/>
    </row>
    <row r="503" spans="1:28" hidden="1" x14ac:dyDescent="0.25">
      <c r="A503" s="7" t="str">
        <f>_xlfn.XLOOKUP(LessonLookup[[#This Row],[TopicID]],TopicLookup[TopicID],TopicLookup[SyllabusSubject])</f>
        <v>Physics</v>
      </c>
      <c r="B503" s="5">
        <f>_xlfn.XLOOKUP(LessonLookup[[#This Row],[TopicID]],TopicLookup[TopicID],TopicLookup[SyllabusKeyStage])</f>
        <v>4</v>
      </c>
      <c r="C503" s="1" t="str">
        <f>_xlfn.XLOOKUP(LessonLookup[[#This Row],[TopicID]],topics!I:I,topics!D:D)</f>
        <v>KS4.Physics</v>
      </c>
      <c r="D503" s="1" t="str">
        <f>_xlfn.XLOOKUP(LessonLookup[[#This Row],[TopicID]],topics!I:I,topics!E:E)</f>
        <v>Y9.Physics</v>
      </c>
      <c r="E503" s="35" t="s">
        <v>90</v>
      </c>
      <c r="F503" s="36" t="s">
        <v>10</v>
      </c>
      <c r="G503" s="36">
        <v>4</v>
      </c>
      <c r="H503" s="37" t="s">
        <v>6</v>
      </c>
      <c r="I503"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P4</v>
      </c>
      <c r="J503"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P4.R</v>
      </c>
      <c r="K503" s="5" t="str">
        <f>IF(LessonLookup[[#This Row],[LessonTitleAuto]]="",LessonLookup[[#This Row],[LessonTitleEnter]],LessonLookup[[#This Row],[LessonTitleAuto]])</f>
        <v>Revision of topic P4 Waves</v>
      </c>
      <c r="L503" s="3" t="s">
        <v>921</v>
      </c>
      <c r="M503" s="3" t="s">
        <v>2873</v>
      </c>
      <c r="N503" s="2">
        <f>COUNTIF(StatementLookup[LessonID],LessonLookup[[#This Row],[LessonID]])</f>
        <v>1</v>
      </c>
      <c r="O503" s="2">
        <v>1</v>
      </c>
      <c r="P503" s="7"/>
      <c r="Q503" s="8"/>
      <c r="R503" s="2"/>
      <c r="S503" s="2"/>
      <c r="T503" s="4" t="str">
        <f>IF(ISERROR(_xlfn.XLOOKUP(LessonLookup[[#This Row],[TopicID]],TopicLookup[TopicID],TopicLookup[TopicTitle])),"",_xlfn.XLOOKUP(LessonLookup[[#This Row],[TopicID]],TopicLookup[TopicID],TopicLookup[TopicTitle]))</f>
        <v>Waves</v>
      </c>
      <c r="U50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P4 Waves</v>
      </c>
      <c r="V503" s="2"/>
      <c r="X503" s="2"/>
      <c r="Y503" s="2"/>
      <c r="Z503" s="2"/>
      <c r="AA503" s="2"/>
      <c r="AB503" s="2"/>
    </row>
    <row r="504" spans="1:28" hidden="1" x14ac:dyDescent="0.25">
      <c r="A504" s="7" t="str">
        <f>_xlfn.XLOOKUP(LessonLookup[[#This Row],[TopicID]],TopicLookup[TopicID],TopicLookup[SyllabusSubject])</f>
        <v>Physics</v>
      </c>
      <c r="B504" s="5">
        <f>_xlfn.XLOOKUP(LessonLookup[[#This Row],[TopicID]],TopicLookup[TopicID],TopicLookup[SyllabusKeyStage])</f>
        <v>4</v>
      </c>
      <c r="C504" s="1" t="str">
        <f>_xlfn.XLOOKUP(LessonLookup[[#This Row],[TopicID]],topics!I:I,topics!D:D)</f>
        <v>KS4.Physics</v>
      </c>
      <c r="D504" s="1" t="str">
        <f>_xlfn.XLOOKUP(LessonLookup[[#This Row],[TopicID]],topics!I:I,topics!E:E)</f>
        <v>Y9.Physics</v>
      </c>
      <c r="E504" s="35" t="s">
        <v>90</v>
      </c>
      <c r="F504" s="36" t="s">
        <v>10</v>
      </c>
      <c r="G504" s="36">
        <v>4</v>
      </c>
      <c r="H504" s="37" t="s">
        <v>7</v>
      </c>
      <c r="I504"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P4</v>
      </c>
      <c r="J504"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P4.T</v>
      </c>
      <c r="K504" s="5" t="str">
        <f>IF(LessonLookup[[#This Row],[LessonTitleAuto]]="",LessonLookup[[#This Row],[LessonTitleEnter]],LessonLookup[[#This Row],[LessonTitleAuto]])</f>
        <v>Topic test: P4 Waves</v>
      </c>
      <c r="L504" s="3" t="s">
        <v>921</v>
      </c>
      <c r="M504" s="3" t="s">
        <v>2950</v>
      </c>
      <c r="N504" s="2">
        <f>COUNTIF(StatementLookup[LessonID],LessonLookup[[#This Row],[LessonID]])</f>
        <v>1</v>
      </c>
      <c r="O504" s="2">
        <v>1</v>
      </c>
      <c r="P504" s="7"/>
      <c r="Q504" s="8"/>
      <c r="R504" s="2"/>
      <c r="S504" s="2"/>
      <c r="T504" s="4" t="str">
        <f>IF(ISERROR(_xlfn.XLOOKUP(LessonLookup[[#This Row],[TopicID]],TopicLookup[TopicID],TopicLookup[TopicTitle])),"",_xlfn.XLOOKUP(LessonLookup[[#This Row],[TopicID]],TopicLookup[TopicID],TopicLookup[TopicTitle]))</f>
        <v>Waves</v>
      </c>
      <c r="U50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P4 Waves</v>
      </c>
      <c r="V504" s="2"/>
      <c r="X504" s="2"/>
      <c r="Y504" s="2"/>
      <c r="Z504" s="2"/>
      <c r="AA504" s="2"/>
      <c r="AB504" s="2"/>
    </row>
    <row r="505" spans="1:28" hidden="1" x14ac:dyDescent="0.25">
      <c r="A505" s="7" t="str">
        <f>_xlfn.XLOOKUP(LessonLookup[[#This Row],[TopicID]],TopicLookup[TopicID],TopicLookup[SyllabusSubject])</f>
        <v>Physics</v>
      </c>
      <c r="B505" s="5">
        <f>_xlfn.XLOOKUP(LessonLookup[[#This Row],[TopicID]],TopicLookup[TopicID],TopicLookup[SyllabusKeyStage])</f>
        <v>4</v>
      </c>
      <c r="C505" s="1" t="str">
        <f>_xlfn.XLOOKUP(LessonLookup[[#This Row],[TopicID]],topics!I:I,topics!D:D)</f>
        <v>KS4.Physics</v>
      </c>
      <c r="D505" s="1" t="str">
        <f>_xlfn.XLOOKUP(LessonLookup[[#This Row],[TopicID]],topics!I:I,topics!E:E)</f>
        <v>Y9.Physics</v>
      </c>
      <c r="E505" s="35" t="s">
        <v>90</v>
      </c>
      <c r="F505" s="36" t="s">
        <v>10</v>
      </c>
      <c r="G505" s="36">
        <v>5</v>
      </c>
      <c r="H505" s="37">
        <v>1</v>
      </c>
      <c r="I505"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P5</v>
      </c>
      <c r="J50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P5.1</v>
      </c>
      <c r="K505" s="5" t="str">
        <f>IF(LessonLookup[[#This Row],[LessonTitleAuto]]="",LessonLookup[[#This Row],[LessonTitleEnter]],LessonLookup[[#This Row],[LessonTitleAuto]])</f>
        <v>Ray Diagrams</v>
      </c>
      <c r="L505" s="3" t="s">
        <v>1004</v>
      </c>
      <c r="M505" s="3" t="s">
        <v>51</v>
      </c>
      <c r="N505" s="8">
        <f>COUNTIF(StatementLookup[LessonID],LessonLookup[[#This Row],[LessonID]])</f>
        <v>5</v>
      </c>
      <c r="O505" s="7">
        <v>1</v>
      </c>
      <c r="P505" s="2" t="s">
        <v>1005</v>
      </c>
      <c r="Q505" s="2"/>
      <c r="R505" s="2"/>
      <c r="S505" s="2"/>
      <c r="T505" s="4" t="str">
        <f>IF(ISERROR(_xlfn.XLOOKUP(LessonLookup[[#This Row],[TopicID]],TopicLookup[TopicID],TopicLookup[TopicTitle])),"",_xlfn.XLOOKUP(LessonLookup[[#This Row],[TopicID]],TopicLookup[TopicID],TopicLookup[TopicTitle]))</f>
        <v>Light And The Electromagnetic Spectrum</v>
      </c>
      <c r="U50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05" s="2"/>
      <c r="X505" s="2"/>
      <c r="Y505" s="2"/>
      <c r="Z505" s="2"/>
      <c r="AA505" s="2"/>
      <c r="AB505" s="2"/>
    </row>
    <row r="506" spans="1:28" hidden="1" x14ac:dyDescent="0.25">
      <c r="A506" s="7" t="str">
        <f>_xlfn.XLOOKUP(LessonLookup[[#This Row],[TopicID]],TopicLookup[TopicID],TopicLookup[SyllabusSubject])</f>
        <v>Physics</v>
      </c>
      <c r="B506" s="5">
        <f>_xlfn.XLOOKUP(LessonLookup[[#This Row],[TopicID]],TopicLookup[TopicID],TopicLookup[SyllabusKeyStage])</f>
        <v>4</v>
      </c>
      <c r="C506" s="1" t="str">
        <f>_xlfn.XLOOKUP(LessonLookup[[#This Row],[TopicID]],topics!I:I,topics!D:D)</f>
        <v>KS4.Physics</v>
      </c>
      <c r="D506" s="1" t="str">
        <f>_xlfn.XLOOKUP(LessonLookup[[#This Row],[TopicID]],topics!I:I,topics!E:E)</f>
        <v>Y9.Physics</v>
      </c>
      <c r="E506" s="35" t="s">
        <v>90</v>
      </c>
      <c r="F506" s="36" t="s">
        <v>10</v>
      </c>
      <c r="G506" s="36">
        <v>5</v>
      </c>
      <c r="H506" s="37">
        <v>2</v>
      </c>
      <c r="I506"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P5</v>
      </c>
      <c r="J50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P5.2</v>
      </c>
      <c r="K506" s="5" t="str">
        <f>IF(LessonLookup[[#This Row],[LessonTitleAuto]]="",LessonLookup[[#This Row],[LessonTitleEnter]],LessonLookup[[#This Row],[LessonTitleAuto]])</f>
        <v>Colour</v>
      </c>
      <c r="L506" s="3" t="s">
        <v>1006</v>
      </c>
      <c r="M506" s="3" t="s">
        <v>51</v>
      </c>
      <c r="N506" s="8">
        <f>COUNTIF(StatementLookup[LessonID],LessonLookup[[#This Row],[LessonID]])</f>
        <v>5</v>
      </c>
      <c r="O506" s="7">
        <v>1</v>
      </c>
      <c r="P506" s="2" t="s">
        <v>1007</v>
      </c>
      <c r="Q506" s="2"/>
      <c r="R506" s="2"/>
      <c r="S506" s="2"/>
      <c r="T506" s="4" t="str">
        <f>IF(ISERROR(_xlfn.XLOOKUP(LessonLookup[[#This Row],[TopicID]],TopicLookup[TopicID],TopicLookup[TopicTitle])),"",_xlfn.XLOOKUP(LessonLookup[[#This Row],[TopicID]],TopicLookup[TopicID],TopicLookup[TopicTitle]))</f>
        <v>Light And The Electromagnetic Spectrum</v>
      </c>
      <c r="U50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06" s="2"/>
      <c r="X506" s="2"/>
      <c r="Y506" s="2"/>
      <c r="Z506" s="2"/>
      <c r="AA506" s="2"/>
      <c r="AB506" s="2"/>
    </row>
    <row r="507" spans="1:28" hidden="1" x14ac:dyDescent="0.25">
      <c r="A507" s="7" t="str">
        <f>_xlfn.XLOOKUP(LessonLookup[[#This Row],[TopicID]],TopicLookup[TopicID],TopicLookup[SyllabusSubject])</f>
        <v>Physics</v>
      </c>
      <c r="B507" s="5">
        <f>_xlfn.XLOOKUP(LessonLookup[[#This Row],[TopicID]],TopicLookup[TopicID],TopicLookup[SyllabusKeyStage])</f>
        <v>4</v>
      </c>
      <c r="C507" s="1" t="str">
        <f>_xlfn.XLOOKUP(LessonLookup[[#This Row],[TopicID]],topics!I:I,topics!D:D)</f>
        <v>KS4.Physics</v>
      </c>
      <c r="D507" s="1" t="str">
        <f>_xlfn.XLOOKUP(LessonLookup[[#This Row],[TopicID]],topics!I:I,topics!E:E)</f>
        <v>Y9.Physics</v>
      </c>
      <c r="E507" s="35" t="s">
        <v>90</v>
      </c>
      <c r="F507" s="36" t="s">
        <v>10</v>
      </c>
      <c r="G507" s="36">
        <v>5</v>
      </c>
      <c r="H507" s="37">
        <v>3</v>
      </c>
      <c r="I507"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P5</v>
      </c>
      <c r="J507"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P5.3</v>
      </c>
      <c r="K507" s="5" t="str">
        <f>IF(LessonLookup[[#This Row],[LessonTitleAuto]]="",LessonLookup[[#This Row],[LessonTitleEnter]],LessonLookup[[#This Row],[LessonTitleAuto]])</f>
        <v>Lenses</v>
      </c>
      <c r="L507" s="3" t="s">
        <v>850</v>
      </c>
      <c r="M507" s="3" t="s">
        <v>51</v>
      </c>
      <c r="N507" s="8">
        <f>COUNTIF(StatementLookup[LessonID],LessonLookup[[#This Row],[LessonID]])</f>
        <v>6</v>
      </c>
      <c r="O507" s="7">
        <v>1</v>
      </c>
      <c r="P507" s="2" t="s">
        <v>1008</v>
      </c>
      <c r="Q507" s="2"/>
      <c r="R507" s="2"/>
      <c r="S507" s="2"/>
      <c r="T507" s="4" t="str">
        <f>IF(ISERROR(_xlfn.XLOOKUP(LessonLookup[[#This Row],[TopicID]],TopicLookup[TopicID],TopicLookup[TopicTitle])),"",_xlfn.XLOOKUP(LessonLookup[[#This Row],[TopicID]],TopicLookup[TopicID],TopicLookup[TopicTitle]))</f>
        <v>Light And The Electromagnetic Spectrum</v>
      </c>
      <c r="U50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07" s="2"/>
      <c r="X507" s="2"/>
      <c r="Y507" s="2"/>
      <c r="Z507" s="2"/>
      <c r="AA507" s="2"/>
      <c r="AB507" s="2"/>
    </row>
    <row r="508" spans="1:28" hidden="1" x14ac:dyDescent="0.25">
      <c r="A508" s="7" t="str">
        <f>_xlfn.XLOOKUP(LessonLookup[[#This Row],[TopicID]],TopicLookup[TopicID],TopicLookup[SyllabusSubject])</f>
        <v>Physics</v>
      </c>
      <c r="B508" s="5">
        <f>_xlfn.XLOOKUP(LessonLookup[[#This Row],[TopicID]],TopicLookup[TopicID],TopicLookup[SyllabusKeyStage])</f>
        <v>4</v>
      </c>
      <c r="C508" s="1" t="str">
        <f>_xlfn.XLOOKUP(LessonLookup[[#This Row],[TopicID]],topics!I:I,topics!D:D)</f>
        <v>KS4.Physics</v>
      </c>
      <c r="D508" s="1" t="str">
        <f>_xlfn.XLOOKUP(LessonLookup[[#This Row],[TopicID]],topics!I:I,topics!E:E)</f>
        <v>Y9.Physics</v>
      </c>
      <c r="E508" s="35" t="s">
        <v>90</v>
      </c>
      <c r="F508" s="36" t="s">
        <v>10</v>
      </c>
      <c r="G508" s="36">
        <v>5</v>
      </c>
      <c r="H508" s="37">
        <v>4</v>
      </c>
      <c r="I508"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P5</v>
      </c>
      <c r="J508"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P5.4</v>
      </c>
      <c r="K508" s="5" t="str">
        <f>IF(LessonLookup[[#This Row],[LessonTitleAuto]]="",LessonLookup[[#This Row],[LessonTitleEnter]],LessonLookup[[#This Row],[LessonTitleAuto]])</f>
        <v>Electromagnetic Waves</v>
      </c>
      <c r="L508" s="3" t="s">
        <v>939</v>
      </c>
      <c r="M508" s="3" t="s">
        <v>51</v>
      </c>
      <c r="N508" s="8">
        <f>COUNTIF(StatementLookup[LessonID],LessonLookup[[#This Row],[LessonID]])</f>
        <v>5</v>
      </c>
      <c r="O508" s="7">
        <v>1</v>
      </c>
      <c r="P508" s="2" t="s">
        <v>1009</v>
      </c>
      <c r="Q508" s="2"/>
      <c r="R508" s="2"/>
      <c r="S508" s="2"/>
      <c r="T508" s="4" t="str">
        <f>IF(ISERROR(_xlfn.XLOOKUP(LessonLookup[[#This Row],[TopicID]],TopicLookup[TopicID],TopicLookup[TopicTitle])),"",_xlfn.XLOOKUP(LessonLookup[[#This Row],[TopicID]],TopicLookup[TopicID],TopicLookup[TopicTitle]))</f>
        <v>Light And The Electromagnetic Spectrum</v>
      </c>
      <c r="U50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08" s="2"/>
      <c r="X508" s="2"/>
      <c r="Y508" s="2"/>
      <c r="Z508" s="2"/>
      <c r="AA508" s="2"/>
      <c r="AB508" s="2"/>
    </row>
    <row r="509" spans="1:28" hidden="1" x14ac:dyDescent="0.25">
      <c r="A509" s="7" t="str">
        <f>_xlfn.XLOOKUP(LessonLookup[[#This Row],[TopicID]],TopicLookup[TopicID],TopicLookup[SyllabusSubject])</f>
        <v>Physics</v>
      </c>
      <c r="B509" s="5">
        <f>_xlfn.XLOOKUP(LessonLookup[[#This Row],[TopicID]],TopicLookup[TopicID],TopicLookup[SyllabusKeyStage])</f>
        <v>4</v>
      </c>
      <c r="C509" s="1" t="str">
        <f>_xlfn.XLOOKUP(LessonLookup[[#This Row],[TopicID]],topics!I:I,topics!D:D)</f>
        <v>KS4.Physics</v>
      </c>
      <c r="D509" s="1" t="str">
        <f>_xlfn.XLOOKUP(LessonLookup[[#This Row],[TopicID]],topics!I:I,topics!E:E)</f>
        <v>Y9.Physics</v>
      </c>
      <c r="E509" s="35" t="s">
        <v>90</v>
      </c>
      <c r="F509" s="36" t="s">
        <v>10</v>
      </c>
      <c r="G509" s="36">
        <v>5</v>
      </c>
      <c r="H509" s="37">
        <v>5</v>
      </c>
      <c r="I509"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P5</v>
      </c>
      <c r="J509"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P5.5</v>
      </c>
      <c r="K509" s="5" t="str">
        <f>IF(LessonLookup[[#This Row],[LessonTitleAuto]]="",LessonLookup[[#This Row],[LessonTitleEnter]],LessonLookup[[#This Row],[LessonTitleAuto]])</f>
        <v>The Electromagnetic Spectrum</v>
      </c>
      <c r="L509" s="3" t="s">
        <v>1010</v>
      </c>
      <c r="M509" s="3" t="s">
        <v>51</v>
      </c>
      <c r="N509" s="8">
        <f>COUNTIF(StatementLookup[LessonID],LessonLookup[[#This Row],[LessonID]])</f>
        <v>5</v>
      </c>
      <c r="O509" s="7">
        <v>1</v>
      </c>
      <c r="P509" s="2" t="s">
        <v>1011</v>
      </c>
      <c r="Q509" s="2"/>
      <c r="R509" s="2"/>
      <c r="S509" s="2"/>
      <c r="T509" s="4" t="str">
        <f>IF(ISERROR(_xlfn.XLOOKUP(LessonLookup[[#This Row],[TopicID]],TopicLookup[TopicID],TopicLookup[TopicTitle])),"",_xlfn.XLOOKUP(LessonLookup[[#This Row],[TopicID]],TopicLookup[TopicID],TopicLookup[TopicTitle]))</f>
        <v>Light And The Electromagnetic Spectrum</v>
      </c>
      <c r="U50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09" s="2"/>
      <c r="X509" s="2"/>
      <c r="Y509" s="2"/>
      <c r="Z509" s="2"/>
      <c r="AA509" s="2"/>
      <c r="AB509" s="2"/>
    </row>
    <row r="510" spans="1:28" hidden="1" x14ac:dyDescent="0.25">
      <c r="A510" s="7" t="str">
        <f>_xlfn.XLOOKUP(LessonLookup[[#This Row],[TopicID]],TopicLookup[TopicID],TopicLookup[SyllabusSubject])</f>
        <v>Physics</v>
      </c>
      <c r="B510" s="5">
        <f>_xlfn.XLOOKUP(LessonLookup[[#This Row],[TopicID]],TopicLookup[TopicID],TopicLookup[SyllabusKeyStage])</f>
        <v>4</v>
      </c>
      <c r="C510" s="1" t="str">
        <f>_xlfn.XLOOKUP(LessonLookup[[#This Row],[TopicID]],topics!I:I,topics!D:D)</f>
        <v>KS4.Physics</v>
      </c>
      <c r="D510" s="1" t="str">
        <f>_xlfn.XLOOKUP(LessonLookup[[#This Row],[TopicID]],topics!I:I,topics!E:E)</f>
        <v>Y9.Physics</v>
      </c>
      <c r="E510" s="35" t="s">
        <v>90</v>
      </c>
      <c r="F510" s="36" t="s">
        <v>10</v>
      </c>
      <c r="G510" s="36">
        <v>5</v>
      </c>
      <c r="H510" s="37">
        <v>6</v>
      </c>
      <c r="I510"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P5</v>
      </c>
      <c r="J510"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P5.6</v>
      </c>
      <c r="K510" s="5" t="str">
        <f>IF(LessonLookup[[#This Row],[LessonTitleAuto]]="",LessonLookup[[#This Row],[LessonTitleEnter]],LessonLookup[[#This Row],[LessonTitleAuto]])</f>
        <v>Using The Long Wavelengths</v>
      </c>
      <c r="L510" s="3" t="s">
        <v>1012</v>
      </c>
      <c r="M510" s="3" t="s">
        <v>51</v>
      </c>
      <c r="N510" s="8">
        <f>COUNTIF(StatementLookup[LessonID],LessonLookup[[#This Row],[LessonID]])</f>
        <v>7</v>
      </c>
      <c r="O510" s="7">
        <v>1</v>
      </c>
      <c r="P510" s="2" t="s">
        <v>1013</v>
      </c>
      <c r="Q510" s="2"/>
      <c r="R510" s="2"/>
      <c r="S510" s="2"/>
      <c r="T510" s="4" t="str">
        <f>IF(ISERROR(_xlfn.XLOOKUP(LessonLookup[[#This Row],[TopicID]],TopicLookup[TopicID],TopicLookup[TopicTitle])),"",_xlfn.XLOOKUP(LessonLookup[[#This Row],[TopicID]],TopicLookup[TopicID],TopicLookup[TopicTitle]))</f>
        <v>Light And The Electromagnetic Spectrum</v>
      </c>
      <c r="U51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10" s="2"/>
      <c r="X510" s="2"/>
      <c r="Y510" s="2"/>
      <c r="Z510" s="2"/>
      <c r="AA510" s="2"/>
      <c r="AB510" s="2"/>
    </row>
    <row r="511" spans="1:28" hidden="1" x14ac:dyDescent="0.25">
      <c r="A511" s="7" t="str">
        <f>_xlfn.XLOOKUP(LessonLookup[[#This Row],[TopicID]],TopicLookup[TopicID],TopicLookup[SyllabusSubject])</f>
        <v>Physics</v>
      </c>
      <c r="B511" s="5">
        <f>_xlfn.XLOOKUP(LessonLookup[[#This Row],[TopicID]],TopicLookup[TopicID],TopicLookup[SyllabusKeyStage])</f>
        <v>4</v>
      </c>
      <c r="C511" s="1" t="str">
        <f>_xlfn.XLOOKUP(LessonLookup[[#This Row],[TopicID]],topics!I:I,topics!D:D)</f>
        <v>KS4.Physics</v>
      </c>
      <c r="D511" s="1" t="str">
        <f>_xlfn.XLOOKUP(LessonLookup[[#This Row],[TopicID]],topics!I:I,topics!E:E)</f>
        <v>Y9.Physics</v>
      </c>
      <c r="E511" s="35" t="s">
        <v>90</v>
      </c>
      <c r="F511" s="36" t="s">
        <v>10</v>
      </c>
      <c r="G511" s="36">
        <v>5</v>
      </c>
      <c r="H511" s="37">
        <v>7</v>
      </c>
      <c r="I511"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P5</v>
      </c>
      <c r="J511"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P5.7</v>
      </c>
      <c r="K511" s="5" t="str">
        <f>IF(LessonLookup[[#This Row],[LessonTitleAuto]]="",LessonLookup[[#This Row],[LessonTitleEnter]],LessonLookup[[#This Row],[LessonTitleAuto]])</f>
        <v>Radiation And Temperature</v>
      </c>
      <c r="L511" s="3" t="s">
        <v>1014</v>
      </c>
      <c r="M511" s="3" t="s">
        <v>51</v>
      </c>
      <c r="N511" s="8">
        <f>COUNTIF(StatementLookup[LessonID],LessonLookup[[#This Row],[LessonID]])</f>
        <v>5</v>
      </c>
      <c r="O511" s="7">
        <v>1</v>
      </c>
      <c r="P511" s="2" t="s">
        <v>1015</v>
      </c>
      <c r="Q511" s="2"/>
      <c r="R511" s="2"/>
      <c r="S511" s="2"/>
      <c r="T511" s="4" t="str">
        <f>IF(ISERROR(_xlfn.XLOOKUP(LessonLookup[[#This Row],[TopicID]],TopicLookup[TopicID],TopicLookup[TopicTitle])),"",_xlfn.XLOOKUP(LessonLookup[[#This Row],[TopicID]],TopicLookup[TopicID],TopicLookup[TopicTitle]))</f>
        <v>Light And The Electromagnetic Spectrum</v>
      </c>
      <c r="U51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11" s="2"/>
      <c r="X511" s="2"/>
      <c r="Y511" s="2"/>
      <c r="Z511" s="2"/>
      <c r="AA511" s="2"/>
      <c r="AB511" s="2"/>
    </row>
    <row r="512" spans="1:28" hidden="1" x14ac:dyDescent="0.25">
      <c r="A512" s="7" t="str">
        <f>_xlfn.XLOOKUP(LessonLookup[[#This Row],[TopicID]],TopicLookup[TopicID],TopicLookup[SyllabusSubject])</f>
        <v>Physics</v>
      </c>
      <c r="B512" s="5">
        <f>_xlfn.XLOOKUP(LessonLookup[[#This Row],[TopicID]],TopicLookup[TopicID],TopicLookup[SyllabusKeyStage])</f>
        <v>4</v>
      </c>
      <c r="C512" s="1" t="str">
        <f>_xlfn.XLOOKUP(LessonLookup[[#This Row],[TopicID]],topics!I:I,topics!D:D)</f>
        <v>KS4.Physics</v>
      </c>
      <c r="D512" s="1" t="str">
        <f>_xlfn.XLOOKUP(LessonLookup[[#This Row],[TopicID]],topics!I:I,topics!E:E)</f>
        <v>Y9.Physics</v>
      </c>
      <c r="E512" s="35" t="s">
        <v>90</v>
      </c>
      <c r="F512" s="36" t="s">
        <v>10</v>
      </c>
      <c r="G512" s="36">
        <v>5</v>
      </c>
      <c r="H512" s="37">
        <v>8</v>
      </c>
      <c r="I512"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P5</v>
      </c>
      <c r="J512"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P5.8</v>
      </c>
      <c r="K512" s="5" t="str">
        <f>IF(LessonLookup[[#This Row],[LessonTitleAuto]]="",LessonLookup[[#This Row],[LessonTitleEnter]],LessonLookup[[#This Row],[LessonTitleAuto]])</f>
        <v>Using The Short Wavelengths</v>
      </c>
      <c r="L512" s="3" t="s">
        <v>1016</v>
      </c>
      <c r="M512" s="3" t="s">
        <v>51</v>
      </c>
      <c r="N512" s="8">
        <f>COUNTIF(StatementLookup[LessonID],LessonLookup[[#This Row],[LessonID]])</f>
        <v>5</v>
      </c>
      <c r="O512" s="7">
        <v>1</v>
      </c>
      <c r="P512" s="2" t="s">
        <v>1017</v>
      </c>
      <c r="Q512" s="2"/>
      <c r="R512" s="2"/>
      <c r="S512" s="2"/>
      <c r="T512" s="4" t="str">
        <f>IF(ISERROR(_xlfn.XLOOKUP(LessonLookup[[#This Row],[TopicID]],TopicLookup[TopicID],TopicLookup[TopicTitle])),"",_xlfn.XLOOKUP(LessonLookup[[#This Row],[TopicID]],TopicLookup[TopicID],TopicLookup[TopicTitle]))</f>
        <v>Light And The Electromagnetic Spectrum</v>
      </c>
      <c r="U51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12" s="2"/>
      <c r="X512" s="2"/>
      <c r="Y512" s="2"/>
      <c r="Z512" s="2"/>
      <c r="AA512" s="2"/>
      <c r="AB512" s="2"/>
    </row>
    <row r="513" spans="1:28" hidden="1" x14ac:dyDescent="0.25">
      <c r="A513" s="7" t="str">
        <f>_xlfn.XLOOKUP(LessonLookup[[#This Row],[TopicID]],TopicLookup[TopicID],TopicLookup[SyllabusSubject])</f>
        <v>Physics</v>
      </c>
      <c r="B513" s="5">
        <f>_xlfn.XLOOKUP(LessonLookup[[#This Row],[TopicID]],TopicLookup[TopicID],TopicLookup[SyllabusKeyStage])</f>
        <v>4</v>
      </c>
      <c r="C513" s="1" t="str">
        <f>_xlfn.XLOOKUP(LessonLookup[[#This Row],[TopicID]],topics!I:I,topics!D:D)</f>
        <v>KS4.Physics</v>
      </c>
      <c r="D513" s="1" t="str">
        <f>_xlfn.XLOOKUP(LessonLookup[[#This Row],[TopicID]],topics!I:I,topics!E:E)</f>
        <v>Y9.Physics</v>
      </c>
      <c r="E513" s="35" t="s">
        <v>90</v>
      </c>
      <c r="F513" s="36" t="s">
        <v>10</v>
      </c>
      <c r="G513" s="36">
        <v>5</v>
      </c>
      <c r="H513" s="37">
        <v>9</v>
      </c>
      <c r="I513"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P5</v>
      </c>
      <c r="J513"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P5.9</v>
      </c>
      <c r="K513" s="5" t="str">
        <f>IF(LessonLookup[[#This Row],[LessonTitleAuto]]="",LessonLookup[[#This Row],[LessonTitleEnter]],LessonLookup[[#This Row],[LessonTitleAuto]])</f>
        <v>Electromagnetic Radiation Dangers</v>
      </c>
      <c r="L513" s="3" t="s">
        <v>1018</v>
      </c>
      <c r="M513" s="3" t="s">
        <v>51</v>
      </c>
      <c r="N513" s="8">
        <f>COUNTIF(StatementLookup[LessonID],LessonLookup[[#This Row],[LessonID]])</f>
        <v>5</v>
      </c>
      <c r="O513" s="7">
        <v>1</v>
      </c>
      <c r="P513" s="2" t="s">
        <v>1019</v>
      </c>
      <c r="Q513" s="2"/>
      <c r="R513" s="2"/>
      <c r="S513" s="2"/>
      <c r="T513" s="4" t="str">
        <f>IF(ISERROR(_xlfn.XLOOKUP(LessonLookup[[#This Row],[TopicID]],TopicLookup[TopicID],TopicLookup[TopicTitle])),"",_xlfn.XLOOKUP(LessonLookup[[#This Row],[TopicID]],TopicLookup[TopicID],TopicLookup[TopicTitle]))</f>
        <v>Light And The Electromagnetic Spectrum</v>
      </c>
      <c r="U51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13" s="2"/>
      <c r="X513" s="2"/>
      <c r="Y513" s="2"/>
      <c r="Z513" s="2"/>
      <c r="AA513" s="2"/>
      <c r="AB513" s="2"/>
    </row>
    <row r="514" spans="1:28" hidden="1" x14ac:dyDescent="0.25">
      <c r="A514" s="7" t="str">
        <f>_xlfn.XLOOKUP(LessonLookup[[#This Row],[TopicID]],TopicLookup[TopicID],TopicLookup[SyllabusSubject])</f>
        <v>Physics</v>
      </c>
      <c r="B514" s="5">
        <f>_xlfn.XLOOKUP(LessonLookup[[#This Row],[TopicID]],TopicLookup[TopicID],TopicLookup[SyllabusKeyStage])</f>
        <v>4</v>
      </c>
      <c r="C514" s="1" t="str">
        <f>_xlfn.XLOOKUP(LessonLookup[[#This Row],[TopicID]],topics!I:I,topics!D:D)</f>
        <v>KS4.Physics</v>
      </c>
      <c r="D514" s="1" t="str">
        <f>_xlfn.XLOOKUP(LessonLookup[[#This Row],[TopicID]],topics!I:I,topics!E:E)</f>
        <v>Y9.Physics</v>
      </c>
      <c r="E514" s="35" t="s">
        <v>90</v>
      </c>
      <c r="F514" s="36" t="s">
        <v>10</v>
      </c>
      <c r="G514" s="36">
        <v>5</v>
      </c>
      <c r="H514" s="37" t="s">
        <v>8</v>
      </c>
      <c r="I514"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P5</v>
      </c>
      <c r="J514"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P5.F</v>
      </c>
      <c r="K514" s="5" t="str">
        <f>IF(LessonLookup[[#This Row],[LessonTitleAuto]]="",LessonLookup[[#This Row],[LessonTitleEnter]],LessonLookup[[#This Row],[LessonTitleAuto]])</f>
        <v>Test feedback: P5 Light And The Electromagnetic Spectrum</v>
      </c>
      <c r="L514" s="3" t="s">
        <v>921</v>
      </c>
      <c r="M514" s="3" t="s">
        <v>2951</v>
      </c>
      <c r="N514" s="2">
        <f>COUNTIF(StatementLookup[LessonID],LessonLookup[[#This Row],[LessonID]])</f>
        <v>1</v>
      </c>
      <c r="O514" s="2">
        <v>1</v>
      </c>
      <c r="P514" s="7"/>
      <c r="Q514" s="8"/>
      <c r="R514" s="2"/>
      <c r="S514" s="2"/>
      <c r="T514" s="4" t="str">
        <f>IF(ISERROR(_xlfn.XLOOKUP(LessonLookup[[#This Row],[TopicID]],TopicLookup[TopicID],TopicLookup[TopicTitle])),"",_xlfn.XLOOKUP(LessonLookup[[#This Row],[TopicID]],TopicLookup[TopicID],TopicLookup[TopicTitle]))</f>
        <v>Light And The Electromagnetic Spectrum</v>
      </c>
      <c r="U51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P5 Light And The Electromagnetic Spectrum</v>
      </c>
      <c r="V514" s="2"/>
      <c r="X514" s="2"/>
      <c r="Y514" s="2"/>
      <c r="Z514" s="2"/>
      <c r="AA514" s="2"/>
      <c r="AB514" s="2"/>
    </row>
    <row r="515" spans="1:28" hidden="1" x14ac:dyDescent="0.25">
      <c r="A515" s="7" t="str">
        <f>_xlfn.XLOOKUP(LessonLookup[[#This Row],[TopicID]],TopicLookup[TopicID],TopicLookup[SyllabusSubject])</f>
        <v>Physics</v>
      </c>
      <c r="B515" s="5">
        <f>_xlfn.XLOOKUP(LessonLookup[[#This Row],[TopicID]],TopicLookup[TopicID],TopicLookup[SyllabusKeyStage])</f>
        <v>4</v>
      </c>
      <c r="C515" s="1" t="str">
        <f>_xlfn.XLOOKUP(LessonLookup[[#This Row],[TopicID]],topics!I:I,topics!D:D)</f>
        <v>KS4.Physics</v>
      </c>
      <c r="D515" s="1" t="str">
        <f>_xlfn.XLOOKUP(LessonLookup[[#This Row],[TopicID]],topics!I:I,topics!E:E)</f>
        <v>Y9.Physics</v>
      </c>
      <c r="E515" s="35" t="s">
        <v>90</v>
      </c>
      <c r="F515" s="36" t="s">
        <v>10</v>
      </c>
      <c r="G515" s="36">
        <v>5</v>
      </c>
      <c r="H515" s="37" t="s">
        <v>6</v>
      </c>
      <c r="I515"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P5</v>
      </c>
      <c r="J515"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P5.R</v>
      </c>
      <c r="K515" s="5" t="str">
        <f>IF(LessonLookup[[#This Row],[LessonTitleAuto]]="",LessonLookup[[#This Row],[LessonTitleEnter]],LessonLookup[[#This Row],[LessonTitleAuto]])</f>
        <v>Revision of topic P5 Light And The Electromagnetic Spectrum</v>
      </c>
      <c r="L515" s="3" t="s">
        <v>921</v>
      </c>
      <c r="M515" s="3" t="s">
        <v>2873</v>
      </c>
      <c r="N515" s="2">
        <f>COUNTIF(StatementLookup[LessonID],LessonLookup[[#This Row],[LessonID]])</f>
        <v>1</v>
      </c>
      <c r="O515" s="2">
        <v>1</v>
      </c>
      <c r="P515" s="7"/>
      <c r="Q515" s="8"/>
      <c r="R515" s="2"/>
      <c r="S515" s="2"/>
      <c r="T515" s="4" t="str">
        <f>IF(ISERROR(_xlfn.XLOOKUP(LessonLookup[[#This Row],[TopicID]],TopicLookup[TopicID],TopicLookup[TopicTitle])),"",_xlfn.XLOOKUP(LessonLookup[[#This Row],[TopicID]],TopicLookup[TopicID],TopicLookup[TopicTitle]))</f>
        <v>Light And The Electromagnetic Spectrum</v>
      </c>
      <c r="U51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P5 Light And The Electromagnetic Spectrum</v>
      </c>
      <c r="V515" s="2"/>
      <c r="X515" s="2"/>
      <c r="Y515" s="2"/>
      <c r="Z515" s="2"/>
      <c r="AA515" s="2"/>
      <c r="AB515" s="2"/>
    </row>
    <row r="516" spans="1:28" hidden="1" x14ac:dyDescent="0.25">
      <c r="A516" s="7" t="str">
        <f>_xlfn.XLOOKUP(LessonLookup[[#This Row],[TopicID]],TopicLookup[TopicID],TopicLookup[SyllabusSubject])</f>
        <v>Physics</v>
      </c>
      <c r="B516" s="5">
        <f>_xlfn.XLOOKUP(LessonLookup[[#This Row],[TopicID]],TopicLookup[TopicID],TopicLookup[SyllabusKeyStage])</f>
        <v>4</v>
      </c>
      <c r="C516" s="1" t="str">
        <f>_xlfn.XLOOKUP(LessonLookup[[#This Row],[TopicID]],topics!I:I,topics!D:D)</f>
        <v>KS4.Physics</v>
      </c>
      <c r="D516" s="1" t="str">
        <f>_xlfn.XLOOKUP(LessonLookup[[#This Row],[TopicID]],topics!I:I,topics!E:E)</f>
        <v>Y9.Physics</v>
      </c>
      <c r="E516" s="35" t="s">
        <v>90</v>
      </c>
      <c r="F516" s="36" t="s">
        <v>10</v>
      </c>
      <c r="G516" s="36">
        <v>5</v>
      </c>
      <c r="H516" s="37" t="s">
        <v>7</v>
      </c>
      <c r="I516"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P5</v>
      </c>
      <c r="J516"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P5.T</v>
      </c>
      <c r="K516" s="5" t="str">
        <f>IF(LessonLookup[[#This Row],[LessonTitleAuto]]="",LessonLookup[[#This Row],[LessonTitleEnter]],LessonLookup[[#This Row],[LessonTitleAuto]])</f>
        <v>Topic test: P5 Light And The Electromagnetic Spectrum</v>
      </c>
      <c r="L516" s="3" t="s">
        <v>921</v>
      </c>
      <c r="M516" s="3" t="s">
        <v>2950</v>
      </c>
      <c r="N516" s="2">
        <f>COUNTIF(StatementLookup[LessonID],LessonLookup[[#This Row],[LessonID]])</f>
        <v>1</v>
      </c>
      <c r="O516" s="2">
        <v>1</v>
      </c>
      <c r="P516" s="7"/>
      <c r="Q516" s="8"/>
      <c r="R516" s="2"/>
      <c r="S516" s="2"/>
      <c r="T516" s="4" t="str">
        <f>IF(ISERROR(_xlfn.XLOOKUP(LessonLookup[[#This Row],[TopicID]],TopicLookup[TopicID],TopicLookup[TopicTitle])),"",_xlfn.XLOOKUP(LessonLookup[[#This Row],[TopicID]],TopicLookup[TopicID],TopicLookup[TopicTitle]))</f>
        <v>Light And The Electromagnetic Spectrum</v>
      </c>
      <c r="U51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P5 Light And The Electromagnetic Spectrum</v>
      </c>
      <c r="V516" s="2"/>
      <c r="X516" s="2"/>
      <c r="Y516" s="2"/>
      <c r="Z516" s="2"/>
      <c r="AA516" s="2"/>
      <c r="AB516" s="2"/>
    </row>
    <row r="517" spans="1:28" hidden="1" x14ac:dyDescent="0.25">
      <c r="A517" s="7" t="str">
        <f>_xlfn.XLOOKUP(LessonLookup[[#This Row],[TopicID]],TopicLookup[TopicID],TopicLookup[SyllabusSubject])</f>
        <v>Physics</v>
      </c>
      <c r="B517" s="5">
        <f>_xlfn.XLOOKUP(LessonLookup[[#This Row],[TopicID]],TopicLookup[TopicID],TopicLookup[SyllabusKeyStage])</f>
        <v>4</v>
      </c>
      <c r="C517" s="1" t="str">
        <f>_xlfn.XLOOKUP(LessonLookup[[#This Row],[TopicID]],topics!I:I,topics!D:D)</f>
        <v>KS4.Physics</v>
      </c>
      <c r="D517" s="1" t="str">
        <f>_xlfn.XLOOKUP(LessonLookup[[#This Row],[TopicID]],topics!I:I,topics!E:E)</f>
        <v>Y9.Physics</v>
      </c>
      <c r="E517" s="35" t="s">
        <v>90</v>
      </c>
      <c r="F517" s="36" t="s">
        <v>10</v>
      </c>
      <c r="G517" s="36">
        <v>6</v>
      </c>
      <c r="H517" s="37">
        <v>1</v>
      </c>
      <c r="I517"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P6</v>
      </c>
      <c r="J517"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P6.1</v>
      </c>
      <c r="K517" s="5" t="str">
        <f>IF(LessonLookup[[#This Row],[LessonTitleAuto]]="",LessonLookup[[#This Row],[LessonTitleEnter]],LessonLookup[[#This Row],[LessonTitleAuto]])</f>
        <v>Atomic Models</v>
      </c>
      <c r="L517" s="3" t="s">
        <v>1020</v>
      </c>
      <c r="M517" s="3" t="s">
        <v>51</v>
      </c>
      <c r="N517" s="8">
        <f>COUNTIF(StatementLookup[LessonID],LessonLookup[[#This Row],[LessonID]])</f>
        <v>5</v>
      </c>
      <c r="O517" s="7">
        <v>1</v>
      </c>
      <c r="P517" s="2" t="s">
        <v>1021</v>
      </c>
      <c r="Q517" s="2"/>
      <c r="R517" s="2"/>
      <c r="S517" s="2"/>
      <c r="T517" s="4" t="str">
        <f>IF(ISERROR(_xlfn.XLOOKUP(LessonLookup[[#This Row],[TopicID]],TopicLookup[TopicID],TopicLookup[TopicTitle])),"",_xlfn.XLOOKUP(LessonLookup[[#This Row],[TopicID]],TopicLookup[TopicID],TopicLookup[TopicTitle]))</f>
        <v>Radioactivity</v>
      </c>
      <c r="U51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17" s="2"/>
      <c r="X517" s="2"/>
      <c r="Y517" s="2"/>
      <c r="Z517" s="2"/>
      <c r="AA517" s="2"/>
      <c r="AB517" s="2"/>
    </row>
    <row r="518" spans="1:28" hidden="1" x14ac:dyDescent="0.25">
      <c r="A518" s="7" t="str">
        <f>_xlfn.XLOOKUP(LessonLookup[[#This Row],[TopicID]],TopicLookup[TopicID],TopicLookup[SyllabusSubject])</f>
        <v>Physics</v>
      </c>
      <c r="B518" s="5">
        <f>_xlfn.XLOOKUP(LessonLookup[[#This Row],[TopicID]],TopicLookup[TopicID],TopicLookup[SyllabusKeyStage])</f>
        <v>4</v>
      </c>
      <c r="C518" s="1" t="str">
        <f>_xlfn.XLOOKUP(LessonLookup[[#This Row],[TopicID]],topics!I:I,topics!D:D)</f>
        <v>KS4.Physics</v>
      </c>
      <c r="D518" s="1" t="str">
        <f>_xlfn.XLOOKUP(LessonLookup[[#This Row],[TopicID]],topics!I:I,topics!E:E)</f>
        <v>Y9.Physics</v>
      </c>
      <c r="E518" s="35" t="s">
        <v>90</v>
      </c>
      <c r="F518" s="36" t="s">
        <v>10</v>
      </c>
      <c r="G518" s="36">
        <v>6</v>
      </c>
      <c r="H518" s="37">
        <v>2</v>
      </c>
      <c r="I518"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P6</v>
      </c>
      <c r="J518"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P6.2</v>
      </c>
      <c r="K518" s="5" t="str">
        <f>IF(LessonLookup[[#This Row],[LessonTitleAuto]]="",LessonLookup[[#This Row],[LessonTitleEnter]],LessonLookup[[#This Row],[LessonTitleAuto]])</f>
        <v>Inside Atoms</v>
      </c>
      <c r="L518" s="3" t="s">
        <v>1022</v>
      </c>
      <c r="M518" s="3" t="s">
        <v>51</v>
      </c>
      <c r="N518" s="8">
        <f>COUNTIF(StatementLookup[LessonID],LessonLookup[[#This Row],[LessonID]])</f>
        <v>5</v>
      </c>
      <c r="O518" s="7">
        <v>1</v>
      </c>
      <c r="P518" s="2" t="s">
        <v>1023</v>
      </c>
      <c r="Q518" s="2"/>
      <c r="R518" s="2"/>
      <c r="S518" s="2"/>
      <c r="T518" s="4" t="str">
        <f>IF(ISERROR(_xlfn.XLOOKUP(LessonLookup[[#This Row],[TopicID]],TopicLookup[TopicID],TopicLookup[TopicTitle])),"",_xlfn.XLOOKUP(LessonLookup[[#This Row],[TopicID]],TopicLookup[TopicID],TopicLookup[TopicTitle]))</f>
        <v>Radioactivity</v>
      </c>
      <c r="U51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18" s="2"/>
      <c r="X518" s="2"/>
      <c r="Y518" s="2"/>
      <c r="Z518" s="2"/>
      <c r="AA518" s="2"/>
      <c r="AB518" s="2"/>
    </row>
    <row r="519" spans="1:28" hidden="1" x14ac:dyDescent="0.25">
      <c r="A519" s="7" t="str">
        <f>_xlfn.XLOOKUP(LessonLookup[[#This Row],[TopicID]],TopicLookup[TopicID],TopicLookup[SyllabusSubject])</f>
        <v>Physics</v>
      </c>
      <c r="B519" s="5">
        <f>_xlfn.XLOOKUP(LessonLookup[[#This Row],[TopicID]],TopicLookup[TopicID],TopicLookup[SyllabusKeyStage])</f>
        <v>4</v>
      </c>
      <c r="C519" s="1" t="str">
        <f>_xlfn.XLOOKUP(LessonLookup[[#This Row],[TopicID]],topics!I:I,topics!D:D)</f>
        <v>KS4.Physics</v>
      </c>
      <c r="D519" s="1" t="str">
        <f>_xlfn.XLOOKUP(LessonLookup[[#This Row],[TopicID]],topics!I:I,topics!E:E)</f>
        <v>Y9.Physics</v>
      </c>
      <c r="E519" s="35" t="s">
        <v>90</v>
      </c>
      <c r="F519" s="36" t="s">
        <v>10</v>
      </c>
      <c r="G519" s="36">
        <v>6</v>
      </c>
      <c r="H519" s="37">
        <v>3</v>
      </c>
      <c r="I519"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P6</v>
      </c>
      <c r="J519"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P6.3</v>
      </c>
      <c r="K519" s="5" t="str">
        <f>IF(LessonLookup[[#This Row],[LessonTitleAuto]]="",LessonLookup[[#This Row],[LessonTitleEnter]],LessonLookup[[#This Row],[LessonTitleAuto]])</f>
        <v>Electrons And Orbits</v>
      </c>
      <c r="L519" s="3" t="s">
        <v>1024</v>
      </c>
      <c r="M519" s="3" t="s">
        <v>51</v>
      </c>
      <c r="N519" s="8">
        <f>COUNTIF(StatementLookup[LessonID],LessonLookup[[#This Row],[LessonID]])</f>
        <v>5</v>
      </c>
      <c r="O519" s="7">
        <v>1</v>
      </c>
      <c r="P519" s="2" t="s">
        <v>1025</v>
      </c>
      <c r="Q519" s="2"/>
      <c r="R519" s="2"/>
      <c r="S519" s="2"/>
      <c r="T519" s="4" t="str">
        <f>IF(ISERROR(_xlfn.XLOOKUP(LessonLookup[[#This Row],[TopicID]],TopicLookup[TopicID],TopicLookup[TopicTitle])),"",_xlfn.XLOOKUP(LessonLookup[[#This Row],[TopicID]],TopicLookup[TopicID],TopicLookup[TopicTitle]))</f>
        <v>Radioactivity</v>
      </c>
      <c r="U51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19" s="2"/>
      <c r="X519" s="2"/>
      <c r="Y519" s="2"/>
      <c r="Z519" s="2"/>
      <c r="AA519" s="2"/>
      <c r="AB519" s="2"/>
    </row>
    <row r="520" spans="1:28" hidden="1" x14ac:dyDescent="0.25">
      <c r="A520" s="7" t="str">
        <f>_xlfn.XLOOKUP(LessonLookup[[#This Row],[TopicID]],TopicLookup[TopicID],TopicLookup[SyllabusSubject])</f>
        <v>Physics</v>
      </c>
      <c r="B520" s="5">
        <f>_xlfn.XLOOKUP(LessonLookup[[#This Row],[TopicID]],TopicLookup[TopicID],TopicLookup[SyllabusKeyStage])</f>
        <v>4</v>
      </c>
      <c r="C520" s="1" t="str">
        <f>_xlfn.XLOOKUP(LessonLookup[[#This Row],[TopicID]],topics!I:I,topics!D:D)</f>
        <v>KS4.Physics</v>
      </c>
      <c r="D520" s="1" t="str">
        <f>_xlfn.XLOOKUP(LessonLookup[[#This Row],[TopicID]],topics!I:I,topics!E:E)</f>
        <v>Y9.Physics</v>
      </c>
      <c r="E520" s="35" t="s">
        <v>90</v>
      </c>
      <c r="F520" s="36" t="s">
        <v>10</v>
      </c>
      <c r="G520" s="36">
        <v>6</v>
      </c>
      <c r="H520" s="37">
        <v>4</v>
      </c>
      <c r="I520"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P6</v>
      </c>
      <c r="J520"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P6.4</v>
      </c>
      <c r="K520" s="5" t="str">
        <f>IF(LessonLookup[[#This Row],[LessonTitleAuto]]="",LessonLookup[[#This Row],[LessonTitleEnter]],LessonLookup[[#This Row],[LessonTitleAuto]])</f>
        <v>Background Radiation</v>
      </c>
      <c r="L520" s="3" t="s">
        <v>1026</v>
      </c>
      <c r="M520" s="3" t="s">
        <v>51</v>
      </c>
      <c r="N520" s="8">
        <f>COUNTIF(StatementLookup[LessonID],LessonLookup[[#This Row],[LessonID]])</f>
        <v>6</v>
      </c>
      <c r="O520" s="7">
        <v>1</v>
      </c>
      <c r="P520" s="2" t="s">
        <v>1027</v>
      </c>
      <c r="Q520" s="2"/>
      <c r="R520" s="2"/>
      <c r="S520" s="2"/>
      <c r="T520" s="4" t="str">
        <f>IF(ISERROR(_xlfn.XLOOKUP(LessonLookup[[#This Row],[TopicID]],TopicLookup[TopicID],TopicLookup[TopicTitle])),"",_xlfn.XLOOKUP(LessonLookup[[#This Row],[TopicID]],TopicLookup[TopicID],TopicLookup[TopicTitle]))</f>
        <v>Radioactivity</v>
      </c>
      <c r="U52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20" s="2"/>
      <c r="X520" s="2"/>
      <c r="Y520" s="2"/>
      <c r="Z520" s="2"/>
      <c r="AA520" s="2"/>
      <c r="AB520" s="2"/>
    </row>
    <row r="521" spans="1:28" hidden="1" x14ac:dyDescent="0.25">
      <c r="A521" s="7" t="str">
        <f>_xlfn.XLOOKUP(LessonLookup[[#This Row],[TopicID]],TopicLookup[TopicID],TopicLookup[SyllabusSubject])</f>
        <v>Physics</v>
      </c>
      <c r="B521" s="5">
        <f>_xlfn.XLOOKUP(LessonLookup[[#This Row],[TopicID]],TopicLookup[TopicID],TopicLookup[SyllabusKeyStage])</f>
        <v>4</v>
      </c>
      <c r="C521" s="1" t="str">
        <f>_xlfn.XLOOKUP(LessonLookup[[#This Row],[TopicID]],topics!I:I,topics!D:D)</f>
        <v>KS4.Physics</v>
      </c>
      <c r="D521" s="1" t="str">
        <f>_xlfn.XLOOKUP(LessonLookup[[#This Row],[TopicID]],topics!I:I,topics!E:E)</f>
        <v>Y9.Physics</v>
      </c>
      <c r="E521" s="35" t="s">
        <v>90</v>
      </c>
      <c r="F521" s="36" t="s">
        <v>10</v>
      </c>
      <c r="G521" s="36">
        <v>6</v>
      </c>
      <c r="H521" s="37">
        <v>5</v>
      </c>
      <c r="I521"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P6</v>
      </c>
      <c r="J521"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P6.5</v>
      </c>
      <c r="K521" s="5" t="str">
        <f>IF(LessonLookup[[#This Row],[LessonTitleAuto]]="",LessonLookup[[#This Row],[LessonTitleEnter]],LessonLookup[[#This Row],[LessonTitleAuto]])</f>
        <v>Types Of Radiation</v>
      </c>
      <c r="L521" s="3" t="s">
        <v>1028</v>
      </c>
      <c r="M521" s="3" t="s">
        <v>51</v>
      </c>
      <c r="N521" s="8">
        <f>COUNTIF(StatementLookup[LessonID],LessonLookup[[#This Row],[LessonID]])</f>
        <v>7</v>
      </c>
      <c r="O521" s="7">
        <v>1</v>
      </c>
      <c r="P521" s="2" t="s">
        <v>1029</v>
      </c>
      <c r="Q521" s="2"/>
      <c r="R521" s="2"/>
      <c r="S521" s="2"/>
      <c r="T521" s="4" t="str">
        <f>IF(ISERROR(_xlfn.XLOOKUP(LessonLookup[[#This Row],[TopicID]],TopicLookup[TopicID],TopicLookup[TopicTitle])),"",_xlfn.XLOOKUP(LessonLookup[[#This Row],[TopicID]],TopicLookup[TopicID],TopicLookup[TopicTitle]))</f>
        <v>Radioactivity</v>
      </c>
      <c r="U52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21" s="2"/>
      <c r="X521" s="2"/>
      <c r="Y521" s="2"/>
      <c r="Z521" s="2"/>
      <c r="AA521" s="2"/>
      <c r="AB521" s="2"/>
    </row>
    <row r="522" spans="1:28" hidden="1" x14ac:dyDescent="0.25">
      <c r="A522" s="7" t="str">
        <f>_xlfn.XLOOKUP(LessonLookup[[#This Row],[TopicID]],TopicLookup[TopicID],TopicLookup[SyllabusSubject])</f>
        <v>Physics</v>
      </c>
      <c r="B522" s="5">
        <f>_xlfn.XLOOKUP(LessonLookup[[#This Row],[TopicID]],TopicLookup[TopicID],TopicLookup[SyllabusKeyStage])</f>
        <v>4</v>
      </c>
      <c r="C522" s="1" t="str">
        <f>_xlfn.XLOOKUP(LessonLookup[[#This Row],[TopicID]],topics!I:I,topics!D:D)</f>
        <v>KS4.Physics</v>
      </c>
      <c r="D522" s="1" t="str">
        <f>_xlfn.XLOOKUP(LessonLookup[[#This Row],[TopicID]],topics!I:I,topics!E:E)</f>
        <v>Y9.Physics</v>
      </c>
      <c r="E522" s="35" t="s">
        <v>90</v>
      </c>
      <c r="F522" s="36" t="s">
        <v>10</v>
      </c>
      <c r="G522" s="36">
        <v>6</v>
      </c>
      <c r="H522" s="37">
        <v>6</v>
      </c>
      <c r="I522"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P6</v>
      </c>
      <c r="J522"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P6.6</v>
      </c>
      <c r="K522" s="5" t="str">
        <f>IF(LessonLookup[[#This Row],[LessonTitleAuto]]="",LessonLookup[[#This Row],[LessonTitleEnter]],LessonLookup[[#This Row],[LessonTitleAuto]])</f>
        <v>Radioactive Decay</v>
      </c>
      <c r="L522" s="3" t="s">
        <v>1030</v>
      </c>
      <c r="M522" s="3" t="s">
        <v>51</v>
      </c>
      <c r="N522" s="8">
        <f>COUNTIF(StatementLookup[LessonID],LessonLookup[[#This Row],[LessonID]])</f>
        <v>5</v>
      </c>
      <c r="O522" s="7">
        <v>1</v>
      </c>
      <c r="P522" s="2" t="s">
        <v>1031</v>
      </c>
      <c r="Q522" s="2"/>
      <c r="R522" s="2"/>
      <c r="S522" s="2"/>
      <c r="T522" s="4" t="str">
        <f>IF(ISERROR(_xlfn.XLOOKUP(LessonLookup[[#This Row],[TopicID]],TopicLookup[TopicID],TopicLookup[TopicTitle])),"",_xlfn.XLOOKUP(LessonLookup[[#This Row],[TopicID]],TopicLookup[TopicID],TopicLookup[TopicTitle]))</f>
        <v>Radioactivity</v>
      </c>
      <c r="U52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22" s="2"/>
      <c r="X522" s="2"/>
      <c r="Y522" s="2"/>
      <c r="Z522" s="2"/>
      <c r="AA522" s="2"/>
      <c r="AB522" s="2"/>
    </row>
    <row r="523" spans="1:28" hidden="1" x14ac:dyDescent="0.25">
      <c r="A523" s="7" t="str">
        <f>_xlfn.XLOOKUP(LessonLookup[[#This Row],[TopicID]],TopicLookup[TopicID],TopicLookup[SyllabusSubject])</f>
        <v>Physics</v>
      </c>
      <c r="B523" s="5">
        <f>_xlfn.XLOOKUP(LessonLookup[[#This Row],[TopicID]],TopicLookup[TopicID],TopicLookup[SyllabusKeyStage])</f>
        <v>4</v>
      </c>
      <c r="C523" s="1" t="str">
        <f>_xlfn.XLOOKUP(LessonLookup[[#This Row],[TopicID]],topics!I:I,topics!D:D)</f>
        <v>KS4.Physics</v>
      </c>
      <c r="D523" s="1" t="str">
        <f>_xlfn.XLOOKUP(LessonLookup[[#This Row],[TopicID]],topics!I:I,topics!E:E)</f>
        <v>Y9.Physics</v>
      </c>
      <c r="E523" s="35" t="s">
        <v>90</v>
      </c>
      <c r="F523" s="36" t="s">
        <v>10</v>
      </c>
      <c r="G523" s="36">
        <v>6</v>
      </c>
      <c r="H523" s="37">
        <v>7</v>
      </c>
      <c r="I523"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P6</v>
      </c>
      <c r="J523"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P6.7</v>
      </c>
      <c r="K523" s="5" t="str">
        <f>IF(LessonLookup[[#This Row],[LessonTitleAuto]]="",LessonLookup[[#This Row],[LessonTitleEnter]],LessonLookup[[#This Row],[LessonTitleAuto]])</f>
        <v>Half-Life</v>
      </c>
      <c r="L523" s="3" t="s">
        <v>1032</v>
      </c>
      <c r="M523" s="3" t="s">
        <v>51</v>
      </c>
      <c r="N523" s="8">
        <f>COUNTIF(StatementLookup[LessonID],LessonLookup[[#This Row],[LessonID]])</f>
        <v>5</v>
      </c>
      <c r="O523" s="7">
        <v>1</v>
      </c>
      <c r="P523" s="2" t="s">
        <v>1033</v>
      </c>
      <c r="Q523" s="2"/>
      <c r="R523" s="2"/>
      <c r="S523" s="2"/>
      <c r="T523" s="4" t="str">
        <f>IF(ISERROR(_xlfn.XLOOKUP(LessonLookup[[#This Row],[TopicID]],TopicLookup[TopicID],TopicLookup[TopicTitle])),"",_xlfn.XLOOKUP(LessonLookup[[#This Row],[TopicID]],TopicLookup[TopicID],TopicLookup[TopicTitle]))</f>
        <v>Radioactivity</v>
      </c>
      <c r="U52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23" s="2"/>
      <c r="X523" s="2"/>
      <c r="Y523" s="2"/>
      <c r="Z523" s="2"/>
      <c r="AA523" s="2"/>
      <c r="AB523" s="2"/>
    </row>
    <row r="524" spans="1:28" hidden="1" x14ac:dyDescent="0.25">
      <c r="A524" s="7" t="str">
        <f>_xlfn.XLOOKUP(LessonLookup[[#This Row],[TopicID]],TopicLookup[TopicID],TopicLookup[SyllabusSubject])</f>
        <v>Physics</v>
      </c>
      <c r="B524" s="5">
        <f>_xlfn.XLOOKUP(LessonLookup[[#This Row],[TopicID]],TopicLookup[TopicID],TopicLookup[SyllabusKeyStage])</f>
        <v>4</v>
      </c>
      <c r="C524" s="1" t="str">
        <f>_xlfn.XLOOKUP(LessonLookup[[#This Row],[TopicID]],topics!I:I,topics!D:D)</f>
        <v>KS4.Physics</v>
      </c>
      <c r="D524" s="1" t="str">
        <f>_xlfn.XLOOKUP(LessonLookup[[#This Row],[TopicID]],topics!I:I,topics!E:E)</f>
        <v>Y9.Physics</v>
      </c>
      <c r="E524" s="35" t="s">
        <v>90</v>
      </c>
      <c r="F524" s="36" t="s">
        <v>10</v>
      </c>
      <c r="G524" s="36">
        <v>6</v>
      </c>
      <c r="H524" s="37">
        <v>8</v>
      </c>
      <c r="I524"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P6</v>
      </c>
      <c r="J52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P6.8</v>
      </c>
      <c r="K524" s="5" t="str">
        <f>IF(LessonLookup[[#This Row],[LessonTitleAuto]]="",LessonLookup[[#This Row],[LessonTitleEnter]],LessonLookup[[#This Row],[LessonTitleAuto]])</f>
        <v>Using Radioactivity</v>
      </c>
      <c r="L524" s="3" t="s">
        <v>1034</v>
      </c>
      <c r="M524" s="3" t="s">
        <v>51</v>
      </c>
      <c r="N524" s="8">
        <f>COUNTIF(StatementLookup[LessonID],LessonLookup[[#This Row],[LessonID]])</f>
        <v>5</v>
      </c>
      <c r="O524" s="7">
        <v>1</v>
      </c>
      <c r="P524" s="2" t="s">
        <v>1035</v>
      </c>
      <c r="Q524" s="2"/>
      <c r="R524" s="2"/>
      <c r="S524" s="2"/>
      <c r="T524" s="4" t="str">
        <f>IF(ISERROR(_xlfn.XLOOKUP(LessonLookup[[#This Row],[TopicID]],TopicLookup[TopicID],TopicLookup[TopicTitle])),"",_xlfn.XLOOKUP(LessonLookup[[#This Row],[TopicID]],TopicLookup[TopicID],TopicLookup[TopicTitle]))</f>
        <v>Radioactivity</v>
      </c>
      <c r="U52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24" s="2"/>
      <c r="X524" s="2"/>
      <c r="Y524" s="2"/>
      <c r="Z524" s="2"/>
      <c r="AA524" s="2"/>
      <c r="AB524" s="2"/>
    </row>
    <row r="525" spans="1:28" hidden="1" x14ac:dyDescent="0.25">
      <c r="A525" s="7" t="str">
        <f>_xlfn.XLOOKUP(LessonLookup[[#This Row],[TopicID]],TopicLookup[TopicID],TopicLookup[SyllabusSubject])</f>
        <v>Physics</v>
      </c>
      <c r="B525" s="5">
        <f>_xlfn.XLOOKUP(LessonLookup[[#This Row],[TopicID]],TopicLookup[TopicID],TopicLookup[SyllabusKeyStage])</f>
        <v>4</v>
      </c>
      <c r="C525" s="1" t="str">
        <f>_xlfn.XLOOKUP(LessonLookup[[#This Row],[TopicID]],topics!I:I,topics!D:D)</f>
        <v>KS4.Physics</v>
      </c>
      <c r="D525" s="1" t="str">
        <f>_xlfn.XLOOKUP(LessonLookup[[#This Row],[TopicID]],topics!I:I,topics!E:E)</f>
        <v>Y9.Physics</v>
      </c>
      <c r="E525" s="35" t="s">
        <v>90</v>
      </c>
      <c r="F525" s="36" t="s">
        <v>10</v>
      </c>
      <c r="G525" s="36">
        <v>6</v>
      </c>
      <c r="H525" s="37">
        <v>9</v>
      </c>
      <c r="I525"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P6</v>
      </c>
      <c r="J52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P6.9</v>
      </c>
      <c r="K525" s="5" t="str">
        <f>IF(LessonLookup[[#This Row],[LessonTitleAuto]]="",LessonLookup[[#This Row],[LessonTitleEnter]],LessonLookup[[#This Row],[LessonTitleAuto]])</f>
        <v>Dangers Of Radioactivity</v>
      </c>
      <c r="L525" s="3" t="s">
        <v>1036</v>
      </c>
      <c r="M525" s="3" t="s">
        <v>51</v>
      </c>
      <c r="N525" s="8">
        <f>COUNTIF(StatementLookup[LessonID],LessonLookup[[#This Row],[LessonID]])</f>
        <v>6</v>
      </c>
      <c r="O525" s="7">
        <v>1</v>
      </c>
      <c r="P525" s="2" t="s">
        <v>1037</v>
      </c>
      <c r="Q525" s="2"/>
      <c r="R525" s="2"/>
      <c r="S525" s="2"/>
      <c r="T525" s="4" t="str">
        <f>IF(ISERROR(_xlfn.XLOOKUP(LessonLookup[[#This Row],[TopicID]],TopicLookup[TopicID],TopicLookup[TopicTitle])),"",_xlfn.XLOOKUP(LessonLookup[[#This Row],[TopicID]],TopicLookup[TopicID],TopicLookup[TopicTitle]))</f>
        <v>Radioactivity</v>
      </c>
      <c r="U52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25" s="2"/>
      <c r="X525" s="2"/>
      <c r="Y525" s="2"/>
      <c r="Z525" s="2"/>
      <c r="AA525" s="2"/>
      <c r="AB525" s="2"/>
    </row>
    <row r="526" spans="1:28" hidden="1" x14ac:dyDescent="0.25">
      <c r="A526" s="7" t="str">
        <f>_xlfn.XLOOKUP(LessonLookup[[#This Row],[TopicID]],TopicLookup[TopicID],TopicLookup[SyllabusSubject])</f>
        <v>Physics</v>
      </c>
      <c r="B526" s="5">
        <f>_xlfn.XLOOKUP(LessonLookup[[#This Row],[TopicID]],TopicLookup[TopicID],TopicLookup[SyllabusKeyStage])</f>
        <v>4</v>
      </c>
      <c r="C526" s="1" t="str">
        <f>_xlfn.XLOOKUP(LessonLookup[[#This Row],[TopicID]],topics!I:I,topics!D:D)</f>
        <v>KS4.Physics</v>
      </c>
      <c r="D526" s="1" t="str">
        <f>_xlfn.XLOOKUP(LessonLookup[[#This Row],[TopicID]],topics!I:I,topics!E:E)</f>
        <v>Y9.Physics</v>
      </c>
      <c r="E526" s="35" t="s">
        <v>90</v>
      </c>
      <c r="F526" s="36" t="s">
        <v>10</v>
      </c>
      <c r="G526" s="36">
        <v>6</v>
      </c>
      <c r="H526" s="37">
        <v>10</v>
      </c>
      <c r="I526"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P6</v>
      </c>
      <c r="J52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P6.10</v>
      </c>
      <c r="K526" s="5" t="str">
        <f>IF(LessonLookup[[#This Row],[LessonTitleAuto]]="",LessonLookup[[#This Row],[LessonTitleEnter]],LessonLookup[[#This Row],[LessonTitleAuto]])</f>
        <v>Radiation In Medicine</v>
      </c>
      <c r="L526" s="3" t="s">
        <v>1038</v>
      </c>
      <c r="M526" s="3" t="s">
        <v>51</v>
      </c>
      <c r="N526" s="8">
        <f>COUNTIF(StatementLookup[LessonID],LessonLookup[[#This Row],[LessonID]])</f>
        <v>5</v>
      </c>
      <c r="O526" s="7">
        <v>1</v>
      </c>
      <c r="P526" s="2" t="s">
        <v>1039</v>
      </c>
      <c r="Q526" s="2"/>
      <c r="R526" s="2"/>
      <c r="S526" s="2"/>
      <c r="T526" s="4" t="str">
        <f>IF(ISERROR(_xlfn.XLOOKUP(LessonLookup[[#This Row],[TopicID]],TopicLookup[TopicID],TopicLookup[TopicTitle])),"",_xlfn.XLOOKUP(LessonLookup[[#This Row],[TopicID]],TopicLookup[TopicID],TopicLookup[TopicTitle]))</f>
        <v>Radioactivity</v>
      </c>
      <c r="U52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26" s="2"/>
      <c r="X526" s="2"/>
      <c r="Y526" s="2"/>
      <c r="Z526" s="2"/>
      <c r="AA526" s="2"/>
      <c r="AB526" s="2"/>
    </row>
    <row r="527" spans="1:28" hidden="1" x14ac:dyDescent="0.25">
      <c r="A527" s="7" t="str">
        <f>_xlfn.XLOOKUP(LessonLookup[[#This Row],[TopicID]],TopicLookup[TopicID],TopicLookup[SyllabusSubject])</f>
        <v>Physics</v>
      </c>
      <c r="B527" s="5">
        <f>_xlfn.XLOOKUP(LessonLookup[[#This Row],[TopicID]],TopicLookup[TopicID],TopicLookup[SyllabusKeyStage])</f>
        <v>4</v>
      </c>
      <c r="C527" s="1" t="str">
        <f>_xlfn.XLOOKUP(LessonLookup[[#This Row],[TopicID]],topics!I:I,topics!D:D)</f>
        <v>KS4.Physics</v>
      </c>
      <c r="D527" s="1" t="str">
        <f>_xlfn.XLOOKUP(LessonLookup[[#This Row],[TopicID]],topics!I:I,topics!E:E)</f>
        <v>Y9.Physics</v>
      </c>
      <c r="E527" s="35" t="s">
        <v>90</v>
      </c>
      <c r="F527" s="36" t="s">
        <v>10</v>
      </c>
      <c r="G527" s="36">
        <v>6</v>
      </c>
      <c r="H527" s="37">
        <v>11</v>
      </c>
      <c r="I527"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P6</v>
      </c>
      <c r="J527"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P6.11</v>
      </c>
      <c r="K527" s="5" t="str">
        <f>IF(LessonLookup[[#This Row],[LessonTitleAuto]]="",LessonLookup[[#This Row],[LessonTitleEnter]],LessonLookup[[#This Row],[LessonTitleAuto]])</f>
        <v>Nuclear Energy</v>
      </c>
      <c r="L527" s="3" t="s">
        <v>1040</v>
      </c>
      <c r="M527" s="3" t="s">
        <v>51</v>
      </c>
      <c r="N527" s="8">
        <f>COUNTIF(StatementLookup[LessonID],LessonLookup[[#This Row],[LessonID]])</f>
        <v>5</v>
      </c>
      <c r="O527" s="7">
        <v>1</v>
      </c>
      <c r="P527" s="2" t="s">
        <v>1041</v>
      </c>
      <c r="Q527" s="2"/>
      <c r="R527" s="2"/>
      <c r="S527" s="2"/>
      <c r="T527" s="4" t="str">
        <f>IF(ISERROR(_xlfn.XLOOKUP(LessonLookup[[#This Row],[TopicID]],TopicLookup[TopicID],TopicLookup[TopicTitle])),"",_xlfn.XLOOKUP(LessonLookup[[#This Row],[TopicID]],TopicLookup[TopicID],TopicLookup[TopicTitle]))</f>
        <v>Radioactivity</v>
      </c>
      <c r="U52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27" s="2"/>
      <c r="X527" s="2"/>
      <c r="Y527" s="2"/>
      <c r="Z527" s="2"/>
      <c r="AA527" s="2"/>
      <c r="AB527" s="2"/>
    </row>
    <row r="528" spans="1:28" hidden="1" x14ac:dyDescent="0.25">
      <c r="A528" s="7" t="str">
        <f>_xlfn.XLOOKUP(LessonLookup[[#This Row],[TopicID]],TopicLookup[TopicID],TopicLookup[SyllabusSubject])</f>
        <v>Physics</v>
      </c>
      <c r="B528" s="5">
        <f>_xlfn.XLOOKUP(LessonLookup[[#This Row],[TopicID]],TopicLookup[TopicID],TopicLookup[SyllabusKeyStage])</f>
        <v>4</v>
      </c>
      <c r="C528" s="1" t="str">
        <f>_xlfn.XLOOKUP(LessonLookup[[#This Row],[TopicID]],topics!I:I,topics!D:D)</f>
        <v>KS4.Physics</v>
      </c>
      <c r="D528" s="1" t="str">
        <f>_xlfn.XLOOKUP(LessonLookup[[#This Row],[TopicID]],topics!I:I,topics!E:E)</f>
        <v>Y9.Physics</v>
      </c>
      <c r="E528" s="35" t="s">
        <v>90</v>
      </c>
      <c r="F528" s="36" t="s">
        <v>10</v>
      </c>
      <c r="G528" s="36">
        <v>6</v>
      </c>
      <c r="H528" s="37">
        <v>12</v>
      </c>
      <c r="I528"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P6</v>
      </c>
      <c r="J528"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P6.12</v>
      </c>
      <c r="K528" s="5" t="str">
        <f>IF(LessonLookup[[#This Row],[LessonTitleAuto]]="",LessonLookup[[#This Row],[LessonTitleEnter]],LessonLookup[[#This Row],[LessonTitleAuto]])</f>
        <v>Nuclear Fission</v>
      </c>
      <c r="L528" s="3" t="s">
        <v>1042</v>
      </c>
      <c r="M528" s="3" t="s">
        <v>51</v>
      </c>
      <c r="N528" s="8">
        <f>COUNTIF(StatementLookup[LessonID],LessonLookup[[#This Row],[LessonID]])</f>
        <v>5</v>
      </c>
      <c r="O528" s="7">
        <v>1</v>
      </c>
      <c r="P528" s="2" t="s">
        <v>1043</v>
      </c>
      <c r="Q528" s="2"/>
      <c r="R528" s="2"/>
      <c r="S528" s="2"/>
      <c r="T528" s="4" t="str">
        <f>IF(ISERROR(_xlfn.XLOOKUP(LessonLookup[[#This Row],[TopicID]],TopicLookup[TopicID],TopicLookup[TopicTitle])),"",_xlfn.XLOOKUP(LessonLookup[[#This Row],[TopicID]],TopicLookup[TopicID],TopicLookup[TopicTitle]))</f>
        <v>Radioactivity</v>
      </c>
      <c r="U52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28" s="2"/>
      <c r="X528" s="2"/>
      <c r="Y528" s="2"/>
      <c r="Z528" s="2"/>
      <c r="AA528" s="2"/>
      <c r="AB528" s="2"/>
    </row>
    <row r="529" spans="1:28" hidden="1" x14ac:dyDescent="0.25">
      <c r="A529" s="7" t="str">
        <f>_xlfn.XLOOKUP(LessonLookup[[#This Row],[TopicID]],TopicLookup[TopicID],TopicLookup[SyllabusSubject])</f>
        <v>Physics</v>
      </c>
      <c r="B529" s="5">
        <f>_xlfn.XLOOKUP(LessonLookup[[#This Row],[TopicID]],TopicLookup[TopicID],TopicLookup[SyllabusKeyStage])</f>
        <v>4</v>
      </c>
      <c r="C529" s="1" t="str">
        <f>_xlfn.XLOOKUP(LessonLookup[[#This Row],[TopicID]],topics!I:I,topics!D:D)</f>
        <v>KS4.Physics</v>
      </c>
      <c r="D529" s="1" t="str">
        <f>_xlfn.XLOOKUP(LessonLookup[[#This Row],[TopicID]],topics!I:I,topics!E:E)</f>
        <v>Y9.Physics</v>
      </c>
      <c r="E529" s="35" t="s">
        <v>90</v>
      </c>
      <c r="F529" s="36" t="s">
        <v>10</v>
      </c>
      <c r="G529" s="36">
        <v>6</v>
      </c>
      <c r="H529" s="37">
        <v>13</v>
      </c>
      <c r="I529"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P6</v>
      </c>
      <c r="J529"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P6.13</v>
      </c>
      <c r="K529" s="5" t="str">
        <f>IF(LessonLookup[[#This Row],[LessonTitleAuto]]="",LessonLookup[[#This Row],[LessonTitleEnter]],LessonLookup[[#This Row],[LessonTitleAuto]])</f>
        <v>Nuclear Fusion</v>
      </c>
      <c r="L529" s="3" t="s">
        <v>1044</v>
      </c>
      <c r="M529" s="3" t="s">
        <v>51</v>
      </c>
      <c r="N529" s="8">
        <f>COUNTIF(StatementLookup[LessonID],LessonLookup[[#This Row],[LessonID]])</f>
        <v>5</v>
      </c>
      <c r="O529" s="7">
        <v>1</v>
      </c>
      <c r="P529" s="2" t="s">
        <v>1045</v>
      </c>
      <c r="Q529" s="2"/>
      <c r="R529" s="2"/>
      <c r="S529" s="2"/>
      <c r="T529" s="4" t="str">
        <f>IF(ISERROR(_xlfn.XLOOKUP(LessonLookup[[#This Row],[TopicID]],TopicLookup[TopicID],TopicLookup[TopicTitle])),"",_xlfn.XLOOKUP(LessonLookup[[#This Row],[TopicID]],TopicLookup[TopicID],TopicLookup[TopicTitle]))</f>
        <v>Radioactivity</v>
      </c>
      <c r="U52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29" s="2"/>
      <c r="X529" s="2"/>
      <c r="Y529" s="2"/>
      <c r="Z529" s="2"/>
      <c r="AA529" s="2"/>
      <c r="AB529" s="2"/>
    </row>
    <row r="530" spans="1:28" hidden="1" x14ac:dyDescent="0.25">
      <c r="A530" s="7" t="str">
        <f>_xlfn.XLOOKUP(LessonLookup[[#This Row],[TopicID]],TopicLookup[TopicID],TopicLookup[SyllabusSubject])</f>
        <v>Physics</v>
      </c>
      <c r="B530" s="5">
        <f>_xlfn.XLOOKUP(LessonLookup[[#This Row],[TopicID]],TopicLookup[TopicID],TopicLookup[SyllabusKeyStage])</f>
        <v>4</v>
      </c>
      <c r="C530" s="1" t="str">
        <f>_xlfn.XLOOKUP(LessonLookup[[#This Row],[TopicID]],topics!I:I,topics!D:D)</f>
        <v>KS4.Physics</v>
      </c>
      <c r="D530" s="1" t="str">
        <f>_xlfn.XLOOKUP(LessonLookup[[#This Row],[TopicID]],topics!I:I,topics!E:E)</f>
        <v>Y9.Physics</v>
      </c>
      <c r="E530" s="35" t="s">
        <v>90</v>
      </c>
      <c r="F530" s="36" t="s">
        <v>10</v>
      </c>
      <c r="G530" s="36">
        <v>6</v>
      </c>
      <c r="H530" s="37" t="s">
        <v>8</v>
      </c>
      <c r="I530"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P6</v>
      </c>
      <c r="J530"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P6.F</v>
      </c>
      <c r="K530" s="5" t="str">
        <f>IF(LessonLookup[[#This Row],[LessonTitleAuto]]="",LessonLookup[[#This Row],[LessonTitleEnter]],LessonLookup[[#This Row],[LessonTitleAuto]])</f>
        <v>Test feedback: P6 Radioactivity</v>
      </c>
      <c r="L530" s="3" t="s">
        <v>921</v>
      </c>
      <c r="M530" s="3" t="s">
        <v>2951</v>
      </c>
      <c r="N530" s="2">
        <f>COUNTIF(StatementLookup[LessonID],LessonLookup[[#This Row],[LessonID]])</f>
        <v>1</v>
      </c>
      <c r="O530" s="2">
        <v>1</v>
      </c>
      <c r="P530" s="7"/>
      <c r="Q530" s="8"/>
      <c r="R530" s="2"/>
      <c r="S530" s="2"/>
      <c r="T530" s="4" t="str">
        <f>IF(ISERROR(_xlfn.XLOOKUP(LessonLookup[[#This Row],[TopicID]],TopicLookup[TopicID],TopicLookup[TopicTitle])),"",_xlfn.XLOOKUP(LessonLookup[[#This Row],[TopicID]],TopicLookup[TopicID],TopicLookup[TopicTitle]))</f>
        <v>Radioactivity</v>
      </c>
      <c r="U53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P6 Radioactivity</v>
      </c>
      <c r="V530" s="2"/>
      <c r="X530" s="2"/>
      <c r="Y530" s="2"/>
      <c r="Z530" s="2"/>
      <c r="AA530" s="2"/>
      <c r="AB530" s="2"/>
    </row>
    <row r="531" spans="1:28" hidden="1" x14ac:dyDescent="0.25">
      <c r="A531" s="7" t="str">
        <f>_xlfn.XLOOKUP(LessonLookup[[#This Row],[TopicID]],TopicLookup[TopicID],TopicLookup[SyllabusSubject])</f>
        <v>Physics</v>
      </c>
      <c r="B531" s="5">
        <f>_xlfn.XLOOKUP(LessonLookup[[#This Row],[TopicID]],TopicLookup[TopicID],TopicLookup[SyllabusKeyStage])</f>
        <v>4</v>
      </c>
      <c r="C531" s="1" t="str">
        <f>_xlfn.XLOOKUP(LessonLookup[[#This Row],[TopicID]],topics!I:I,topics!D:D)</f>
        <v>KS4.Physics</v>
      </c>
      <c r="D531" s="1" t="str">
        <f>_xlfn.XLOOKUP(LessonLookup[[#This Row],[TopicID]],topics!I:I,topics!E:E)</f>
        <v>Y9.Physics</v>
      </c>
      <c r="E531" s="35" t="s">
        <v>90</v>
      </c>
      <c r="F531" s="36" t="s">
        <v>10</v>
      </c>
      <c r="G531" s="36">
        <v>6</v>
      </c>
      <c r="H531" s="37" t="s">
        <v>6</v>
      </c>
      <c r="I531"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P6</v>
      </c>
      <c r="J531"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P6.R</v>
      </c>
      <c r="K531" s="5" t="str">
        <f>IF(LessonLookup[[#This Row],[LessonTitleAuto]]="",LessonLookup[[#This Row],[LessonTitleEnter]],LessonLookup[[#This Row],[LessonTitleAuto]])</f>
        <v>Revision of topic P6 Radioactivity</v>
      </c>
      <c r="L531" s="3" t="s">
        <v>921</v>
      </c>
      <c r="M531" s="3" t="s">
        <v>2873</v>
      </c>
      <c r="N531" s="2">
        <f>COUNTIF(StatementLookup[LessonID],LessonLookup[[#This Row],[LessonID]])</f>
        <v>1</v>
      </c>
      <c r="O531" s="2">
        <v>1</v>
      </c>
      <c r="P531" s="7"/>
      <c r="Q531" s="8"/>
      <c r="R531" s="2"/>
      <c r="S531" s="2"/>
      <c r="T531" s="4" t="str">
        <f>IF(ISERROR(_xlfn.XLOOKUP(LessonLookup[[#This Row],[TopicID]],TopicLookup[TopicID],TopicLookup[TopicTitle])),"",_xlfn.XLOOKUP(LessonLookup[[#This Row],[TopicID]],TopicLookup[TopicID],TopicLookup[TopicTitle]))</f>
        <v>Radioactivity</v>
      </c>
      <c r="U53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P6 Radioactivity</v>
      </c>
      <c r="V531" s="2"/>
      <c r="X531" s="2"/>
      <c r="Y531" s="2"/>
      <c r="Z531" s="2"/>
      <c r="AA531" s="2"/>
      <c r="AB531" s="2"/>
    </row>
    <row r="532" spans="1:28" hidden="1" x14ac:dyDescent="0.25">
      <c r="A532" s="7" t="str">
        <f>_xlfn.XLOOKUP(LessonLookup[[#This Row],[TopicID]],TopicLookup[TopicID],TopicLookup[SyllabusSubject])</f>
        <v>Physics</v>
      </c>
      <c r="B532" s="5">
        <f>_xlfn.XLOOKUP(LessonLookup[[#This Row],[TopicID]],TopicLookup[TopicID],TopicLookup[SyllabusKeyStage])</f>
        <v>4</v>
      </c>
      <c r="C532" s="1" t="str">
        <f>_xlfn.XLOOKUP(LessonLookup[[#This Row],[TopicID]],topics!I:I,topics!D:D)</f>
        <v>KS4.Physics</v>
      </c>
      <c r="D532" s="1" t="str">
        <f>_xlfn.XLOOKUP(LessonLookup[[#This Row],[TopicID]],topics!I:I,topics!E:E)</f>
        <v>Y9.Physics</v>
      </c>
      <c r="E532" s="35" t="s">
        <v>90</v>
      </c>
      <c r="F532" s="36" t="s">
        <v>10</v>
      </c>
      <c r="G532" s="36">
        <v>6</v>
      </c>
      <c r="H532" s="37" t="s">
        <v>7</v>
      </c>
      <c r="I532"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P6</v>
      </c>
      <c r="J532"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P6.T</v>
      </c>
      <c r="K532" s="5" t="str">
        <f>IF(LessonLookup[[#This Row],[LessonTitleAuto]]="",LessonLookup[[#This Row],[LessonTitleEnter]],LessonLookup[[#This Row],[LessonTitleAuto]])</f>
        <v>Topic test: P6 Radioactivity</v>
      </c>
      <c r="L532" s="3" t="s">
        <v>921</v>
      </c>
      <c r="M532" s="3" t="s">
        <v>2950</v>
      </c>
      <c r="N532" s="2">
        <f>COUNTIF(StatementLookup[LessonID],LessonLookup[[#This Row],[LessonID]])</f>
        <v>1</v>
      </c>
      <c r="O532" s="2">
        <v>1</v>
      </c>
      <c r="P532" s="7"/>
      <c r="Q532" s="8"/>
      <c r="R532" s="2"/>
      <c r="S532" s="2"/>
      <c r="T532" s="4" t="str">
        <f>IF(ISERROR(_xlfn.XLOOKUP(LessonLookup[[#This Row],[TopicID]],TopicLookup[TopicID],TopicLookup[TopicTitle])),"",_xlfn.XLOOKUP(LessonLookup[[#This Row],[TopicID]],TopicLookup[TopicID],TopicLookup[TopicTitle]))</f>
        <v>Radioactivity</v>
      </c>
      <c r="U53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P6 Radioactivity</v>
      </c>
      <c r="V532" s="2"/>
      <c r="X532" s="2"/>
      <c r="Y532" s="2"/>
      <c r="Z532" s="2"/>
      <c r="AA532" s="2"/>
      <c r="AB532" s="2"/>
    </row>
    <row r="533" spans="1:28" hidden="1" x14ac:dyDescent="0.25">
      <c r="A533" s="7" t="str">
        <f>_xlfn.XLOOKUP(LessonLookup[[#This Row],[TopicID]],TopicLookup[TopicID],TopicLookup[SyllabusSubject])</f>
        <v>Physics</v>
      </c>
      <c r="B533" s="5">
        <f>_xlfn.XLOOKUP(LessonLookup[[#This Row],[TopicID]],TopicLookup[TopicID],TopicLookup[SyllabusKeyStage])</f>
        <v>4</v>
      </c>
      <c r="C533" s="1" t="str">
        <f>_xlfn.XLOOKUP(LessonLookup[[#This Row],[TopicID]],topics!I:I,topics!D:D)</f>
        <v>KS4.Physics</v>
      </c>
      <c r="D533" s="1" t="str">
        <f>_xlfn.XLOOKUP(LessonLookup[[#This Row],[TopicID]],topics!I:I,topics!E:E)</f>
        <v>Y11.Physics</v>
      </c>
      <c r="E533" s="35" t="s">
        <v>90</v>
      </c>
      <c r="F533" s="36" t="s">
        <v>10</v>
      </c>
      <c r="G533" s="36">
        <v>7</v>
      </c>
      <c r="H533" s="37">
        <v>1</v>
      </c>
      <c r="I533"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P7</v>
      </c>
      <c r="J533"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P7.1</v>
      </c>
      <c r="K533" s="5" t="str">
        <f>IF(LessonLookup[[#This Row],[LessonTitleAuto]]="",LessonLookup[[#This Row],[LessonTitleEnter]],LessonLookup[[#This Row],[LessonTitleAuto]])</f>
        <v>The Solar System</v>
      </c>
      <c r="L533" s="3" t="s">
        <v>1046</v>
      </c>
      <c r="M533" s="3" t="s">
        <v>51</v>
      </c>
      <c r="N533" s="8">
        <f>COUNTIF(StatementLookup[LessonID],LessonLookup[[#This Row],[LessonID]])</f>
        <v>4</v>
      </c>
      <c r="O533" s="7">
        <v>1</v>
      </c>
      <c r="P533" s="2" t="s">
        <v>1047</v>
      </c>
      <c r="Q533" s="2"/>
      <c r="R533" s="2"/>
      <c r="S533" s="2"/>
      <c r="T533" s="4" t="str">
        <f>IF(ISERROR(_xlfn.XLOOKUP(LessonLookup[[#This Row],[TopicID]],TopicLookup[TopicID],TopicLookup[TopicTitle])),"",_xlfn.XLOOKUP(LessonLookup[[#This Row],[TopicID]],TopicLookup[TopicID],TopicLookup[TopicTitle]))</f>
        <v>Astronomy</v>
      </c>
      <c r="U53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33" s="2"/>
      <c r="X533" s="2"/>
      <c r="Y533" s="2"/>
      <c r="Z533" s="2"/>
      <c r="AA533" s="2"/>
      <c r="AB533" s="2"/>
    </row>
    <row r="534" spans="1:28" hidden="1" x14ac:dyDescent="0.25">
      <c r="A534" s="7" t="str">
        <f>_xlfn.XLOOKUP(LessonLookup[[#This Row],[TopicID]],TopicLookup[TopicID],TopicLookup[SyllabusSubject])</f>
        <v>Physics</v>
      </c>
      <c r="B534" s="5">
        <f>_xlfn.XLOOKUP(LessonLookup[[#This Row],[TopicID]],TopicLookup[TopicID],TopicLookup[SyllabusKeyStage])</f>
        <v>4</v>
      </c>
      <c r="C534" s="1" t="str">
        <f>_xlfn.XLOOKUP(LessonLookup[[#This Row],[TopicID]],topics!I:I,topics!D:D)</f>
        <v>KS4.Physics</v>
      </c>
      <c r="D534" s="1" t="str">
        <f>_xlfn.XLOOKUP(LessonLookup[[#This Row],[TopicID]],topics!I:I,topics!E:E)</f>
        <v>Y11.Physics</v>
      </c>
      <c r="E534" s="35" t="s">
        <v>90</v>
      </c>
      <c r="F534" s="36" t="s">
        <v>10</v>
      </c>
      <c r="G534" s="36">
        <v>7</v>
      </c>
      <c r="H534" s="37">
        <v>2</v>
      </c>
      <c r="I534"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P7</v>
      </c>
      <c r="J53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P7.2</v>
      </c>
      <c r="K534" s="5" t="str">
        <f>IF(LessonLookup[[#This Row],[LessonTitleAuto]]="",LessonLookup[[#This Row],[LessonTitleEnter]],LessonLookup[[#This Row],[LessonTitleAuto]])</f>
        <v>Gravity And Orbits</v>
      </c>
      <c r="L534" s="3" t="s">
        <v>1048</v>
      </c>
      <c r="M534" s="3" t="s">
        <v>51</v>
      </c>
      <c r="N534" s="8">
        <f>COUNTIF(StatementLookup[LessonID],LessonLookup[[#This Row],[LessonID]])</f>
        <v>6</v>
      </c>
      <c r="O534" s="7">
        <v>1</v>
      </c>
      <c r="P534" s="2" t="s">
        <v>1049</v>
      </c>
      <c r="Q534" s="2"/>
      <c r="R534" s="2"/>
      <c r="S534" s="2"/>
      <c r="T534" s="4" t="str">
        <f>IF(ISERROR(_xlfn.XLOOKUP(LessonLookup[[#This Row],[TopicID]],TopicLookup[TopicID],TopicLookup[TopicTitle])),"",_xlfn.XLOOKUP(LessonLookup[[#This Row],[TopicID]],TopicLookup[TopicID],TopicLookup[TopicTitle]))</f>
        <v>Astronomy</v>
      </c>
      <c r="U53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34" s="2"/>
      <c r="X534" s="2"/>
      <c r="Y534" s="2"/>
      <c r="Z534" s="2"/>
      <c r="AA534" s="2"/>
      <c r="AB534" s="2"/>
    </row>
    <row r="535" spans="1:28" hidden="1" x14ac:dyDescent="0.25">
      <c r="A535" s="7" t="str">
        <f>_xlfn.XLOOKUP(LessonLookup[[#This Row],[TopicID]],TopicLookup[TopicID],TopicLookup[SyllabusSubject])</f>
        <v>Physics</v>
      </c>
      <c r="B535" s="5">
        <f>_xlfn.XLOOKUP(LessonLookup[[#This Row],[TopicID]],TopicLookup[TopicID],TopicLookup[SyllabusKeyStage])</f>
        <v>4</v>
      </c>
      <c r="C535" s="1" t="str">
        <f>_xlfn.XLOOKUP(LessonLookup[[#This Row],[TopicID]],topics!I:I,topics!D:D)</f>
        <v>KS4.Physics</v>
      </c>
      <c r="D535" s="1" t="str">
        <f>_xlfn.XLOOKUP(LessonLookup[[#This Row],[TopicID]],topics!I:I,topics!E:E)</f>
        <v>Y11.Physics</v>
      </c>
      <c r="E535" s="35" t="s">
        <v>90</v>
      </c>
      <c r="F535" s="36" t="s">
        <v>10</v>
      </c>
      <c r="G535" s="36">
        <v>7</v>
      </c>
      <c r="H535" s="37">
        <v>3</v>
      </c>
      <c r="I535"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P7</v>
      </c>
      <c r="J53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P7.3</v>
      </c>
      <c r="K535" s="5" t="str">
        <f>IF(LessonLookup[[#This Row],[LessonTitleAuto]]="",LessonLookup[[#This Row],[LessonTitleEnter]],LessonLookup[[#This Row],[LessonTitleAuto]])</f>
        <v>Life Cycle Of Stars</v>
      </c>
      <c r="L535" s="3" t="s">
        <v>1050</v>
      </c>
      <c r="M535" s="3" t="s">
        <v>51</v>
      </c>
      <c r="N535" s="8">
        <f>COUNTIF(StatementLookup[LessonID],LessonLookup[[#This Row],[LessonID]])</f>
        <v>4</v>
      </c>
      <c r="O535" s="7">
        <v>1</v>
      </c>
      <c r="P535" s="2" t="s">
        <v>1051</v>
      </c>
      <c r="Q535" s="2"/>
      <c r="R535" s="2"/>
      <c r="S535" s="2"/>
      <c r="T535" s="4" t="str">
        <f>IF(ISERROR(_xlfn.XLOOKUP(LessonLookup[[#This Row],[TopicID]],TopicLookup[TopicID],TopicLookup[TopicTitle])),"",_xlfn.XLOOKUP(LessonLookup[[#This Row],[TopicID]],TopicLookup[TopicID],TopicLookup[TopicTitle]))</f>
        <v>Astronomy</v>
      </c>
      <c r="U53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35" s="2"/>
      <c r="X535" s="2"/>
      <c r="Y535" s="2"/>
      <c r="Z535" s="2"/>
      <c r="AA535" s="2"/>
      <c r="AB535" s="2"/>
    </row>
    <row r="536" spans="1:28" hidden="1" x14ac:dyDescent="0.25">
      <c r="A536" s="7" t="str">
        <f>_xlfn.XLOOKUP(LessonLookup[[#This Row],[TopicID]],TopicLookup[TopicID],TopicLookup[SyllabusSubject])</f>
        <v>Physics</v>
      </c>
      <c r="B536" s="5">
        <f>_xlfn.XLOOKUP(LessonLookup[[#This Row],[TopicID]],TopicLookup[TopicID],TopicLookup[SyllabusKeyStage])</f>
        <v>4</v>
      </c>
      <c r="C536" s="1" t="str">
        <f>_xlfn.XLOOKUP(LessonLookup[[#This Row],[TopicID]],topics!I:I,topics!D:D)</f>
        <v>KS4.Physics</v>
      </c>
      <c r="D536" s="1" t="str">
        <f>_xlfn.XLOOKUP(LessonLookup[[#This Row],[TopicID]],topics!I:I,topics!E:E)</f>
        <v>Y11.Physics</v>
      </c>
      <c r="E536" s="35" t="s">
        <v>90</v>
      </c>
      <c r="F536" s="36" t="s">
        <v>10</v>
      </c>
      <c r="G536" s="36">
        <v>7</v>
      </c>
      <c r="H536" s="37">
        <v>4</v>
      </c>
      <c r="I536"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P7</v>
      </c>
      <c r="J53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P7.4</v>
      </c>
      <c r="K536" s="5" t="str">
        <f>IF(LessonLookup[[#This Row],[LessonTitleAuto]]="",LessonLookup[[#This Row],[LessonTitleEnter]],LessonLookup[[#This Row],[LessonTitleAuto]])</f>
        <v>Red Shift</v>
      </c>
      <c r="L536" s="3" t="s">
        <v>1052</v>
      </c>
      <c r="M536" s="3" t="s">
        <v>51</v>
      </c>
      <c r="N536" s="8">
        <f>COUNTIF(StatementLookup[LessonID],LessonLookup[[#This Row],[LessonID]])</f>
        <v>3</v>
      </c>
      <c r="O536" s="7">
        <v>1</v>
      </c>
      <c r="P536" s="2" t="s">
        <v>1053</v>
      </c>
      <c r="Q536" s="2"/>
      <c r="R536" s="2"/>
      <c r="S536" s="2"/>
      <c r="T536" s="4" t="str">
        <f>IF(ISERROR(_xlfn.XLOOKUP(LessonLookup[[#This Row],[TopicID]],TopicLookup[TopicID],TopicLookup[TopicTitle])),"",_xlfn.XLOOKUP(LessonLookup[[#This Row],[TopicID]],TopicLookup[TopicID],TopicLookup[TopicTitle]))</f>
        <v>Astronomy</v>
      </c>
      <c r="U53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36" s="2"/>
      <c r="X536" s="2"/>
      <c r="Y536" s="2"/>
      <c r="Z536" s="2"/>
      <c r="AA536" s="2"/>
      <c r="AB536" s="2"/>
    </row>
    <row r="537" spans="1:28" hidden="1" x14ac:dyDescent="0.25">
      <c r="A537" s="7" t="str">
        <f>_xlfn.XLOOKUP(LessonLookup[[#This Row],[TopicID]],TopicLookup[TopicID],TopicLookup[SyllabusSubject])</f>
        <v>Physics</v>
      </c>
      <c r="B537" s="5">
        <f>_xlfn.XLOOKUP(LessonLookup[[#This Row],[TopicID]],TopicLookup[TopicID],TopicLookup[SyllabusKeyStage])</f>
        <v>4</v>
      </c>
      <c r="C537" s="1" t="str">
        <f>_xlfn.XLOOKUP(LessonLookup[[#This Row],[TopicID]],topics!I:I,topics!D:D)</f>
        <v>KS4.Physics</v>
      </c>
      <c r="D537" s="1" t="str">
        <f>_xlfn.XLOOKUP(LessonLookup[[#This Row],[TopicID]],topics!I:I,topics!E:E)</f>
        <v>Y11.Physics</v>
      </c>
      <c r="E537" s="35" t="s">
        <v>90</v>
      </c>
      <c r="F537" s="36" t="s">
        <v>10</v>
      </c>
      <c r="G537" s="36">
        <v>7</v>
      </c>
      <c r="H537" s="37">
        <v>5</v>
      </c>
      <c r="I537"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P7</v>
      </c>
      <c r="J537"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P7.5</v>
      </c>
      <c r="K537" s="5" t="str">
        <f>IF(LessonLookup[[#This Row],[LessonTitleAuto]]="",LessonLookup[[#This Row],[LessonTitleEnter]],LessonLookup[[#This Row],[LessonTitleAuto]])</f>
        <v>Origin Of The Universe</v>
      </c>
      <c r="L537" s="3" t="s">
        <v>1054</v>
      </c>
      <c r="M537" s="3" t="s">
        <v>51</v>
      </c>
      <c r="N537" s="8">
        <f>COUNTIF(StatementLookup[LessonID],LessonLookup[[#This Row],[LessonID]])</f>
        <v>6</v>
      </c>
      <c r="O537" s="7">
        <v>1</v>
      </c>
      <c r="P537" s="2" t="s">
        <v>1055</v>
      </c>
      <c r="Q537" s="2"/>
      <c r="R537" s="2"/>
      <c r="S537" s="2"/>
      <c r="T537" s="4" t="str">
        <f>IF(ISERROR(_xlfn.XLOOKUP(LessonLookup[[#This Row],[TopicID]],TopicLookup[TopicID],TopicLookup[TopicTitle])),"",_xlfn.XLOOKUP(LessonLookup[[#This Row],[TopicID]],TopicLookup[TopicID],TopicLookup[TopicTitle]))</f>
        <v>Astronomy</v>
      </c>
      <c r="U53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37" s="2"/>
      <c r="X537" s="2"/>
      <c r="Y537" s="2"/>
      <c r="Z537" s="2"/>
      <c r="AA537" s="2"/>
      <c r="AB537" s="2"/>
    </row>
    <row r="538" spans="1:28" hidden="1" x14ac:dyDescent="0.25">
      <c r="A538" s="7" t="str">
        <f>_xlfn.XLOOKUP(LessonLookup[[#This Row],[TopicID]],TopicLookup[TopicID],TopicLookup[SyllabusSubject])</f>
        <v>Physics</v>
      </c>
      <c r="B538" s="5">
        <f>_xlfn.XLOOKUP(LessonLookup[[#This Row],[TopicID]],TopicLookup[TopicID],TopicLookup[SyllabusKeyStage])</f>
        <v>4</v>
      </c>
      <c r="C538" s="1" t="str">
        <f>_xlfn.XLOOKUP(LessonLookup[[#This Row],[TopicID]],topics!I:I,topics!D:D)</f>
        <v>KS4.Physics</v>
      </c>
      <c r="D538" s="1" t="str">
        <f>_xlfn.XLOOKUP(LessonLookup[[#This Row],[TopicID]],topics!I:I,topics!E:E)</f>
        <v>Y11.Physics</v>
      </c>
      <c r="E538" s="35" t="s">
        <v>90</v>
      </c>
      <c r="F538" s="36" t="s">
        <v>10</v>
      </c>
      <c r="G538" s="36">
        <v>7</v>
      </c>
      <c r="H538" s="37" t="s">
        <v>8</v>
      </c>
      <c r="I538"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P7</v>
      </c>
      <c r="J538"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P7.F</v>
      </c>
      <c r="K538" s="5" t="str">
        <f>IF(LessonLookup[[#This Row],[LessonTitleAuto]]="",LessonLookup[[#This Row],[LessonTitleEnter]],LessonLookup[[#This Row],[LessonTitleAuto]])</f>
        <v>Test feedback: P7 Astronomy</v>
      </c>
      <c r="L538" s="3" t="s">
        <v>921</v>
      </c>
      <c r="M538" s="3" t="s">
        <v>2951</v>
      </c>
      <c r="N538" s="2">
        <f>COUNTIF(StatementLookup[LessonID],LessonLookup[[#This Row],[LessonID]])</f>
        <v>1</v>
      </c>
      <c r="O538" s="2">
        <v>1</v>
      </c>
      <c r="P538" s="7"/>
      <c r="Q538" s="8"/>
      <c r="R538" s="2"/>
      <c r="S538" s="2"/>
      <c r="T538" s="4" t="str">
        <f>IF(ISERROR(_xlfn.XLOOKUP(LessonLookup[[#This Row],[TopicID]],TopicLookup[TopicID],TopicLookup[TopicTitle])),"",_xlfn.XLOOKUP(LessonLookup[[#This Row],[TopicID]],TopicLookup[TopicID],TopicLookup[TopicTitle]))</f>
        <v>Astronomy</v>
      </c>
      <c r="U53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P7 Astronomy</v>
      </c>
      <c r="V538" s="2"/>
      <c r="X538" s="2"/>
      <c r="Y538" s="2"/>
      <c r="Z538" s="2"/>
      <c r="AA538" s="2"/>
      <c r="AB538" s="2"/>
    </row>
    <row r="539" spans="1:28" hidden="1" x14ac:dyDescent="0.25">
      <c r="A539" s="7" t="str">
        <f>_xlfn.XLOOKUP(LessonLookup[[#This Row],[TopicID]],TopicLookup[TopicID],TopicLookup[SyllabusSubject])</f>
        <v>Physics</v>
      </c>
      <c r="B539" s="5">
        <f>_xlfn.XLOOKUP(LessonLookup[[#This Row],[TopicID]],TopicLookup[TopicID],TopicLookup[SyllabusKeyStage])</f>
        <v>4</v>
      </c>
      <c r="C539" s="1" t="str">
        <f>_xlfn.XLOOKUP(LessonLookup[[#This Row],[TopicID]],topics!I:I,topics!D:D)</f>
        <v>KS4.Physics</v>
      </c>
      <c r="D539" s="1" t="str">
        <f>_xlfn.XLOOKUP(LessonLookup[[#This Row],[TopicID]],topics!I:I,topics!E:E)</f>
        <v>Y11.Physics</v>
      </c>
      <c r="E539" s="35" t="s">
        <v>90</v>
      </c>
      <c r="F539" s="36" t="s">
        <v>10</v>
      </c>
      <c r="G539" s="36">
        <v>7</v>
      </c>
      <c r="H539" s="37" t="s">
        <v>6</v>
      </c>
      <c r="I539"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P7</v>
      </c>
      <c r="J539"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P7.R</v>
      </c>
      <c r="K539" s="5" t="str">
        <f>IF(LessonLookup[[#This Row],[LessonTitleAuto]]="",LessonLookup[[#This Row],[LessonTitleEnter]],LessonLookup[[#This Row],[LessonTitleAuto]])</f>
        <v>Revision of topic P7 Astronomy</v>
      </c>
      <c r="L539" s="3" t="s">
        <v>921</v>
      </c>
      <c r="M539" s="3" t="s">
        <v>2873</v>
      </c>
      <c r="N539" s="2">
        <f>COUNTIF(StatementLookup[LessonID],LessonLookup[[#This Row],[LessonID]])</f>
        <v>1</v>
      </c>
      <c r="O539" s="2">
        <v>1</v>
      </c>
      <c r="P539" s="7"/>
      <c r="Q539" s="8"/>
      <c r="R539" s="2"/>
      <c r="S539" s="2"/>
      <c r="T539" s="4" t="str">
        <f>IF(ISERROR(_xlfn.XLOOKUP(LessonLookup[[#This Row],[TopicID]],TopicLookup[TopicID],TopicLookup[TopicTitle])),"",_xlfn.XLOOKUP(LessonLookup[[#This Row],[TopicID]],TopicLookup[TopicID],TopicLookup[TopicTitle]))</f>
        <v>Astronomy</v>
      </c>
      <c r="U53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P7 Astronomy</v>
      </c>
      <c r="V539" s="2"/>
      <c r="X539" s="2"/>
      <c r="Y539" s="2"/>
      <c r="Z539" s="2"/>
      <c r="AA539" s="2"/>
      <c r="AB539" s="2"/>
    </row>
    <row r="540" spans="1:28" hidden="1" x14ac:dyDescent="0.25">
      <c r="A540" s="7" t="str">
        <f>_xlfn.XLOOKUP(LessonLookup[[#This Row],[TopicID]],TopicLookup[TopicID],TopicLookup[SyllabusSubject])</f>
        <v>Physics</v>
      </c>
      <c r="B540" s="5">
        <f>_xlfn.XLOOKUP(LessonLookup[[#This Row],[TopicID]],TopicLookup[TopicID],TopicLookup[SyllabusKeyStage])</f>
        <v>4</v>
      </c>
      <c r="C540" s="1" t="str">
        <f>_xlfn.XLOOKUP(LessonLookup[[#This Row],[TopicID]],topics!I:I,topics!D:D)</f>
        <v>KS4.Physics</v>
      </c>
      <c r="D540" s="1" t="str">
        <f>_xlfn.XLOOKUP(LessonLookup[[#This Row],[TopicID]],topics!I:I,topics!E:E)</f>
        <v>Y11.Physics</v>
      </c>
      <c r="E540" s="35" t="s">
        <v>90</v>
      </c>
      <c r="F540" s="36" t="s">
        <v>10</v>
      </c>
      <c r="G540" s="36">
        <v>7</v>
      </c>
      <c r="H540" s="37" t="s">
        <v>7</v>
      </c>
      <c r="I540"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P7</v>
      </c>
      <c r="J540"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P7.T</v>
      </c>
      <c r="K540" s="5" t="str">
        <f>IF(LessonLookup[[#This Row],[LessonTitleAuto]]="",LessonLookup[[#This Row],[LessonTitleEnter]],LessonLookup[[#This Row],[LessonTitleAuto]])</f>
        <v>Topic test: P7 Astronomy</v>
      </c>
      <c r="L540" s="3" t="s">
        <v>921</v>
      </c>
      <c r="M540" s="3" t="s">
        <v>2950</v>
      </c>
      <c r="N540" s="2">
        <f>COUNTIF(StatementLookup[LessonID],LessonLookup[[#This Row],[LessonID]])</f>
        <v>1</v>
      </c>
      <c r="O540" s="2">
        <v>1</v>
      </c>
      <c r="P540" s="7"/>
      <c r="Q540" s="8"/>
      <c r="R540" s="2"/>
      <c r="S540" s="2"/>
      <c r="T540" s="4" t="str">
        <f>IF(ISERROR(_xlfn.XLOOKUP(LessonLookup[[#This Row],[TopicID]],TopicLookup[TopicID],TopicLookup[TopicTitle])),"",_xlfn.XLOOKUP(LessonLookup[[#This Row],[TopicID]],TopicLookup[TopicID],TopicLookup[TopicTitle]))</f>
        <v>Astronomy</v>
      </c>
      <c r="U54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P7 Astronomy</v>
      </c>
      <c r="V540" s="2"/>
      <c r="X540" s="2"/>
      <c r="Y540" s="2"/>
      <c r="Z540" s="2"/>
      <c r="AA540" s="2"/>
      <c r="AB540" s="2"/>
    </row>
    <row r="541" spans="1:28" hidden="1" x14ac:dyDescent="0.25">
      <c r="A541" s="7" t="str">
        <f>_xlfn.XLOOKUP(LessonLookup[[#This Row],[TopicID]],TopicLookup[TopicID],TopicLookup[SyllabusSubject])</f>
        <v>Physics</v>
      </c>
      <c r="B541" s="5">
        <f>_xlfn.XLOOKUP(LessonLookup[[#This Row],[TopicID]],TopicLookup[TopicID],TopicLookup[SyllabusKeyStage])</f>
        <v>4</v>
      </c>
      <c r="C541" s="1" t="str">
        <f>_xlfn.XLOOKUP(LessonLookup[[#This Row],[TopicID]],topics!I:I,topics!D:D)</f>
        <v>KS4.Physics</v>
      </c>
      <c r="D541" s="1" t="str">
        <f>_xlfn.XLOOKUP(LessonLookup[[#This Row],[TopicID]],topics!I:I,topics!E:E)</f>
        <v>Y9.Physics</v>
      </c>
      <c r="E541" s="35" t="s">
        <v>90</v>
      </c>
      <c r="F541" s="36" t="s">
        <v>10</v>
      </c>
      <c r="G541" s="36">
        <v>8</v>
      </c>
      <c r="H541" s="37">
        <v>1</v>
      </c>
      <c r="I541"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P8</v>
      </c>
      <c r="J541"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P8.1</v>
      </c>
      <c r="K541" s="5" t="str">
        <f>IF(LessonLookup[[#This Row],[LessonTitleAuto]]="",LessonLookup[[#This Row],[LessonTitleEnter]],LessonLookup[[#This Row],[LessonTitleAuto]])</f>
        <v>Work And Power</v>
      </c>
      <c r="L541" s="3" t="s">
        <v>1056</v>
      </c>
      <c r="M541" s="3" t="s">
        <v>51</v>
      </c>
      <c r="N541" s="8">
        <f>COUNTIF(StatementLookup[LessonID],LessonLookup[[#This Row],[LessonID]])</f>
        <v>5</v>
      </c>
      <c r="O541" s="7">
        <v>1</v>
      </c>
      <c r="P541" s="2" t="s">
        <v>1057</v>
      </c>
      <c r="Q541" s="2"/>
      <c r="R541" s="2"/>
      <c r="S541" s="2"/>
      <c r="T541" s="4" t="str">
        <f>IF(ISERROR(_xlfn.XLOOKUP(LessonLookup[[#This Row],[TopicID]],TopicLookup[TopicID],TopicLookup[TopicTitle])),"",_xlfn.XLOOKUP(LessonLookup[[#This Row],[TopicID]],TopicLookup[TopicID],TopicLookup[TopicTitle]))</f>
        <v>Energy - Forces Doing Work</v>
      </c>
      <c r="U54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41" s="2"/>
      <c r="X541" s="2"/>
      <c r="Y541" s="2"/>
      <c r="Z541" s="2"/>
      <c r="AA541" s="2"/>
      <c r="AB541" s="2"/>
    </row>
    <row r="542" spans="1:28" hidden="1" x14ac:dyDescent="0.25">
      <c r="A542" s="7" t="str">
        <f>_xlfn.XLOOKUP(LessonLookup[[#This Row],[TopicID]],TopicLookup[TopicID],TopicLookup[SyllabusSubject])</f>
        <v>Physics</v>
      </c>
      <c r="B542" s="5">
        <f>_xlfn.XLOOKUP(LessonLookup[[#This Row],[TopicID]],TopicLookup[TopicID],TopicLookup[SyllabusKeyStage])</f>
        <v>4</v>
      </c>
      <c r="C542" s="1" t="str">
        <f>_xlfn.XLOOKUP(LessonLookup[[#This Row],[TopicID]],topics!I:I,topics!D:D)</f>
        <v>KS4.Physics</v>
      </c>
      <c r="D542" s="1" t="str">
        <f>_xlfn.XLOOKUP(LessonLookup[[#This Row],[TopicID]],topics!I:I,topics!E:E)</f>
        <v>Y11.Physics</v>
      </c>
      <c r="E542" s="35" t="s">
        <v>90</v>
      </c>
      <c r="F542" s="36" t="s">
        <v>10</v>
      </c>
      <c r="G542" s="36">
        <v>9</v>
      </c>
      <c r="H542" s="37">
        <v>1</v>
      </c>
      <c r="I542"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P9</v>
      </c>
      <c r="J542"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P9.1</v>
      </c>
      <c r="K542" s="5" t="str">
        <f>IF(LessonLookup[[#This Row],[LessonTitleAuto]]="",LessonLookup[[#This Row],[LessonTitleEnter]],LessonLookup[[#This Row],[LessonTitleAuto]])</f>
        <v>Objects Affecting Each Other</v>
      </c>
      <c r="L542" s="3" t="s">
        <v>1058</v>
      </c>
      <c r="M542" s="3" t="s">
        <v>51</v>
      </c>
      <c r="N542" s="8">
        <f>COUNTIF(StatementLookup[LessonID],LessonLookup[[#This Row],[LessonID]])</f>
        <v>6</v>
      </c>
      <c r="O542" s="7">
        <v>1</v>
      </c>
      <c r="P542" s="2" t="s">
        <v>1059</v>
      </c>
      <c r="Q542" s="2"/>
      <c r="R542" s="2"/>
      <c r="S542" s="2"/>
      <c r="T542" s="4" t="str">
        <f>IF(ISERROR(_xlfn.XLOOKUP(LessonLookup[[#This Row],[TopicID]],TopicLookup[TopicID],TopicLookup[TopicTitle])),"",_xlfn.XLOOKUP(LessonLookup[[#This Row],[TopicID]],TopicLookup[TopicID],TopicLookup[TopicTitle]))</f>
        <v>Forces And Their Effects</v>
      </c>
      <c r="U54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42" s="2"/>
      <c r="X542" s="2"/>
      <c r="Y542" s="2"/>
      <c r="Z542" s="2"/>
      <c r="AA542" s="2"/>
      <c r="AB542" s="2"/>
    </row>
    <row r="543" spans="1:28" hidden="1" x14ac:dyDescent="0.25">
      <c r="A543" s="7" t="str">
        <f>_xlfn.XLOOKUP(LessonLookup[[#This Row],[TopicID]],TopicLookup[TopicID],TopicLookup[SyllabusSubject])</f>
        <v>Physics</v>
      </c>
      <c r="B543" s="5">
        <f>_xlfn.XLOOKUP(LessonLookup[[#This Row],[TopicID]],TopicLookup[TopicID],TopicLookup[SyllabusKeyStage])</f>
        <v>4</v>
      </c>
      <c r="C543" s="1" t="str">
        <f>_xlfn.XLOOKUP(LessonLookup[[#This Row],[TopicID]],topics!I:I,topics!D:D)</f>
        <v>KS4.Physics</v>
      </c>
      <c r="D543" s="1" t="str">
        <f>_xlfn.XLOOKUP(LessonLookup[[#This Row],[TopicID]],topics!I:I,topics!E:E)</f>
        <v>Y11.Physics</v>
      </c>
      <c r="E543" s="35" t="s">
        <v>90</v>
      </c>
      <c r="F543" s="36" t="s">
        <v>10</v>
      </c>
      <c r="G543" s="36">
        <v>9</v>
      </c>
      <c r="H543" s="37">
        <v>2</v>
      </c>
      <c r="I543"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P9</v>
      </c>
      <c r="J543"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P9.2</v>
      </c>
      <c r="K543" s="5" t="str">
        <f>IF(LessonLookup[[#This Row],[LessonTitleAuto]]="",LessonLookup[[#This Row],[LessonTitleEnter]],LessonLookup[[#This Row],[LessonTitleAuto]])</f>
        <v>Vector Diagrams</v>
      </c>
      <c r="L543" s="3" t="s">
        <v>1060</v>
      </c>
      <c r="M543" s="3" t="s">
        <v>51</v>
      </c>
      <c r="N543" s="8">
        <f>COUNTIF(StatementLookup[LessonID],LessonLookup[[#This Row],[LessonID]])</f>
        <v>4</v>
      </c>
      <c r="O543" s="7">
        <v>1</v>
      </c>
      <c r="P543" s="2" t="s">
        <v>1061</v>
      </c>
      <c r="Q543" s="2"/>
      <c r="R543" s="2"/>
      <c r="S543" s="2"/>
      <c r="T543" s="4" t="str">
        <f>IF(ISERROR(_xlfn.XLOOKUP(LessonLookup[[#This Row],[TopicID]],TopicLookup[TopicID],TopicLookup[TopicTitle])),"",_xlfn.XLOOKUP(LessonLookup[[#This Row],[TopicID]],TopicLookup[TopicID],TopicLookup[TopicTitle]))</f>
        <v>Forces And Their Effects</v>
      </c>
      <c r="U54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43" s="2"/>
      <c r="X543" s="2"/>
      <c r="Y543" s="2"/>
      <c r="Z543" s="2"/>
      <c r="AA543" s="2"/>
      <c r="AB543" s="2"/>
    </row>
    <row r="544" spans="1:28" hidden="1" x14ac:dyDescent="0.25">
      <c r="A544" s="7" t="str">
        <f>_xlfn.XLOOKUP(LessonLookup[[#This Row],[TopicID]],TopicLookup[TopicID],TopicLookup[SyllabusSubject])</f>
        <v>Physics</v>
      </c>
      <c r="B544" s="5">
        <f>_xlfn.XLOOKUP(LessonLookup[[#This Row],[TopicID]],TopicLookup[TopicID],TopicLookup[SyllabusKeyStage])</f>
        <v>4</v>
      </c>
      <c r="C544" s="1" t="str">
        <f>_xlfn.XLOOKUP(LessonLookup[[#This Row],[TopicID]],topics!I:I,topics!D:D)</f>
        <v>KS4.Physics</v>
      </c>
      <c r="D544" s="1" t="str">
        <f>_xlfn.XLOOKUP(LessonLookup[[#This Row],[TopicID]],topics!I:I,topics!E:E)</f>
        <v>Y11.Physics</v>
      </c>
      <c r="E544" s="35" t="s">
        <v>90</v>
      </c>
      <c r="F544" s="36" t="s">
        <v>10</v>
      </c>
      <c r="G544" s="36">
        <v>9</v>
      </c>
      <c r="H544" s="37">
        <v>3</v>
      </c>
      <c r="I544"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P9</v>
      </c>
      <c r="J54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P9.3</v>
      </c>
      <c r="K544" s="5" t="str">
        <f>IF(LessonLookup[[#This Row],[LessonTitleAuto]]="",LessonLookup[[#This Row],[LessonTitleEnter]],LessonLookup[[#This Row],[LessonTitleAuto]])</f>
        <v>Rotational Forces</v>
      </c>
      <c r="L544" s="3" t="s">
        <v>1062</v>
      </c>
      <c r="M544" s="3" t="s">
        <v>51</v>
      </c>
      <c r="N544" s="8">
        <f>COUNTIF(StatementLookup[LessonID],LessonLookup[[#This Row],[LessonID]])</f>
        <v>5</v>
      </c>
      <c r="O544" s="7">
        <v>1</v>
      </c>
      <c r="P544" s="2" t="s">
        <v>1063</v>
      </c>
      <c r="Q544" s="2"/>
      <c r="R544" s="2"/>
      <c r="S544" s="2"/>
      <c r="T544" s="4" t="str">
        <f>IF(ISERROR(_xlfn.XLOOKUP(LessonLookup[[#This Row],[TopicID]],TopicLookup[TopicID],TopicLookup[TopicTitle])),"",_xlfn.XLOOKUP(LessonLookup[[#This Row],[TopicID]],TopicLookup[TopicID],TopicLookup[TopicTitle]))</f>
        <v>Forces And Their Effects</v>
      </c>
      <c r="U54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44" s="2"/>
      <c r="X544" s="2"/>
      <c r="Y544" s="2"/>
      <c r="Z544" s="2"/>
      <c r="AA544" s="2"/>
      <c r="AB544" s="2"/>
    </row>
    <row r="545" spans="1:28" hidden="1" x14ac:dyDescent="0.25">
      <c r="A545" s="7" t="str">
        <f>_xlfn.XLOOKUP(LessonLookup[[#This Row],[TopicID]],TopicLookup[TopicID],TopicLookup[SyllabusSubject])</f>
        <v>Physics</v>
      </c>
      <c r="B545" s="5">
        <f>_xlfn.XLOOKUP(LessonLookup[[#This Row],[TopicID]],TopicLookup[TopicID],TopicLookup[SyllabusKeyStage])</f>
        <v>4</v>
      </c>
      <c r="C545" s="1" t="str">
        <f>_xlfn.XLOOKUP(LessonLookup[[#This Row],[TopicID]],topics!I:I,topics!D:D)</f>
        <v>KS4.Physics</v>
      </c>
      <c r="D545" s="1" t="str">
        <f>_xlfn.XLOOKUP(LessonLookup[[#This Row],[TopicID]],topics!I:I,topics!E:E)</f>
        <v>Y11.Physics</v>
      </c>
      <c r="E545" s="35" t="s">
        <v>90</v>
      </c>
      <c r="F545" s="36" t="s">
        <v>10</v>
      </c>
      <c r="G545" s="36">
        <v>9</v>
      </c>
      <c r="H545" s="37" t="s">
        <v>8</v>
      </c>
      <c r="I545"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P9</v>
      </c>
      <c r="J545"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P9.F</v>
      </c>
      <c r="K545" s="5" t="str">
        <f>IF(LessonLookup[[#This Row],[LessonTitleAuto]]="",LessonLookup[[#This Row],[LessonTitleEnter]],LessonLookup[[#This Row],[LessonTitleAuto]])</f>
        <v>Test feedback: P9 Forces And Their Effects</v>
      </c>
      <c r="L545" s="3" t="s">
        <v>921</v>
      </c>
      <c r="M545" s="3" t="s">
        <v>2951</v>
      </c>
      <c r="N545" s="2">
        <f>COUNTIF(StatementLookup[LessonID],LessonLookup[[#This Row],[LessonID]])</f>
        <v>1</v>
      </c>
      <c r="O545" s="2">
        <v>1</v>
      </c>
      <c r="P545" s="7"/>
      <c r="Q545" s="8"/>
      <c r="R545" s="2"/>
      <c r="S545" s="2"/>
      <c r="T545" s="4" t="str">
        <f>IF(ISERROR(_xlfn.XLOOKUP(LessonLookup[[#This Row],[TopicID]],TopicLookup[TopicID],TopicLookup[TopicTitle])),"",_xlfn.XLOOKUP(LessonLookup[[#This Row],[TopicID]],TopicLookup[TopicID],TopicLookup[TopicTitle]))</f>
        <v>Forces And Their Effects</v>
      </c>
      <c r="U54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P9 Forces And Their Effects</v>
      </c>
      <c r="V545" s="2"/>
      <c r="X545" s="2"/>
      <c r="Y545" s="2"/>
      <c r="Z545" s="2"/>
      <c r="AA545" s="2"/>
      <c r="AB545" s="2"/>
    </row>
    <row r="546" spans="1:28" hidden="1" x14ac:dyDescent="0.25">
      <c r="A546" s="7" t="str">
        <f>_xlfn.XLOOKUP(LessonLookup[[#This Row],[TopicID]],TopicLookup[TopicID],TopicLookup[SyllabusSubject])</f>
        <v>Physics</v>
      </c>
      <c r="B546" s="5">
        <f>_xlfn.XLOOKUP(LessonLookup[[#This Row],[TopicID]],TopicLookup[TopicID],TopicLookup[SyllabusKeyStage])</f>
        <v>4</v>
      </c>
      <c r="C546" s="1" t="str">
        <f>_xlfn.XLOOKUP(LessonLookup[[#This Row],[TopicID]],topics!I:I,topics!D:D)</f>
        <v>KS4.Physics</v>
      </c>
      <c r="D546" s="1" t="str">
        <f>_xlfn.XLOOKUP(LessonLookup[[#This Row],[TopicID]],topics!I:I,topics!E:E)</f>
        <v>Y11.Physics</v>
      </c>
      <c r="E546" s="35" t="s">
        <v>90</v>
      </c>
      <c r="F546" s="36" t="s">
        <v>10</v>
      </c>
      <c r="G546" s="36">
        <v>9</v>
      </c>
      <c r="H546" s="37" t="s">
        <v>6</v>
      </c>
      <c r="I546"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P9</v>
      </c>
      <c r="J546"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P9.R</v>
      </c>
      <c r="K546" s="5" t="str">
        <f>IF(LessonLookup[[#This Row],[LessonTitleAuto]]="",LessonLookup[[#This Row],[LessonTitleEnter]],LessonLookup[[#This Row],[LessonTitleAuto]])</f>
        <v>Revision of topic P9 Forces And Their Effects</v>
      </c>
      <c r="L546" s="3" t="s">
        <v>921</v>
      </c>
      <c r="M546" s="3" t="s">
        <v>2873</v>
      </c>
      <c r="N546" s="2">
        <f>COUNTIF(StatementLookup[LessonID],LessonLookup[[#This Row],[LessonID]])</f>
        <v>1</v>
      </c>
      <c r="O546" s="2">
        <v>1</v>
      </c>
      <c r="P546" s="7"/>
      <c r="Q546" s="4"/>
      <c r="R546" s="3"/>
      <c r="S546" s="3"/>
      <c r="T546" s="4" t="str">
        <f>IF(ISERROR(_xlfn.XLOOKUP(LessonLookup[[#This Row],[TopicID]],TopicLookup[TopicID],TopicLookup[TopicTitle])),"",_xlfn.XLOOKUP(LessonLookup[[#This Row],[TopicID]],TopicLookup[TopicID],TopicLookup[TopicTitle]))</f>
        <v>Forces And Their Effects</v>
      </c>
      <c r="U54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P9 Forces And Their Effects</v>
      </c>
      <c r="V546" s="2"/>
      <c r="X546" s="2"/>
      <c r="Y546" s="2"/>
      <c r="Z546" s="2"/>
      <c r="AA546" s="2"/>
      <c r="AB546" s="2"/>
    </row>
    <row r="547" spans="1:28" hidden="1" x14ac:dyDescent="0.25">
      <c r="A547" s="7" t="str">
        <f>_xlfn.XLOOKUP(LessonLookup[[#This Row],[TopicID]],TopicLookup[TopicID],TopicLookup[SyllabusSubject])</f>
        <v>Physics</v>
      </c>
      <c r="B547" s="5">
        <f>_xlfn.XLOOKUP(LessonLookup[[#This Row],[TopicID]],TopicLookup[TopicID],TopicLookup[SyllabusKeyStage])</f>
        <v>4</v>
      </c>
      <c r="C547" s="1" t="str">
        <f>_xlfn.XLOOKUP(LessonLookup[[#This Row],[TopicID]],topics!I:I,topics!D:D)</f>
        <v>KS4.Physics</v>
      </c>
      <c r="D547" s="1" t="str">
        <f>_xlfn.XLOOKUP(LessonLookup[[#This Row],[TopicID]],topics!I:I,topics!E:E)</f>
        <v>Y11.Physics</v>
      </c>
      <c r="E547" s="35" t="s">
        <v>90</v>
      </c>
      <c r="F547" s="36" t="s">
        <v>10</v>
      </c>
      <c r="G547" s="36">
        <v>9</v>
      </c>
      <c r="H547" s="37" t="s">
        <v>7</v>
      </c>
      <c r="I547"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P9</v>
      </c>
      <c r="J547"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P9.T</v>
      </c>
      <c r="K547" s="5" t="str">
        <f>IF(LessonLookup[[#This Row],[LessonTitleAuto]]="",LessonLookup[[#This Row],[LessonTitleEnter]],LessonLookup[[#This Row],[LessonTitleAuto]])</f>
        <v>Topic test: P9 Forces And Their Effects</v>
      </c>
      <c r="L547" s="3" t="s">
        <v>921</v>
      </c>
      <c r="M547" s="3" t="s">
        <v>2950</v>
      </c>
      <c r="N547" s="2">
        <f>COUNTIF(StatementLookup[LessonID],LessonLookup[[#This Row],[LessonID]])</f>
        <v>1</v>
      </c>
      <c r="O547" s="2">
        <v>1</v>
      </c>
      <c r="P547" s="7"/>
      <c r="Q547" s="8"/>
      <c r="R547" s="2"/>
      <c r="S547" s="2"/>
      <c r="T547" s="4" t="str">
        <f>IF(ISERROR(_xlfn.XLOOKUP(LessonLookup[[#This Row],[TopicID]],TopicLookup[TopicID],TopicLookup[TopicTitle])),"",_xlfn.XLOOKUP(LessonLookup[[#This Row],[TopicID]],TopicLookup[TopicID],TopicLookup[TopicTitle]))</f>
        <v>Forces And Their Effects</v>
      </c>
      <c r="U54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P9 Forces And Their Effects</v>
      </c>
      <c r="V547" s="2"/>
      <c r="X547" s="2"/>
      <c r="Y547" s="2"/>
      <c r="Z547" s="2"/>
      <c r="AA547" s="2"/>
      <c r="AB547" s="2"/>
    </row>
    <row r="548" spans="1:28" hidden="1" x14ac:dyDescent="0.25">
      <c r="A548" s="7" t="str">
        <f>_xlfn.XLOOKUP(LessonLookup[[#This Row],[TopicID]],TopicLookup[TopicID],TopicLookup[SyllabusSubject])</f>
        <v>Physics</v>
      </c>
      <c r="B548" s="5">
        <f>_xlfn.XLOOKUP(LessonLookup[[#This Row],[TopicID]],TopicLookup[TopicID],TopicLookup[SyllabusKeyStage])</f>
        <v>4</v>
      </c>
      <c r="C548" s="1" t="str">
        <f>_xlfn.XLOOKUP(LessonLookup[[#This Row],[TopicID]],topics!I:I,topics!D:D)</f>
        <v>KS4.Physics</v>
      </c>
      <c r="D548" s="1" t="str">
        <f>_xlfn.XLOOKUP(LessonLookup[[#This Row],[TopicID]],topics!I:I,topics!E:E)</f>
        <v>Y10.Physics</v>
      </c>
      <c r="E548" s="35" t="s">
        <v>90</v>
      </c>
      <c r="F548" s="36" t="s">
        <v>10</v>
      </c>
      <c r="G548" s="36">
        <v>10</v>
      </c>
      <c r="H548" s="37">
        <v>1</v>
      </c>
      <c r="I548"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P10</v>
      </c>
      <c r="J548"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P10.1</v>
      </c>
      <c r="K548" s="5" t="str">
        <f>IF(LessonLookup[[#This Row],[LessonTitleAuto]]="",LessonLookup[[#This Row],[LessonTitleEnter]],LessonLookup[[#This Row],[LessonTitleAuto]])</f>
        <v>Electric Circuits</v>
      </c>
      <c r="L548" s="3" t="s">
        <v>1064</v>
      </c>
      <c r="M548" s="3" t="s">
        <v>51</v>
      </c>
      <c r="N548" s="8">
        <f>COUNTIF(StatementLookup[LessonID],LessonLookup[[#This Row],[LessonID]])</f>
        <v>5</v>
      </c>
      <c r="O548" s="7">
        <v>2</v>
      </c>
      <c r="P548" s="2" t="s">
        <v>1065</v>
      </c>
      <c r="Q548" s="2"/>
      <c r="R548" s="2"/>
      <c r="S548" s="2"/>
      <c r="T548" s="4" t="str">
        <f>IF(ISERROR(_xlfn.XLOOKUP(LessonLookup[[#This Row],[TopicID]],TopicLookup[TopicID],TopicLookup[TopicTitle])),"",_xlfn.XLOOKUP(LessonLookup[[#This Row],[TopicID]],TopicLookup[TopicID],TopicLookup[TopicTitle]))</f>
        <v>Electricity And Circuits</v>
      </c>
      <c r="U54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48" s="2"/>
      <c r="X548" s="2"/>
      <c r="Y548" s="2"/>
      <c r="Z548" s="2"/>
      <c r="AA548" s="2"/>
      <c r="AB548" s="2"/>
    </row>
    <row r="549" spans="1:28" hidden="1" x14ac:dyDescent="0.25">
      <c r="A549" s="7" t="str">
        <f>_xlfn.XLOOKUP(LessonLookup[[#This Row],[TopicID]],TopicLookup[TopicID],TopicLookup[SyllabusSubject])</f>
        <v>Physics</v>
      </c>
      <c r="B549" s="5">
        <f>_xlfn.XLOOKUP(LessonLookup[[#This Row],[TopicID]],TopicLookup[TopicID],TopicLookup[SyllabusKeyStage])</f>
        <v>4</v>
      </c>
      <c r="C549" s="1" t="str">
        <f>_xlfn.XLOOKUP(LessonLookup[[#This Row],[TopicID]],topics!I:I,topics!D:D)</f>
        <v>KS4.Physics</v>
      </c>
      <c r="D549" s="1" t="str">
        <f>_xlfn.XLOOKUP(LessonLookup[[#This Row],[TopicID]],topics!I:I,topics!E:E)</f>
        <v>Y10.Physics</v>
      </c>
      <c r="E549" s="35" t="s">
        <v>90</v>
      </c>
      <c r="F549" s="36" t="s">
        <v>10</v>
      </c>
      <c r="G549" s="36">
        <v>10</v>
      </c>
      <c r="H549" s="37">
        <v>2</v>
      </c>
      <c r="I549"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P10</v>
      </c>
      <c r="J549"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P10.2</v>
      </c>
      <c r="K549" s="5" t="str">
        <f>IF(LessonLookup[[#This Row],[LessonTitleAuto]]="",LessonLookup[[#This Row],[LessonTitleEnter]],LessonLookup[[#This Row],[LessonTitleAuto]])</f>
        <v>Current And Potential Difference</v>
      </c>
      <c r="L549" s="3" t="s">
        <v>1066</v>
      </c>
      <c r="M549" s="3" t="s">
        <v>51</v>
      </c>
      <c r="N549" s="8">
        <f>COUNTIF(StatementLookup[LessonID],LessonLookup[[#This Row],[LessonID]])</f>
        <v>5</v>
      </c>
      <c r="O549" s="7">
        <v>2</v>
      </c>
      <c r="P549" s="2" t="s">
        <v>1067</v>
      </c>
      <c r="Q549" s="2"/>
      <c r="R549" s="2"/>
      <c r="S549" s="2"/>
      <c r="T549" s="4" t="str">
        <f>IF(ISERROR(_xlfn.XLOOKUP(LessonLookup[[#This Row],[TopicID]],TopicLookup[TopicID],TopicLookup[TopicTitle])),"",_xlfn.XLOOKUP(LessonLookup[[#This Row],[TopicID]],TopicLookup[TopicID],TopicLookup[TopicTitle]))</f>
        <v>Electricity And Circuits</v>
      </c>
      <c r="U54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49" s="2"/>
      <c r="X549" s="2"/>
      <c r="Y549" s="2"/>
      <c r="Z549" s="2"/>
      <c r="AA549" s="2"/>
      <c r="AB549" s="2"/>
    </row>
    <row r="550" spans="1:28" hidden="1" x14ac:dyDescent="0.25">
      <c r="A550" s="7" t="str">
        <f>_xlfn.XLOOKUP(LessonLookup[[#This Row],[TopicID]],TopicLookup[TopicID],TopicLookup[SyllabusSubject])</f>
        <v>Physics</v>
      </c>
      <c r="B550" s="5">
        <f>_xlfn.XLOOKUP(LessonLookup[[#This Row],[TopicID]],TopicLookup[TopicID],TopicLookup[SyllabusKeyStage])</f>
        <v>4</v>
      </c>
      <c r="C550" s="1" t="str">
        <f>_xlfn.XLOOKUP(LessonLookup[[#This Row],[TopicID]],topics!I:I,topics!D:D)</f>
        <v>KS4.Physics</v>
      </c>
      <c r="D550" s="1" t="str">
        <f>_xlfn.XLOOKUP(LessonLookup[[#This Row],[TopicID]],topics!I:I,topics!E:E)</f>
        <v>Y10.Physics</v>
      </c>
      <c r="E550" s="35" t="s">
        <v>90</v>
      </c>
      <c r="F550" s="36" t="s">
        <v>10</v>
      </c>
      <c r="G550" s="36">
        <v>10</v>
      </c>
      <c r="H550" s="37">
        <v>3</v>
      </c>
      <c r="I550"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P10</v>
      </c>
      <c r="J550"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P10.3</v>
      </c>
      <c r="K550" s="5" t="str">
        <f>IF(LessonLookup[[#This Row],[LessonTitleAuto]]="",LessonLookup[[#This Row],[LessonTitleEnter]],LessonLookup[[#This Row],[LessonTitleAuto]])</f>
        <v xml:space="preserve">Current, Charge And Energy </v>
      </c>
      <c r="L550" s="3" t="s">
        <v>1068</v>
      </c>
      <c r="M550" s="3" t="s">
        <v>51</v>
      </c>
      <c r="N550" s="8">
        <f>COUNTIF(StatementLookup[LessonID],LessonLookup[[#This Row],[LessonID]])</f>
        <v>6</v>
      </c>
      <c r="O550" s="7">
        <v>2</v>
      </c>
      <c r="P550" s="2" t="s">
        <v>1069</v>
      </c>
      <c r="Q550" s="2"/>
      <c r="R550" s="2"/>
      <c r="S550" s="2"/>
      <c r="T550" s="4" t="str">
        <f>IF(ISERROR(_xlfn.XLOOKUP(LessonLookup[[#This Row],[TopicID]],TopicLookup[TopicID],TopicLookup[TopicTitle])),"",_xlfn.XLOOKUP(LessonLookup[[#This Row],[TopicID]],TopicLookup[TopicID],TopicLookup[TopicTitle]))</f>
        <v>Electricity And Circuits</v>
      </c>
      <c r="U55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50" s="2"/>
      <c r="X550" s="2"/>
      <c r="Y550" s="2"/>
      <c r="Z550" s="2"/>
      <c r="AA550" s="2"/>
      <c r="AB550" s="2"/>
    </row>
    <row r="551" spans="1:28" hidden="1" x14ac:dyDescent="0.25">
      <c r="A551" s="7" t="str">
        <f>_xlfn.XLOOKUP(LessonLookup[[#This Row],[TopicID]],TopicLookup[TopicID],TopicLookup[SyllabusSubject])</f>
        <v>Physics</v>
      </c>
      <c r="B551" s="5">
        <f>_xlfn.XLOOKUP(LessonLookup[[#This Row],[TopicID]],TopicLookup[TopicID],TopicLookup[SyllabusKeyStage])</f>
        <v>4</v>
      </c>
      <c r="C551" s="1" t="str">
        <f>_xlfn.XLOOKUP(LessonLookup[[#This Row],[TopicID]],topics!I:I,topics!D:D)</f>
        <v>KS4.Physics</v>
      </c>
      <c r="D551" s="1" t="str">
        <f>_xlfn.XLOOKUP(LessonLookup[[#This Row],[TopicID]],topics!I:I,topics!E:E)</f>
        <v>Y10.Physics</v>
      </c>
      <c r="E551" s="35" t="s">
        <v>90</v>
      </c>
      <c r="F551" s="36" t="s">
        <v>10</v>
      </c>
      <c r="G551" s="36">
        <v>10</v>
      </c>
      <c r="H551" s="37">
        <v>4</v>
      </c>
      <c r="I551"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P10</v>
      </c>
      <c r="J551"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P10.4</v>
      </c>
      <c r="K551" s="5" t="str">
        <f>IF(LessonLookup[[#This Row],[LessonTitleAuto]]="",LessonLookup[[#This Row],[LessonTitleEnter]],LessonLookup[[#This Row],[LessonTitleAuto]])</f>
        <v>Resistance</v>
      </c>
      <c r="L551" s="3" t="s">
        <v>1070</v>
      </c>
      <c r="M551" s="3" t="s">
        <v>51</v>
      </c>
      <c r="N551" s="8">
        <f>COUNTIF(StatementLookup[LessonID],LessonLookup[[#This Row],[LessonID]])</f>
        <v>6</v>
      </c>
      <c r="O551" s="7">
        <v>2</v>
      </c>
      <c r="P551" s="2" t="s">
        <v>1071</v>
      </c>
      <c r="Q551" s="2"/>
      <c r="R551" s="2"/>
      <c r="S551" s="2"/>
      <c r="T551" s="4" t="str">
        <f>IF(ISERROR(_xlfn.XLOOKUP(LessonLookup[[#This Row],[TopicID]],TopicLookup[TopicID],TopicLookup[TopicTitle])),"",_xlfn.XLOOKUP(LessonLookup[[#This Row],[TopicID]],TopicLookup[TopicID],TopicLookup[TopicTitle]))</f>
        <v>Electricity And Circuits</v>
      </c>
      <c r="U55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51" s="2"/>
      <c r="X551" s="2"/>
      <c r="Y551" s="2"/>
      <c r="Z551" s="2"/>
      <c r="AA551" s="2"/>
      <c r="AB551" s="2"/>
    </row>
    <row r="552" spans="1:28" hidden="1" x14ac:dyDescent="0.25">
      <c r="A552" s="7" t="str">
        <f>_xlfn.XLOOKUP(LessonLookup[[#This Row],[TopicID]],TopicLookup[TopicID],TopicLookup[SyllabusSubject])</f>
        <v>Physics</v>
      </c>
      <c r="B552" s="5">
        <f>_xlfn.XLOOKUP(LessonLookup[[#This Row],[TopicID]],TopicLookup[TopicID],TopicLookup[SyllabusKeyStage])</f>
        <v>4</v>
      </c>
      <c r="C552" s="1" t="str">
        <f>_xlfn.XLOOKUP(LessonLookup[[#This Row],[TopicID]],topics!I:I,topics!D:D)</f>
        <v>KS4.Physics</v>
      </c>
      <c r="D552" s="1" t="str">
        <f>_xlfn.XLOOKUP(LessonLookup[[#This Row],[TopicID]],topics!I:I,topics!E:E)</f>
        <v>Y10.Physics</v>
      </c>
      <c r="E552" s="35" t="s">
        <v>90</v>
      </c>
      <c r="F552" s="36" t="s">
        <v>10</v>
      </c>
      <c r="G552" s="36">
        <v>10</v>
      </c>
      <c r="H552" s="37">
        <v>5</v>
      </c>
      <c r="I552"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P10</v>
      </c>
      <c r="J552"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P10.5</v>
      </c>
      <c r="K552" s="5" t="str">
        <f>IF(LessonLookup[[#This Row],[LessonTitleAuto]]="",LessonLookup[[#This Row],[LessonTitleEnter]],LessonLookup[[#This Row],[LessonTitleAuto]])</f>
        <v>More About Resistance</v>
      </c>
      <c r="L552" s="3" t="s">
        <v>1072</v>
      </c>
      <c r="M552" s="3" t="s">
        <v>51</v>
      </c>
      <c r="N552" s="8">
        <f>COUNTIF(StatementLookup[LessonID],LessonLookup[[#This Row],[LessonID]])</f>
        <v>6</v>
      </c>
      <c r="O552" s="7">
        <v>2</v>
      </c>
      <c r="P552" s="2" t="s">
        <v>1073</v>
      </c>
      <c r="Q552" s="2"/>
      <c r="R552" s="2"/>
      <c r="S552" s="2"/>
      <c r="T552" s="4" t="str">
        <f>IF(ISERROR(_xlfn.XLOOKUP(LessonLookup[[#This Row],[TopicID]],TopicLookup[TopicID],TopicLookup[TopicTitle])),"",_xlfn.XLOOKUP(LessonLookup[[#This Row],[TopicID]],TopicLookup[TopicID],TopicLookup[TopicTitle]))</f>
        <v>Electricity And Circuits</v>
      </c>
      <c r="U55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52" s="2"/>
      <c r="X552" s="2"/>
      <c r="Y552" s="2"/>
      <c r="Z552" s="2"/>
      <c r="AA552" s="2"/>
      <c r="AB552" s="2"/>
    </row>
    <row r="553" spans="1:28" hidden="1" x14ac:dyDescent="0.25">
      <c r="A553" s="7" t="str">
        <f>_xlfn.XLOOKUP(LessonLookup[[#This Row],[TopicID]],TopicLookup[TopicID],TopicLookup[SyllabusSubject])</f>
        <v>Physics</v>
      </c>
      <c r="B553" s="5">
        <f>_xlfn.XLOOKUP(LessonLookup[[#This Row],[TopicID]],TopicLookup[TopicID],TopicLookup[SyllabusKeyStage])</f>
        <v>4</v>
      </c>
      <c r="C553" s="1" t="str">
        <f>_xlfn.XLOOKUP(LessonLookup[[#This Row],[TopicID]],topics!I:I,topics!D:D)</f>
        <v>KS4.Physics</v>
      </c>
      <c r="D553" s="1" t="str">
        <f>_xlfn.XLOOKUP(LessonLookup[[#This Row],[TopicID]],topics!I:I,topics!E:E)</f>
        <v>Y10.Physics</v>
      </c>
      <c r="E553" s="35" t="s">
        <v>90</v>
      </c>
      <c r="F553" s="36" t="s">
        <v>10</v>
      </c>
      <c r="G553" s="36">
        <v>10</v>
      </c>
      <c r="H553" s="37">
        <v>6</v>
      </c>
      <c r="I553"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P10</v>
      </c>
      <c r="J553"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P10.6</v>
      </c>
      <c r="K553" s="5" t="str">
        <f>IF(LessonLookup[[#This Row],[LessonTitleAuto]]="",LessonLookup[[#This Row],[LessonTitleEnter]],LessonLookup[[#This Row],[LessonTitleAuto]])</f>
        <v>Transferring Energy</v>
      </c>
      <c r="L553" s="3" t="s">
        <v>1074</v>
      </c>
      <c r="M553" s="3" t="s">
        <v>51</v>
      </c>
      <c r="N553" s="8">
        <f>COUNTIF(StatementLookup[LessonID],LessonLookup[[#This Row],[LessonID]])</f>
        <v>6</v>
      </c>
      <c r="O553" s="7">
        <v>2</v>
      </c>
      <c r="P553" s="2" t="s">
        <v>1075</v>
      </c>
      <c r="Q553" s="2"/>
      <c r="R553" s="2"/>
      <c r="S553" s="2"/>
      <c r="T553" s="4" t="str">
        <f>IF(ISERROR(_xlfn.XLOOKUP(LessonLookup[[#This Row],[TopicID]],TopicLookup[TopicID],TopicLookup[TopicTitle])),"",_xlfn.XLOOKUP(LessonLookup[[#This Row],[TopicID]],TopicLookup[TopicID],TopicLookup[TopicTitle]))</f>
        <v>Electricity And Circuits</v>
      </c>
      <c r="U55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53" s="2"/>
      <c r="X553" s="2"/>
      <c r="Y553" s="2"/>
      <c r="Z553" s="2"/>
      <c r="AA553" s="2"/>
      <c r="AB553" s="2"/>
    </row>
    <row r="554" spans="1:28" hidden="1" x14ac:dyDescent="0.25">
      <c r="A554" s="7" t="str">
        <f>_xlfn.XLOOKUP(LessonLookup[[#This Row],[TopicID]],TopicLookup[TopicID],TopicLookup[SyllabusSubject])</f>
        <v>Physics</v>
      </c>
      <c r="B554" s="5">
        <f>_xlfn.XLOOKUP(LessonLookup[[#This Row],[TopicID]],TopicLookup[TopicID],TopicLookup[SyllabusKeyStage])</f>
        <v>4</v>
      </c>
      <c r="C554" s="1" t="str">
        <f>_xlfn.XLOOKUP(LessonLookup[[#This Row],[TopicID]],topics!I:I,topics!D:D)</f>
        <v>KS4.Physics</v>
      </c>
      <c r="D554" s="1" t="str">
        <f>_xlfn.XLOOKUP(LessonLookup[[#This Row],[TopicID]],topics!I:I,topics!E:E)</f>
        <v>Y10.Physics</v>
      </c>
      <c r="E554" s="35" t="s">
        <v>90</v>
      </c>
      <c r="F554" s="36" t="s">
        <v>10</v>
      </c>
      <c r="G554" s="36">
        <v>10</v>
      </c>
      <c r="H554" s="37">
        <v>7</v>
      </c>
      <c r="I554"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P10</v>
      </c>
      <c r="J55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P10.7</v>
      </c>
      <c r="K554" s="5" t="str">
        <f>IF(LessonLookup[[#This Row],[LessonTitleAuto]]="",LessonLookup[[#This Row],[LessonTitleEnter]],LessonLookup[[#This Row],[LessonTitleAuto]])</f>
        <v>Power</v>
      </c>
      <c r="L554" s="3" t="s">
        <v>1076</v>
      </c>
      <c r="M554" s="3" t="s">
        <v>51</v>
      </c>
      <c r="N554" s="8">
        <f>COUNTIF(StatementLookup[LessonID],LessonLookup[[#This Row],[LessonID]])</f>
        <v>5</v>
      </c>
      <c r="O554" s="7">
        <v>2</v>
      </c>
      <c r="P554" s="2" t="s">
        <v>1077</v>
      </c>
      <c r="Q554" s="2"/>
      <c r="R554" s="2"/>
      <c r="S554" s="2"/>
      <c r="T554" s="4" t="str">
        <f>IF(ISERROR(_xlfn.XLOOKUP(LessonLookup[[#This Row],[TopicID]],TopicLookup[TopicID],TopicLookup[TopicTitle])),"",_xlfn.XLOOKUP(LessonLookup[[#This Row],[TopicID]],TopicLookup[TopicID],TopicLookup[TopicTitle]))</f>
        <v>Electricity And Circuits</v>
      </c>
      <c r="U55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54" s="2"/>
      <c r="X554" s="2"/>
      <c r="Y554" s="2"/>
      <c r="Z554" s="2"/>
      <c r="AA554" s="2"/>
      <c r="AB554" s="2"/>
    </row>
    <row r="555" spans="1:28" hidden="1" x14ac:dyDescent="0.25">
      <c r="A555" s="7" t="str">
        <f>_xlfn.XLOOKUP(LessonLookup[[#This Row],[TopicID]],TopicLookup[TopicID],TopicLookup[SyllabusSubject])</f>
        <v>Physics</v>
      </c>
      <c r="B555" s="5">
        <f>_xlfn.XLOOKUP(LessonLookup[[#This Row],[TopicID]],TopicLookup[TopicID],TopicLookup[SyllabusKeyStage])</f>
        <v>4</v>
      </c>
      <c r="C555" s="1" t="str">
        <f>_xlfn.XLOOKUP(LessonLookup[[#This Row],[TopicID]],topics!I:I,topics!D:D)</f>
        <v>KS4.Physics</v>
      </c>
      <c r="D555" s="1" t="str">
        <f>_xlfn.XLOOKUP(LessonLookup[[#This Row],[TopicID]],topics!I:I,topics!E:E)</f>
        <v>Y10.Physics</v>
      </c>
      <c r="E555" s="35" t="s">
        <v>90</v>
      </c>
      <c r="F555" s="36" t="s">
        <v>10</v>
      </c>
      <c r="G555" s="36">
        <v>10</v>
      </c>
      <c r="H555" s="37">
        <v>8</v>
      </c>
      <c r="I555"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P10</v>
      </c>
      <c r="J55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P10.8</v>
      </c>
      <c r="K555" s="5" t="str">
        <f>IF(LessonLookup[[#This Row],[LessonTitleAuto]]="",LessonLookup[[#This Row],[LessonTitleEnter]],LessonLookup[[#This Row],[LessonTitleAuto]])</f>
        <v>Transferring Energy By Electricity</v>
      </c>
      <c r="L555" s="3" t="s">
        <v>1078</v>
      </c>
      <c r="M555" s="3" t="s">
        <v>51</v>
      </c>
      <c r="N555" s="8">
        <f>COUNTIF(StatementLookup[LessonID],LessonLookup[[#This Row],[LessonID]])</f>
        <v>5</v>
      </c>
      <c r="O555" s="7">
        <v>2</v>
      </c>
      <c r="P555" s="2" t="s">
        <v>1079</v>
      </c>
      <c r="Q555" s="2"/>
      <c r="R555" s="2"/>
      <c r="S555" s="2"/>
      <c r="T555" s="4" t="str">
        <f>IF(ISERROR(_xlfn.XLOOKUP(LessonLookup[[#This Row],[TopicID]],TopicLookup[TopicID],TopicLookup[TopicTitle])),"",_xlfn.XLOOKUP(LessonLookup[[#This Row],[TopicID]],TopicLookup[TopicID],TopicLookup[TopicTitle]))</f>
        <v>Electricity And Circuits</v>
      </c>
      <c r="U55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55" s="2"/>
      <c r="X555" s="2"/>
      <c r="Y555" s="2"/>
      <c r="Z555" s="2"/>
      <c r="AA555" s="2"/>
      <c r="AB555" s="2"/>
    </row>
    <row r="556" spans="1:28" hidden="1" x14ac:dyDescent="0.25">
      <c r="A556" s="7" t="str">
        <f>_xlfn.XLOOKUP(LessonLookup[[#This Row],[TopicID]],TopicLookup[TopicID],TopicLookup[SyllabusSubject])</f>
        <v>Physics</v>
      </c>
      <c r="B556" s="5">
        <f>_xlfn.XLOOKUP(LessonLookup[[#This Row],[TopicID]],TopicLookup[TopicID],TopicLookup[SyllabusKeyStage])</f>
        <v>4</v>
      </c>
      <c r="C556" s="1" t="str">
        <f>_xlfn.XLOOKUP(LessonLookup[[#This Row],[TopicID]],topics!I:I,topics!D:D)</f>
        <v>KS4.Physics</v>
      </c>
      <c r="D556" s="1" t="str">
        <f>_xlfn.XLOOKUP(LessonLookup[[#This Row],[TopicID]],topics!I:I,topics!E:E)</f>
        <v>Y10.Physics</v>
      </c>
      <c r="E556" s="35" t="s">
        <v>90</v>
      </c>
      <c r="F556" s="36" t="s">
        <v>10</v>
      </c>
      <c r="G556" s="36">
        <v>10</v>
      </c>
      <c r="H556" s="37">
        <v>9</v>
      </c>
      <c r="I556"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P10</v>
      </c>
      <c r="J55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P10.9</v>
      </c>
      <c r="K556" s="5" t="str">
        <f>IF(LessonLookup[[#This Row],[LessonTitleAuto]]="",LessonLookup[[#This Row],[LessonTitleEnter]],LessonLookup[[#This Row],[LessonTitleAuto]])</f>
        <v>Electrical Safety</v>
      </c>
      <c r="L556" s="3" t="s">
        <v>1080</v>
      </c>
      <c r="M556" s="3" t="s">
        <v>51</v>
      </c>
      <c r="N556" s="8">
        <f>COUNTIF(StatementLookup[LessonID],LessonLookup[[#This Row],[LessonID]])</f>
        <v>6</v>
      </c>
      <c r="O556" s="7">
        <v>2</v>
      </c>
      <c r="P556" s="2" t="s">
        <v>1081</v>
      </c>
      <c r="Q556" s="2"/>
      <c r="R556" s="2"/>
      <c r="S556" s="2"/>
      <c r="T556" s="4" t="str">
        <f>IF(ISERROR(_xlfn.XLOOKUP(LessonLookup[[#This Row],[TopicID]],TopicLookup[TopicID],TopicLookup[TopicTitle])),"",_xlfn.XLOOKUP(LessonLookup[[#This Row],[TopicID]],TopicLookup[TopicID],TopicLookup[TopicTitle]))</f>
        <v>Electricity And Circuits</v>
      </c>
      <c r="U55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56" s="2"/>
      <c r="X556" s="2"/>
      <c r="Y556" s="2"/>
      <c r="Z556" s="2"/>
      <c r="AA556" s="2"/>
      <c r="AB556" s="2"/>
    </row>
    <row r="557" spans="1:28" hidden="1" x14ac:dyDescent="0.25">
      <c r="A557" s="7" t="str">
        <f>_xlfn.XLOOKUP(LessonLookup[[#This Row],[TopicID]],TopicLookup[TopicID],TopicLookup[SyllabusSubject])</f>
        <v>Physics</v>
      </c>
      <c r="B557" s="5">
        <f>_xlfn.XLOOKUP(LessonLookup[[#This Row],[TopicID]],TopicLookup[TopicID],TopicLookup[SyllabusKeyStage])</f>
        <v>4</v>
      </c>
      <c r="C557" s="1" t="str">
        <f>_xlfn.XLOOKUP(LessonLookup[[#This Row],[TopicID]],topics!I:I,topics!D:D)</f>
        <v>KS4.Physics</v>
      </c>
      <c r="D557" s="1" t="str">
        <f>_xlfn.XLOOKUP(LessonLookup[[#This Row],[TopicID]],topics!I:I,topics!E:E)</f>
        <v>Y10.Physics</v>
      </c>
      <c r="E557" s="35" t="s">
        <v>90</v>
      </c>
      <c r="F557" s="36" t="s">
        <v>10</v>
      </c>
      <c r="G557" s="36">
        <v>10</v>
      </c>
      <c r="H557" s="37" t="s">
        <v>8</v>
      </c>
      <c r="I557"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P10</v>
      </c>
      <c r="J557"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P10.F</v>
      </c>
      <c r="K557" s="5" t="str">
        <f>IF(LessonLookup[[#This Row],[LessonTitleAuto]]="",LessonLookup[[#This Row],[LessonTitleEnter]],LessonLookup[[#This Row],[LessonTitleAuto]])</f>
        <v>Test feedback: P10 Electricity And Circuits</v>
      </c>
      <c r="L557" s="3" t="s">
        <v>921</v>
      </c>
      <c r="M557" s="3" t="s">
        <v>2951</v>
      </c>
      <c r="N557" s="2">
        <f>COUNTIF(StatementLookup[LessonID],LessonLookup[[#This Row],[LessonID]])</f>
        <v>1</v>
      </c>
      <c r="O557" s="2">
        <v>1</v>
      </c>
      <c r="P557" s="7"/>
      <c r="Q557" s="8"/>
      <c r="R557" s="2"/>
      <c r="S557" s="2"/>
      <c r="T557" s="4" t="str">
        <f>IF(ISERROR(_xlfn.XLOOKUP(LessonLookup[[#This Row],[TopicID]],TopicLookup[TopicID],TopicLookup[TopicTitle])),"",_xlfn.XLOOKUP(LessonLookup[[#This Row],[TopicID]],TopicLookup[TopicID],TopicLookup[TopicTitle]))</f>
        <v>Electricity And Circuits</v>
      </c>
      <c r="U55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P10 Electricity And Circuits</v>
      </c>
      <c r="V557" s="2"/>
      <c r="X557" s="2"/>
      <c r="Y557" s="2"/>
      <c r="Z557" s="2"/>
      <c r="AA557" s="2"/>
      <c r="AB557" s="2"/>
    </row>
    <row r="558" spans="1:28" hidden="1" x14ac:dyDescent="0.25">
      <c r="A558" s="7" t="str">
        <f>_xlfn.XLOOKUP(LessonLookup[[#This Row],[TopicID]],TopicLookup[TopicID],TopicLookup[SyllabusSubject])</f>
        <v>Physics</v>
      </c>
      <c r="B558" s="5">
        <f>_xlfn.XLOOKUP(LessonLookup[[#This Row],[TopicID]],TopicLookup[TopicID],TopicLookup[SyllabusKeyStage])</f>
        <v>4</v>
      </c>
      <c r="C558" s="1" t="str">
        <f>_xlfn.XLOOKUP(LessonLookup[[#This Row],[TopicID]],topics!I:I,topics!D:D)</f>
        <v>KS4.Physics</v>
      </c>
      <c r="D558" s="1" t="str">
        <f>_xlfn.XLOOKUP(LessonLookup[[#This Row],[TopicID]],topics!I:I,topics!E:E)</f>
        <v>Y10.Physics</v>
      </c>
      <c r="E558" s="35" t="s">
        <v>90</v>
      </c>
      <c r="F558" s="36" t="s">
        <v>10</v>
      </c>
      <c r="G558" s="36">
        <v>10</v>
      </c>
      <c r="H558" s="37" t="s">
        <v>6</v>
      </c>
      <c r="I558"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P10</v>
      </c>
      <c r="J558"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P10.R</v>
      </c>
      <c r="K558" s="5" t="str">
        <f>IF(LessonLookup[[#This Row],[LessonTitleAuto]]="",LessonLookup[[#This Row],[LessonTitleEnter]],LessonLookup[[#This Row],[LessonTitleAuto]])</f>
        <v>Revision of topic P10 Electricity And Circuits</v>
      </c>
      <c r="L558" s="3" t="s">
        <v>921</v>
      </c>
      <c r="M558" s="3" t="s">
        <v>2873</v>
      </c>
      <c r="N558" s="2">
        <f>COUNTIF(StatementLookup[LessonID],LessonLookup[[#This Row],[LessonID]])</f>
        <v>1</v>
      </c>
      <c r="O558" s="2">
        <v>1</v>
      </c>
      <c r="P558" s="7"/>
      <c r="Q558" s="4"/>
      <c r="R558" s="3"/>
      <c r="S558" s="3"/>
      <c r="T558" s="4" t="str">
        <f>IF(ISERROR(_xlfn.XLOOKUP(LessonLookup[[#This Row],[TopicID]],TopicLookup[TopicID],TopicLookup[TopicTitle])),"",_xlfn.XLOOKUP(LessonLookup[[#This Row],[TopicID]],TopicLookup[TopicID],TopicLookup[TopicTitle]))</f>
        <v>Electricity And Circuits</v>
      </c>
      <c r="U55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P10 Electricity And Circuits</v>
      </c>
      <c r="V558" s="2"/>
      <c r="X558" s="2"/>
      <c r="Y558" s="2"/>
      <c r="Z558" s="2"/>
      <c r="AA558" s="2"/>
      <c r="AB558" s="2"/>
    </row>
    <row r="559" spans="1:28" hidden="1" x14ac:dyDescent="0.25">
      <c r="A559" s="7" t="str">
        <f>_xlfn.XLOOKUP(LessonLookup[[#This Row],[TopicID]],TopicLookup[TopicID],TopicLookup[SyllabusSubject])</f>
        <v>Physics</v>
      </c>
      <c r="B559" s="5">
        <f>_xlfn.XLOOKUP(LessonLookup[[#This Row],[TopicID]],TopicLookup[TopicID],TopicLookup[SyllabusKeyStage])</f>
        <v>4</v>
      </c>
      <c r="C559" s="1" t="str">
        <f>_xlfn.XLOOKUP(LessonLookup[[#This Row],[TopicID]],topics!I:I,topics!D:D)</f>
        <v>KS4.Physics</v>
      </c>
      <c r="D559" s="1" t="str">
        <f>_xlfn.XLOOKUP(LessonLookup[[#This Row],[TopicID]],topics!I:I,topics!E:E)</f>
        <v>Y10.Physics</v>
      </c>
      <c r="E559" s="35" t="s">
        <v>90</v>
      </c>
      <c r="F559" s="36" t="s">
        <v>10</v>
      </c>
      <c r="G559" s="36">
        <v>10</v>
      </c>
      <c r="H559" s="37" t="s">
        <v>7</v>
      </c>
      <c r="I559"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P10</v>
      </c>
      <c r="J559"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P10.T</v>
      </c>
      <c r="K559" s="5" t="str">
        <f>IF(LessonLookup[[#This Row],[LessonTitleAuto]]="",LessonLookup[[#This Row],[LessonTitleEnter]],LessonLookup[[#This Row],[LessonTitleAuto]])</f>
        <v>Topic test: P10 Electricity And Circuits</v>
      </c>
      <c r="L559" s="3" t="s">
        <v>921</v>
      </c>
      <c r="M559" s="3" t="s">
        <v>2950</v>
      </c>
      <c r="N559" s="2">
        <f>COUNTIF(StatementLookup[LessonID],LessonLookup[[#This Row],[LessonID]])</f>
        <v>1</v>
      </c>
      <c r="O559" s="2">
        <v>1</v>
      </c>
      <c r="P559" s="7"/>
      <c r="Q559" s="8"/>
      <c r="R559" s="2"/>
      <c r="S559" s="2"/>
      <c r="T559" s="4" t="str">
        <f>IF(ISERROR(_xlfn.XLOOKUP(LessonLookup[[#This Row],[TopicID]],TopicLookup[TopicID],TopicLookup[TopicTitle])),"",_xlfn.XLOOKUP(LessonLookup[[#This Row],[TopicID]],TopicLookup[TopicID],TopicLookup[TopicTitle]))</f>
        <v>Electricity And Circuits</v>
      </c>
      <c r="U55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P10 Electricity And Circuits</v>
      </c>
      <c r="V559" s="2"/>
      <c r="X559" s="2"/>
      <c r="Y559" s="2"/>
      <c r="Z559" s="2"/>
      <c r="AA559" s="2"/>
      <c r="AB559" s="2"/>
    </row>
    <row r="560" spans="1:28" hidden="1" x14ac:dyDescent="0.25">
      <c r="A560" s="7" t="str">
        <f>_xlfn.XLOOKUP(LessonLookup[[#This Row],[TopicID]],TopicLookup[TopicID],TopicLookup[SyllabusSubject])</f>
        <v>Physics</v>
      </c>
      <c r="B560" s="5">
        <f>_xlfn.XLOOKUP(LessonLookup[[#This Row],[TopicID]],TopicLookup[TopicID],TopicLookup[SyllabusKeyStage])</f>
        <v>4</v>
      </c>
      <c r="C560" s="1" t="str">
        <f>_xlfn.XLOOKUP(LessonLookup[[#This Row],[TopicID]],topics!I:I,topics!D:D)</f>
        <v>KS4.Physics</v>
      </c>
      <c r="D560" s="1" t="str">
        <f>_xlfn.XLOOKUP(LessonLookup[[#This Row],[TopicID]],topics!I:I,topics!E:E)</f>
        <v>Y10.Physics</v>
      </c>
      <c r="E560" s="35" t="s">
        <v>90</v>
      </c>
      <c r="F560" s="36" t="s">
        <v>10</v>
      </c>
      <c r="G560" s="36">
        <v>11</v>
      </c>
      <c r="H560" s="37">
        <v>1</v>
      </c>
      <c r="I560"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P11</v>
      </c>
      <c r="J560"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P11.1</v>
      </c>
      <c r="K560" s="5" t="str">
        <f>IF(LessonLookup[[#This Row],[LessonTitleAuto]]="",LessonLookup[[#This Row],[LessonTitleEnter]],LessonLookup[[#This Row],[LessonTitleAuto]])</f>
        <v>Charges And Static Electricity</v>
      </c>
      <c r="L560" s="3" t="s">
        <v>1082</v>
      </c>
      <c r="M560" s="3" t="s">
        <v>51</v>
      </c>
      <c r="N560" s="8">
        <f>COUNTIF(StatementLookup[LessonID],LessonLookup[[#This Row],[LessonID]])</f>
        <v>5</v>
      </c>
      <c r="O560" s="7">
        <v>2</v>
      </c>
      <c r="P560" s="2" t="s">
        <v>1083</v>
      </c>
      <c r="Q560" s="2"/>
      <c r="R560" s="2"/>
      <c r="S560" s="2"/>
      <c r="T560" s="4" t="str">
        <f>IF(ISERROR(_xlfn.XLOOKUP(LessonLookup[[#This Row],[TopicID]],TopicLookup[TopicID],TopicLookup[TopicTitle])),"",_xlfn.XLOOKUP(LessonLookup[[#This Row],[TopicID]],TopicLookup[TopicID],TopicLookup[TopicTitle]))</f>
        <v>Static Electricity</v>
      </c>
      <c r="U56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60" s="2"/>
      <c r="X560" s="2"/>
      <c r="Y560" s="2"/>
      <c r="Z560" s="2"/>
      <c r="AA560" s="2"/>
      <c r="AB560" s="2"/>
    </row>
    <row r="561" spans="1:28" hidden="1" x14ac:dyDescent="0.25">
      <c r="A561" s="7" t="str">
        <f>_xlfn.XLOOKUP(LessonLookup[[#This Row],[TopicID]],TopicLookup[TopicID],TopicLookup[SyllabusSubject])</f>
        <v>Physics</v>
      </c>
      <c r="B561" s="5">
        <f>_xlfn.XLOOKUP(LessonLookup[[#This Row],[TopicID]],TopicLookup[TopicID],TopicLookup[SyllabusKeyStage])</f>
        <v>4</v>
      </c>
      <c r="C561" s="1" t="str">
        <f>_xlfn.XLOOKUP(LessonLookup[[#This Row],[TopicID]],topics!I:I,topics!D:D)</f>
        <v>KS4.Physics</v>
      </c>
      <c r="D561" s="1" t="str">
        <f>_xlfn.XLOOKUP(LessonLookup[[#This Row],[TopicID]],topics!I:I,topics!E:E)</f>
        <v>Y10.Physics</v>
      </c>
      <c r="E561" s="35" t="s">
        <v>90</v>
      </c>
      <c r="F561" s="36" t="s">
        <v>10</v>
      </c>
      <c r="G561" s="36">
        <v>11</v>
      </c>
      <c r="H561" s="37">
        <v>2</v>
      </c>
      <c r="I561"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P11</v>
      </c>
      <c r="J561"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P11.2</v>
      </c>
      <c r="K561" s="5" t="str">
        <f>IF(LessonLookup[[#This Row],[LessonTitleAuto]]="",LessonLookup[[#This Row],[LessonTitleEnter]],LessonLookup[[#This Row],[LessonTitleAuto]])</f>
        <v>Dangers And Uses Of Static Electricity</v>
      </c>
      <c r="L561" s="3" t="s">
        <v>1084</v>
      </c>
      <c r="M561" s="3" t="s">
        <v>51</v>
      </c>
      <c r="N561" s="8">
        <f>COUNTIF(StatementLookup[LessonID],LessonLookup[[#This Row],[LessonID]])</f>
        <v>5</v>
      </c>
      <c r="O561" s="7">
        <v>2</v>
      </c>
      <c r="P561" s="2" t="s">
        <v>1085</v>
      </c>
      <c r="Q561" s="2"/>
      <c r="R561" s="2"/>
      <c r="S561" s="2"/>
      <c r="T561" s="4" t="str">
        <f>IF(ISERROR(_xlfn.XLOOKUP(LessonLookup[[#This Row],[TopicID]],TopicLookup[TopicID],TopicLookup[TopicTitle])),"",_xlfn.XLOOKUP(LessonLookup[[#This Row],[TopicID]],TopicLookup[TopicID],TopicLookup[TopicTitle]))</f>
        <v>Static Electricity</v>
      </c>
      <c r="U56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61" s="2"/>
      <c r="X561" s="2"/>
      <c r="Y561" s="2"/>
      <c r="Z561" s="2"/>
      <c r="AA561" s="2"/>
      <c r="AB561" s="2"/>
    </row>
    <row r="562" spans="1:28" hidden="1" x14ac:dyDescent="0.25">
      <c r="A562" s="7" t="str">
        <f>_xlfn.XLOOKUP(LessonLookup[[#This Row],[TopicID]],TopicLookup[TopicID],TopicLookup[SyllabusSubject])</f>
        <v>Physics</v>
      </c>
      <c r="B562" s="5">
        <f>_xlfn.XLOOKUP(LessonLookup[[#This Row],[TopicID]],TopicLookup[TopicID],TopicLookup[SyllabusKeyStage])</f>
        <v>4</v>
      </c>
      <c r="C562" s="1" t="str">
        <f>_xlfn.XLOOKUP(LessonLookup[[#This Row],[TopicID]],topics!I:I,topics!D:D)</f>
        <v>KS4.Physics</v>
      </c>
      <c r="D562" s="1" t="str">
        <f>_xlfn.XLOOKUP(LessonLookup[[#This Row],[TopicID]],topics!I:I,topics!E:E)</f>
        <v>Y10.Physics</v>
      </c>
      <c r="E562" s="35" t="s">
        <v>90</v>
      </c>
      <c r="F562" s="36" t="s">
        <v>10</v>
      </c>
      <c r="G562" s="36">
        <v>11</v>
      </c>
      <c r="H562" s="37">
        <v>3</v>
      </c>
      <c r="I562"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P11</v>
      </c>
      <c r="J562"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P11.3</v>
      </c>
      <c r="K562" s="5" t="str">
        <f>IF(LessonLookup[[#This Row],[LessonTitleAuto]]="",LessonLookup[[#This Row],[LessonTitleEnter]],LessonLookup[[#This Row],[LessonTitleAuto]])</f>
        <v>Electric Fields</v>
      </c>
      <c r="L562" s="3" t="s">
        <v>124</v>
      </c>
      <c r="M562" s="3" t="s">
        <v>51</v>
      </c>
      <c r="N562" s="8">
        <f>COUNTIF(StatementLookup[LessonID],LessonLookup[[#This Row],[LessonID]])</f>
        <v>5</v>
      </c>
      <c r="O562" s="7">
        <v>2</v>
      </c>
      <c r="P562" s="2" t="s">
        <v>1086</v>
      </c>
      <c r="Q562" s="2"/>
      <c r="R562" s="2"/>
      <c r="S562" s="2"/>
      <c r="T562" s="4" t="str">
        <f>IF(ISERROR(_xlfn.XLOOKUP(LessonLookup[[#This Row],[TopicID]],TopicLookup[TopicID],TopicLookup[TopicTitle])),"",_xlfn.XLOOKUP(LessonLookup[[#This Row],[TopicID]],TopicLookup[TopicID],TopicLookup[TopicTitle]))</f>
        <v>Static Electricity</v>
      </c>
      <c r="U56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62" s="2"/>
      <c r="X562" s="2"/>
      <c r="Y562" s="2"/>
      <c r="Z562" s="2"/>
      <c r="AA562" s="2"/>
      <c r="AB562" s="2"/>
    </row>
    <row r="563" spans="1:28" hidden="1" x14ac:dyDescent="0.25">
      <c r="A563" s="7" t="str">
        <f>_xlfn.XLOOKUP(LessonLookup[[#This Row],[TopicID]],TopicLookup[TopicID],TopicLookup[SyllabusSubject])</f>
        <v>Physics</v>
      </c>
      <c r="B563" s="5">
        <f>_xlfn.XLOOKUP(LessonLookup[[#This Row],[TopicID]],TopicLookup[TopicID],TopicLookup[SyllabusKeyStage])</f>
        <v>4</v>
      </c>
      <c r="C563" s="1" t="str">
        <f>_xlfn.XLOOKUP(LessonLookup[[#This Row],[TopicID]],topics!I:I,topics!D:D)</f>
        <v>KS4.Physics</v>
      </c>
      <c r="D563" s="1" t="str">
        <f>_xlfn.XLOOKUP(LessonLookup[[#This Row],[TopicID]],topics!I:I,topics!E:E)</f>
        <v>Y10.Physics</v>
      </c>
      <c r="E563" s="35" t="s">
        <v>90</v>
      </c>
      <c r="F563" s="36" t="s">
        <v>10</v>
      </c>
      <c r="G563" s="36">
        <v>11</v>
      </c>
      <c r="H563" s="37" t="s">
        <v>8</v>
      </c>
      <c r="I563"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P11</v>
      </c>
      <c r="J563"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P11.F</v>
      </c>
      <c r="K563" s="5" t="str">
        <f>IF(LessonLookup[[#This Row],[LessonTitleAuto]]="",LessonLookup[[#This Row],[LessonTitleEnter]],LessonLookup[[#This Row],[LessonTitleAuto]])</f>
        <v>Test feedback: P11 Static Electricity</v>
      </c>
      <c r="L563" s="3" t="s">
        <v>921</v>
      </c>
      <c r="M563" s="3" t="s">
        <v>2951</v>
      </c>
      <c r="N563" s="2">
        <f>COUNTIF(StatementLookup[LessonID],LessonLookup[[#This Row],[LessonID]])</f>
        <v>1</v>
      </c>
      <c r="O563" s="2">
        <v>1</v>
      </c>
      <c r="P563" s="7"/>
      <c r="Q563" s="8"/>
      <c r="R563" s="2"/>
      <c r="S563" s="2"/>
      <c r="T563" s="4" t="str">
        <f>IF(ISERROR(_xlfn.XLOOKUP(LessonLookup[[#This Row],[TopicID]],TopicLookup[TopicID],TopicLookup[TopicTitle])),"",_xlfn.XLOOKUP(LessonLookup[[#This Row],[TopicID]],TopicLookup[TopicID],TopicLookup[TopicTitle]))</f>
        <v>Static Electricity</v>
      </c>
      <c r="U56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P11 Static Electricity</v>
      </c>
      <c r="V563" s="2"/>
      <c r="X563" s="2"/>
      <c r="Y563" s="2"/>
      <c r="Z563" s="2"/>
      <c r="AA563" s="2"/>
      <c r="AB563" s="2"/>
    </row>
    <row r="564" spans="1:28" hidden="1" x14ac:dyDescent="0.25">
      <c r="A564" s="7" t="str">
        <f>_xlfn.XLOOKUP(LessonLookup[[#This Row],[TopicID]],TopicLookup[TopicID],TopicLookup[SyllabusSubject])</f>
        <v>Physics</v>
      </c>
      <c r="B564" s="5">
        <f>_xlfn.XLOOKUP(LessonLookup[[#This Row],[TopicID]],TopicLookup[TopicID],TopicLookup[SyllabusKeyStage])</f>
        <v>4</v>
      </c>
      <c r="C564" s="1" t="str">
        <f>_xlfn.XLOOKUP(LessonLookup[[#This Row],[TopicID]],topics!I:I,topics!D:D)</f>
        <v>KS4.Physics</v>
      </c>
      <c r="D564" s="1" t="str">
        <f>_xlfn.XLOOKUP(LessonLookup[[#This Row],[TopicID]],topics!I:I,topics!E:E)</f>
        <v>Y10.Physics</v>
      </c>
      <c r="E564" s="35" t="s">
        <v>90</v>
      </c>
      <c r="F564" s="36" t="s">
        <v>10</v>
      </c>
      <c r="G564" s="36">
        <v>11</v>
      </c>
      <c r="H564" s="37" t="s">
        <v>6</v>
      </c>
      <c r="I564"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P11</v>
      </c>
      <c r="J564"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P11.R</v>
      </c>
      <c r="K564" s="5" t="str">
        <f>IF(LessonLookup[[#This Row],[LessonTitleAuto]]="",LessonLookup[[#This Row],[LessonTitleEnter]],LessonLookup[[#This Row],[LessonTitleAuto]])</f>
        <v>Revision of topic P11 Static Electricity</v>
      </c>
      <c r="L564" s="3" t="s">
        <v>921</v>
      </c>
      <c r="M564" s="3" t="s">
        <v>2873</v>
      </c>
      <c r="N564" s="2">
        <f>COUNTIF(StatementLookup[LessonID],LessonLookup[[#This Row],[LessonID]])</f>
        <v>1</v>
      </c>
      <c r="O564" s="2">
        <v>1</v>
      </c>
      <c r="P564" s="7"/>
      <c r="Q564" s="8"/>
      <c r="R564" s="2"/>
      <c r="S564" s="2"/>
      <c r="T564" s="4" t="str">
        <f>IF(ISERROR(_xlfn.XLOOKUP(LessonLookup[[#This Row],[TopicID]],TopicLookup[TopicID],TopicLookup[TopicTitle])),"",_xlfn.XLOOKUP(LessonLookup[[#This Row],[TopicID]],TopicLookup[TopicID],TopicLookup[TopicTitle]))</f>
        <v>Static Electricity</v>
      </c>
      <c r="U56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P11 Static Electricity</v>
      </c>
      <c r="V564" s="2"/>
      <c r="X564" s="2"/>
      <c r="Y564" s="2"/>
      <c r="Z564" s="2"/>
      <c r="AA564" s="2"/>
      <c r="AB564" s="2"/>
    </row>
    <row r="565" spans="1:28" hidden="1" x14ac:dyDescent="0.25">
      <c r="A565" s="7" t="str">
        <f>_xlfn.XLOOKUP(LessonLookup[[#This Row],[TopicID]],TopicLookup[TopicID],TopicLookup[SyllabusSubject])</f>
        <v>Physics</v>
      </c>
      <c r="B565" s="5">
        <f>_xlfn.XLOOKUP(LessonLookup[[#This Row],[TopicID]],TopicLookup[TopicID],TopicLookup[SyllabusKeyStage])</f>
        <v>4</v>
      </c>
      <c r="C565" s="1" t="str">
        <f>_xlfn.XLOOKUP(LessonLookup[[#This Row],[TopicID]],topics!I:I,topics!D:D)</f>
        <v>KS4.Physics</v>
      </c>
      <c r="D565" s="1" t="str">
        <f>_xlfn.XLOOKUP(LessonLookup[[#This Row],[TopicID]],topics!I:I,topics!E:E)</f>
        <v>Y10.Physics</v>
      </c>
      <c r="E565" s="35" t="s">
        <v>90</v>
      </c>
      <c r="F565" s="36" t="s">
        <v>10</v>
      </c>
      <c r="G565" s="36">
        <v>11</v>
      </c>
      <c r="H565" s="37" t="s">
        <v>7</v>
      </c>
      <c r="I565"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P11</v>
      </c>
      <c r="J565"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P11.T</v>
      </c>
      <c r="K565" s="5" t="str">
        <f>IF(LessonLookup[[#This Row],[LessonTitleAuto]]="",LessonLookup[[#This Row],[LessonTitleEnter]],LessonLookup[[#This Row],[LessonTitleAuto]])</f>
        <v>Topic test: P11 Static Electricity</v>
      </c>
      <c r="L565" s="3" t="s">
        <v>921</v>
      </c>
      <c r="M565" s="3" t="s">
        <v>2950</v>
      </c>
      <c r="N565" s="2">
        <f>COUNTIF(StatementLookup[LessonID],LessonLookup[[#This Row],[LessonID]])</f>
        <v>1</v>
      </c>
      <c r="O565" s="2">
        <v>1</v>
      </c>
      <c r="P565" s="7"/>
      <c r="Q565" s="8"/>
      <c r="R565" s="2"/>
      <c r="S565" s="2"/>
      <c r="T565" s="4" t="str">
        <f>IF(ISERROR(_xlfn.XLOOKUP(LessonLookup[[#This Row],[TopicID]],TopicLookup[TopicID],TopicLookup[TopicTitle])),"",_xlfn.XLOOKUP(LessonLookup[[#This Row],[TopicID]],TopicLookup[TopicID],TopicLookup[TopicTitle]))</f>
        <v>Static Electricity</v>
      </c>
      <c r="U56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P11 Static Electricity</v>
      </c>
      <c r="V565" s="2"/>
      <c r="X565" s="2"/>
      <c r="Y565" s="2"/>
      <c r="Z565" s="2"/>
      <c r="AA565" s="2"/>
      <c r="AB565" s="2"/>
    </row>
    <row r="566" spans="1:28" hidden="1" x14ac:dyDescent="0.25">
      <c r="A566" s="7" t="str">
        <f>_xlfn.XLOOKUP(LessonLookup[[#This Row],[TopicID]],TopicLookup[TopicID],TopicLookup[SyllabusSubject])</f>
        <v>Physics</v>
      </c>
      <c r="B566" s="5">
        <f>_xlfn.XLOOKUP(LessonLookup[[#This Row],[TopicID]],TopicLookup[TopicID],TopicLookup[SyllabusKeyStage])</f>
        <v>4</v>
      </c>
      <c r="C566" s="1" t="str">
        <f>_xlfn.XLOOKUP(LessonLookup[[#This Row],[TopicID]],topics!I:I,topics!D:D)</f>
        <v>KS4.Physics</v>
      </c>
      <c r="D566" s="1" t="str">
        <f>_xlfn.XLOOKUP(LessonLookup[[#This Row],[TopicID]],topics!I:I,topics!E:E)</f>
        <v>Y10.Physics</v>
      </c>
      <c r="E566" s="35" t="s">
        <v>90</v>
      </c>
      <c r="F566" s="36" t="s">
        <v>10</v>
      </c>
      <c r="G566" s="36">
        <v>12</v>
      </c>
      <c r="H566" s="37">
        <v>1</v>
      </c>
      <c r="I566"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P12</v>
      </c>
      <c r="J56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P12.1</v>
      </c>
      <c r="K566" s="5" t="str">
        <f>IF(LessonLookup[[#This Row],[LessonTitleAuto]]="",LessonLookup[[#This Row],[LessonTitleEnter]],LessonLookup[[#This Row],[LessonTitleAuto]])</f>
        <v>Magnets And Magnetic Fields</v>
      </c>
      <c r="L566" s="3" t="s">
        <v>1087</v>
      </c>
      <c r="M566" s="3" t="s">
        <v>51</v>
      </c>
      <c r="N566" s="8">
        <f>COUNTIF(StatementLookup[LessonID],LessonLookup[[#This Row],[LessonID]])</f>
        <v>6</v>
      </c>
      <c r="O566" s="7">
        <v>1</v>
      </c>
      <c r="P566" s="2" t="s">
        <v>1088</v>
      </c>
      <c r="Q566" s="2"/>
      <c r="R566" s="2"/>
      <c r="S566" s="2"/>
      <c r="T566" s="4" t="str">
        <f>IF(ISERROR(_xlfn.XLOOKUP(LessonLookup[[#This Row],[TopicID]],TopicLookup[TopicID],TopicLookup[TopicTitle])),"",_xlfn.XLOOKUP(LessonLookup[[#This Row],[TopicID]],TopicLookup[TopicID],TopicLookup[TopicTitle]))</f>
        <v>Magnetism And The Motor Effect</v>
      </c>
      <c r="U56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66" s="2"/>
      <c r="X566" s="2"/>
      <c r="Y566" s="2"/>
      <c r="Z566" s="2"/>
      <c r="AA566" s="2"/>
      <c r="AB566" s="2"/>
    </row>
    <row r="567" spans="1:28" hidden="1" x14ac:dyDescent="0.25">
      <c r="A567" s="7" t="str">
        <f>_xlfn.XLOOKUP(LessonLookup[[#This Row],[TopicID]],TopicLookup[TopicID],TopicLookup[SyllabusSubject])</f>
        <v>Physics</v>
      </c>
      <c r="B567" s="5">
        <f>_xlfn.XLOOKUP(LessonLookup[[#This Row],[TopicID]],TopicLookup[TopicID],TopicLookup[SyllabusKeyStage])</f>
        <v>4</v>
      </c>
      <c r="C567" s="1" t="str">
        <f>_xlfn.XLOOKUP(LessonLookup[[#This Row],[TopicID]],topics!I:I,topics!D:D)</f>
        <v>KS4.Physics</v>
      </c>
      <c r="D567" s="1" t="str">
        <f>_xlfn.XLOOKUP(LessonLookup[[#This Row],[TopicID]],topics!I:I,topics!E:E)</f>
        <v>Y10.Physics</v>
      </c>
      <c r="E567" s="35" t="s">
        <v>90</v>
      </c>
      <c r="F567" s="36" t="s">
        <v>10</v>
      </c>
      <c r="G567" s="36">
        <v>12</v>
      </c>
      <c r="H567" s="37">
        <v>2</v>
      </c>
      <c r="I567"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P12</v>
      </c>
      <c r="J567"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P12.2</v>
      </c>
      <c r="K567" s="5" t="str">
        <f>IF(LessonLookup[[#This Row],[LessonTitleAuto]]="",LessonLookup[[#This Row],[LessonTitleEnter]],LessonLookup[[#This Row],[LessonTitleAuto]])</f>
        <v>Electromagnetism</v>
      </c>
      <c r="L567" s="3" t="s">
        <v>87</v>
      </c>
      <c r="M567" s="3" t="s">
        <v>51</v>
      </c>
      <c r="N567" s="8">
        <f>COUNTIF(StatementLookup[LessonID],LessonLookup[[#This Row],[LessonID]])</f>
        <v>5</v>
      </c>
      <c r="O567" s="7">
        <v>1</v>
      </c>
      <c r="P567" s="2" t="s">
        <v>1089</v>
      </c>
      <c r="Q567" s="2"/>
      <c r="R567" s="2"/>
      <c r="S567" s="2"/>
      <c r="T567" s="4" t="str">
        <f>IF(ISERROR(_xlfn.XLOOKUP(LessonLookup[[#This Row],[TopicID]],TopicLookup[TopicID],TopicLookup[TopicTitle])),"",_xlfn.XLOOKUP(LessonLookup[[#This Row],[TopicID]],TopicLookup[TopicID],TopicLookup[TopicTitle]))</f>
        <v>Magnetism And The Motor Effect</v>
      </c>
      <c r="U56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67" s="2"/>
      <c r="X567" s="2"/>
      <c r="Y567" s="2"/>
      <c r="Z567" s="2"/>
      <c r="AA567" s="2"/>
      <c r="AB567" s="2"/>
    </row>
    <row r="568" spans="1:28" hidden="1" x14ac:dyDescent="0.25">
      <c r="A568" s="7" t="str">
        <f>_xlfn.XLOOKUP(LessonLookup[[#This Row],[TopicID]],TopicLookup[TopicID],TopicLookup[SyllabusSubject])</f>
        <v>Physics</v>
      </c>
      <c r="B568" s="5">
        <f>_xlfn.XLOOKUP(LessonLookup[[#This Row],[TopicID]],TopicLookup[TopicID],TopicLookup[SyllabusKeyStage])</f>
        <v>4</v>
      </c>
      <c r="C568" s="1" t="str">
        <f>_xlfn.XLOOKUP(LessonLookup[[#This Row],[TopicID]],topics!I:I,topics!D:D)</f>
        <v>KS4.Physics</v>
      </c>
      <c r="D568" s="1" t="str">
        <f>_xlfn.XLOOKUP(LessonLookup[[#This Row],[TopicID]],topics!I:I,topics!E:E)</f>
        <v>Y10.Physics</v>
      </c>
      <c r="E568" s="35" t="s">
        <v>90</v>
      </c>
      <c r="F568" s="36" t="s">
        <v>10</v>
      </c>
      <c r="G568" s="36">
        <v>12</v>
      </c>
      <c r="H568" s="37">
        <v>3</v>
      </c>
      <c r="I568"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P12</v>
      </c>
      <c r="J568"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P12.3</v>
      </c>
      <c r="K568" s="5" t="str">
        <f>IF(LessonLookup[[#This Row],[LessonTitleAuto]]="",LessonLookup[[#This Row],[LessonTitleEnter]],LessonLookup[[#This Row],[LessonTitleAuto]])</f>
        <v>Magnetic Forces</v>
      </c>
      <c r="L568" s="3" t="s">
        <v>1090</v>
      </c>
      <c r="M568" s="3" t="s">
        <v>51</v>
      </c>
      <c r="N568" s="8">
        <f>COUNTIF(StatementLookup[LessonID],LessonLookup[[#This Row],[LessonID]])</f>
        <v>6</v>
      </c>
      <c r="O568" s="7">
        <v>1</v>
      </c>
      <c r="P568" s="2" t="s">
        <v>1091</v>
      </c>
      <c r="Q568" s="2"/>
      <c r="R568" s="2"/>
      <c r="S568" s="2"/>
      <c r="T568" s="4" t="str">
        <f>IF(ISERROR(_xlfn.XLOOKUP(LessonLookup[[#This Row],[TopicID]],TopicLookup[TopicID],TopicLookup[TopicTitle])),"",_xlfn.XLOOKUP(LessonLookup[[#This Row],[TopicID]],TopicLookup[TopicID],TopicLookup[TopicTitle]))</f>
        <v>Magnetism And The Motor Effect</v>
      </c>
      <c r="U56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68" s="2"/>
      <c r="X568" s="2"/>
      <c r="Y568" s="2"/>
      <c r="Z568" s="2"/>
      <c r="AA568" s="2"/>
      <c r="AB568" s="2"/>
    </row>
    <row r="569" spans="1:28" hidden="1" x14ac:dyDescent="0.25">
      <c r="A569" s="7" t="str">
        <f>_xlfn.XLOOKUP(LessonLookup[[#This Row],[TopicID]],TopicLookup[TopicID],TopicLookup[SyllabusSubject])</f>
        <v>Physics</v>
      </c>
      <c r="B569" s="5">
        <f>_xlfn.XLOOKUP(LessonLookup[[#This Row],[TopicID]],TopicLookup[TopicID],TopicLookup[SyllabusKeyStage])</f>
        <v>4</v>
      </c>
      <c r="C569" s="1" t="str">
        <f>_xlfn.XLOOKUP(LessonLookup[[#This Row],[TopicID]],topics!I:I,topics!D:D)</f>
        <v>KS4.Physics</v>
      </c>
      <c r="D569" s="1" t="str">
        <f>_xlfn.XLOOKUP(LessonLookup[[#This Row],[TopicID]],topics!I:I,topics!E:E)</f>
        <v>Y10.Physics</v>
      </c>
      <c r="E569" s="35" t="s">
        <v>90</v>
      </c>
      <c r="F569" s="36" t="s">
        <v>10</v>
      </c>
      <c r="G569" s="36">
        <v>12</v>
      </c>
      <c r="H569" s="37" t="s">
        <v>8</v>
      </c>
      <c r="I569"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P12</v>
      </c>
      <c r="J569"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P12.F</v>
      </c>
      <c r="K569" s="5" t="str">
        <f>IF(LessonLookup[[#This Row],[LessonTitleAuto]]="",LessonLookup[[#This Row],[LessonTitleEnter]],LessonLookup[[#This Row],[LessonTitleAuto]])</f>
        <v>Test feedback: P12 Magnetism And The Motor Effect</v>
      </c>
      <c r="L569" s="3" t="s">
        <v>921</v>
      </c>
      <c r="M569" s="3" t="s">
        <v>2951</v>
      </c>
      <c r="N569" s="2">
        <f>COUNTIF(StatementLookup[LessonID],LessonLookup[[#This Row],[LessonID]])</f>
        <v>1</v>
      </c>
      <c r="O569" s="2">
        <v>1</v>
      </c>
      <c r="P569" s="7"/>
      <c r="Q569" s="8"/>
      <c r="R569" s="2"/>
      <c r="S569" s="2"/>
      <c r="T569" s="4" t="str">
        <f>IF(ISERROR(_xlfn.XLOOKUP(LessonLookup[[#This Row],[TopicID]],TopicLookup[TopicID],TopicLookup[TopicTitle])),"",_xlfn.XLOOKUP(LessonLookup[[#This Row],[TopicID]],TopicLookup[TopicID],TopicLookup[TopicTitle]))</f>
        <v>Magnetism And The Motor Effect</v>
      </c>
      <c r="U56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P12 Magnetism And The Motor Effect</v>
      </c>
      <c r="V569" s="2"/>
      <c r="X569" s="2"/>
      <c r="Y569" s="2"/>
      <c r="Z569" s="2"/>
      <c r="AA569" s="2"/>
      <c r="AB569" s="2"/>
    </row>
    <row r="570" spans="1:28" hidden="1" x14ac:dyDescent="0.25">
      <c r="A570" s="7" t="str">
        <f>_xlfn.XLOOKUP(LessonLookup[[#This Row],[TopicID]],TopicLookup[TopicID],TopicLookup[SyllabusSubject])</f>
        <v>Physics</v>
      </c>
      <c r="B570" s="5">
        <f>_xlfn.XLOOKUP(LessonLookup[[#This Row],[TopicID]],TopicLookup[TopicID],TopicLookup[SyllabusKeyStage])</f>
        <v>4</v>
      </c>
      <c r="C570" s="1" t="str">
        <f>_xlfn.XLOOKUP(LessonLookup[[#This Row],[TopicID]],topics!I:I,topics!D:D)</f>
        <v>KS4.Physics</v>
      </c>
      <c r="D570" s="1" t="str">
        <f>_xlfn.XLOOKUP(LessonLookup[[#This Row],[TopicID]],topics!I:I,topics!E:E)</f>
        <v>Y10.Physics</v>
      </c>
      <c r="E570" s="35" t="s">
        <v>90</v>
      </c>
      <c r="F570" s="36" t="s">
        <v>10</v>
      </c>
      <c r="G570" s="36">
        <v>12</v>
      </c>
      <c r="H570" s="37" t="s">
        <v>6</v>
      </c>
      <c r="I570"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P12</v>
      </c>
      <c r="J570"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P12.R</v>
      </c>
      <c r="K570" s="5" t="str">
        <f>IF(LessonLookup[[#This Row],[LessonTitleAuto]]="",LessonLookup[[#This Row],[LessonTitleEnter]],LessonLookup[[#This Row],[LessonTitleAuto]])</f>
        <v>Revision of topic P12 Magnetism And The Motor Effect</v>
      </c>
      <c r="L570" s="3" t="s">
        <v>921</v>
      </c>
      <c r="M570" s="3" t="s">
        <v>2873</v>
      </c>
      <c r="N570" s="2">
        <f>COUNTIF(StatementLookup[LessonID],LessonLookup[[#This Row],[LessonID]])</f>
        <v>1</v>
      </c>
      <c r="O570" s="2">
        <v>1</v>
      </c>
      <c r="P570" s="7"/>
      <c r="Q570" s="8"/>
      <c r="R570" s="2"/>
      <c r="S570" s="2"/>
      <c r="T570" s="4" t="str">
        <f>IF(ISERROR(_xlfn.XLOOKUP(LessonLookup[[#This Row],[TopicID]],TopicLookup[TopicID],TopicLookup[TopicTitle])),"",_xlfn.XLOOKUP(LessonLookup[[#This Row],[TopicID]],TopicLookup[TopicID],TopicLookup[TopicTitle]))</f>
        <v>Magnetism And The Motor Effect</v>
      </c>
      <c r="U57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P12 Magnetism And The Motor Effect</v>
      </c>
      <c r="V570" s="2"/>
      <c r="X570" s="2"/>
      <c r="Y570" s="2"/>
      <c r="Z570" s="2"/>
      <c r="AA570" s="2"/>
      <c r="AB570" s="2"/>
    </row>
    <row r="571" spans="1:28" hidden="1" x14ac:dyDescent="0.25">
      <c r="A571" s="7" t="str">
        <f>_xlfn.XLOOKUP(LessonLookup[[#This Row],[TopicID]],TopicLookup[TopicID],TopicLookup[SyllabusSubject])</f>
        <v>Physics</v>
      </c>
      <c r="B571" s="5">
        <f>_xlfn.XLOOKUP(LessonLookup[[#This Row],[TopicID]],TopicLookup[TopicID],TopicLookup[SyllabusKeyStage])</f>
        <v>4</v>
      </c>
      <c r="C571" s="1" t="str">
        <f>_xlfn.XLOOKUP(LessonLookup[[#This Row],[TopicID]],topics!I:I,topics!D:D)</f>
        <v>KS4.Physics</v>
      </c>
      <c r="D571" s="1" t="str">
        <f>_xlfn.XLOOKUP(LessonLookup[[#This Row],[TopicID]],topics!I:I,topics!E:E)</f>
        <v>Y10.Physics</v>
      </c>
      <c r="E571" s="35" t="s">
        <v>90</v>
      </c>
      <c r="F571" s="36" t="s">
        <v>10</v>
      </c>
      <c r="G571" s="36">
        <v>12</v>
      </c>
      <c r="H571" s="37" t="s">
        <v>7</v>
      </c>
      <c r="I571"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P12</v>
      </c>
      <c r="J571"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P12.T</v>
      </c>
      <c r="K571" s="5" t="str">
        <f>IF(LessonLookup[[#This Row],[LessonTitleAuto]]="",LessonLookup[[#This Row],[LessonTitleEnter]],LessonLookup[[#This Row],[LessonTitleAuto]])</f>
        <v>Topic test: P12 Magnetism And The Motor Effect</v>
      </c>
      <c r="L571" s="3" t="s">
        <v>921</v>
      </c>
      <c r="M571" s="3" t="s">
        <v>2950</v>
      </c>
      <c r="N571" s="2">
        <f>COUNTIF(StatementLookup[LessonID],LessonLookup[[#This Row],[LessonID]])</f>
        <v>1</v>
      </c>
      <c r="O571" s="2">
        <v>1</v>
      </c>
      <c r="P571" s="7"/>
      <c r="Q571" s="8"/>
      <c r="R571" s="2"/>
      <c r="S571" s="2"/>
      <c r="T571" s="4" t="str">
        <f>IF(ISERROR(_xlfn.XLOOKUP(LessonLookup[[#This Row],[TopicID]],TopicLookup[TopicID],TopicLookup[TopicTitle])),"",_xlfn.XLOOKUP(LessonLookup[[#This Row],[TopicID]],TopicLookup[TopicID],TopicLookup[TopicTitle]))</f>
        <v>Magnetism And The Motor Effect</v>
      </c>
      <c r="U57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P12 Magnetism And The Motor Effect</v>
      </c>
      <c r="V571" s="2"/>
      <c r="X571" s="2"/>
      <c r="Y571" s="2"/>
      <c r="Z571" s="2"/>
      <c r="AA571" s="2"/>
      <c r="AB571" s="2"/>
    </row>
    <row r="572" spans="1:28" hidden="1" x14ac:dyDescent="0.25">
      <c r="A572" s="7" t="str">
        <f>_xlfn.XLOOKUP(LessonLookup[[#This Row],[TopicID]],TopicLookup[TopicID],TopicLookup[SyllabusSubject])</f>
        <v>Physics</v>
      </c>
      <c r="B572" s="5">
        <f>_xlfn.XLOOKUP(LessonLookup[[#This Row],[TopicID]],TopicLookup[TopicID],TopicLookup[SyllabusKeyStage])</f>
        <v>4</v>
      </c>
      <c r="C572" s="1" t="str">
        <f>_xlfn.XLOOKUP(LessonLookup[[#This Row],[TopicID]],topics!I:I,topics!D:D)</f>
        <v>KS4.Physics</v>
      </c>
      <c r="D572" s="1" t="str">
        <f>_xlfn.XLOOKUP(LessonLookup[[#This Row],[TopicID]],topics!I:I,topics!E:E)</f>
        <v>Y11.Physics</v>
      </c>
      <c r="E572" s="35" t="s">
        <v>90</v>
      </c>
      <c r="F572" s="36" t="s">
        <v>10</v>
      </c>
      <c r="G572" s="36">
        <v>13</v>
      </c>
      <c r="H572" s="37">
        <v>1</v>
      </c>
      <c r="I572"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P13</v>
      </c>
      <c r="J572"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P13.1</v>
      </c>
      <c r="K572" s="5" t="str">
        <f>IF(LessonLookup[[#This Row],[LessonTitleAuto]]="",LessonLookup[[#This Row],[LessonTitleEnter]],LessonLookup[[#This Row],[LessonTitleAuto]])</f>
        <v>Electromagnetic Induction</v>
      </c>
      <c r="L572" s="3" t="s">
        <v>103</v>
      </c>
      <c r="M572" s="3" t="s">
        <v>51</v>
      </c>
      <c r="N572" s="8">
        <f>COUNTIF(StatementLookup[LessonID],LessonLookup[[#This Row],[LessonID]])</f>
        <v>6</v>
      </c>
      <c r="O572" s="7">
        <v>1</v>
      </c>
      <c r="P572" s="2" t="s">
        <v>1092</v>
      </c>
      <c r="Q572" s="2"/>
      <c r="R572" s="2"/>
      <c r="S572" s="2"/>
      <c r="T572" s="4" t="str">
        <f>IF(ISERROR(_xlfn.XLOOKUP(LessonLookup[[#This Row],[TopicID]],TopicLookup[TopicID],TopicLookup[TopicTitle])),"",_xlfn.XLOOKUP(LessonLookup[[#This Row],[TopicID]],TopicLookup[TopicID],TopicLookup[TopicTitle]))</f>
        <v>Electromagnetic Induction</v>
      </c>
      <c r="U57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72" s="2"/>
      <c r="X572" s="2"/>
      <c r="Y572" s="2"/>
      <c r="Z572" s="2"/>
      <c r="AA572" s="2"/>
      <c r="AB572" s="2"/>
    </row>
    <row r="573" spans="1:28" hidden="1" x14ac:dyDescent="0.25">
      <c r="A573" s="7" t="str">
        <f>_xlfn.XLOOKUP(LessonLookup[[#This Row],[TopicID]],TopicLookup[TopicID],TopicLookup[SyllabusSubject])</f>
        <v>Physics</v>
      </c>
      <c r="B573" s="5">
        <f>_xlfn.XLOOKUP(LessonLookup[[#This Row],[TopicID]],TopicLookup[TopicID],TopicLookup[SyllabusKeyStage])</f>
        <v>4</v>
      </c>
      <c r="C573" s="1" t="str">
        <f>_xlfn.XLOOKUP(LessonLookup[[#This Row],[TopicID]],topics!I:I,topics!D:D)</f>
        <v>KS4.Physics</v>
      </c>
      <c r="D573" s="1" t="str">
        <f>_xlfn.XLOOKUP(LessonLookup[[#This Row],[TopicID]],topics!I:I,topics!E:E)</f>
        <v>Y11.Physics</v>
      </c>
      <c r="E573" s="35" t="s">
        <v>90</v>
      </c>
      <c r="F573" s="36" t="s">
        <v>10</v>
      </c>
      <c r="G573" s="36">
        <v>13</v>
      </c>
      <c r="H573" s="37">
        <v>2</v>
      </c>
      <c r="I573"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P13</v>
      </c>
      <c r="J573"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P13.2</v>
      </c>
      <c r="K573" s="5" t="str">
        <f>IF(LessonLookup[[#This Row],[LessonTitleAuto]]="",LessonLookup[[#This Row],[LessonTitleEnter]],LessonLookup[[#This Row],[LessonTitleAuto]])</f>
        <v>The National Grid</v>
      </c>
      <c r="L573" s="3" t="s">
        <v>1093</v>
      </c>
      <c r="M573" s="3" t="s">
        <v>51</v>
      </c>
      <c r="N573" s="8">
        <f>COUNTIF(StatementLookup[LessonID],LessonLookup[[#This Row],[LessonID]])</f>
        <v>5</v>
      </c>
      <c r="O573" s="7">
        <v>1</v>
      </c>
      <c r="P573" s="2" t="s">
        <v>1094</v>
      </c>
      <c r="Q573" s="2"/>
      <c r="R573" s="2"/>
      <c r="S573" s="2"/>
      <c r="T573" s="4" t="str">
        <f>IF(ISERROR(_xlfn.XLOOKUP(LessonLookup[[#This Row],[TopicID]],TopicLookup[TopicID],TopicLookup[TopicTitle])),"",_xlfn.XLOOKUP(LessonLookup[[#This Row],[TopicID]],TopicLookup[TopicID],TopicLookup[TopicTitle]))</f>
        <v>Electromagnetic Induction</v>
      </c>
      <c r="U57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73" s="2"/>
      <c r="X573" s="2"/>
      <c r="Y573" s="2"/>
      <c r="Z573" s="2"/>
      <c r="AA573" s="2"/>
      <c r="AB573" s="2"/>
    </row>
    <row r="574" spans="1:28" ht="14.65" hidden="1" customHeight="1" x14ac:dyDescent="0.25">
      <c r="A574" s="7" t="str">
        <f>_xlfn.XLOOKUP(LessonLookup[[#This Row],[TopicID]],TopicLookup[TopicID],TopicLookup[SyllabusSubject])</f>
        <v>Physics</v>
      </c>
      <c r="B574" s="5">
        <f>_xlfn.XLOOKUP(LessonLookup[[#This Row],[TopicID]],TopicLookup[TopicID],TopicLookup[SyllabusKeyStage])</f>
        <v>4</v>
      </c>
      <c r="C574" s="1" t="str">
        <f>_xlfn.XLOOKUP(LessonLookup[[#This Row],[TopicID]],topics!I:I,topics!D:D)</f>
        <v>KS4.Physics</v>
      </c>
      <c r="D574" s="1" t="str">
        <f>_xlfn.XLOOKUP(LessonLookup[[#This Row],[TopicID]],topics!I:I,topics!E:E)</f>
        <v>Y11.Physics</v>
      </c>
      <c r="E574" s="35" t="s">
        <v>90</v>
      </c>
      <c r="F574" s="36" t="s">
        <v>10</v>
      </c>
      <c r="G574" s="36">
        <v>13</v>
      </c>
      <c r="H574" s="37">
        <v>3</v>
      </c>
      <c r="I574"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P13</v>
      </c>
      <c r="J57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P13.3</v>
      </c>
      <c r="K574" s="5" t="str">
        <f>IF(LessonLookup[[#This Row],[LessonTitleAuto]]="",LessonLookup[[#This Row],[LessonTitleEnter]],LessonLookup[[#This Row],[LessonTitleAuto]])</f>
        <v>Transformers And Energy</v>
      </c>
      <c r="L574" s="3" t="s">
        <v>1095</v>
      </c>
      <c r="M574" s="3" t="s">
        <v>51</v>
      </c>
      <c r="N574" s="8">
        <f>COUNTIF(StatementLookup[LessonID],LessonLookup[[#This Row],[LessonID]])</f>
        <v>5</v>
      </c>
      <c r="O574" s="7">
        <v>1</v>
      </c>
      <c r="P574" s="2" t="s">
        <v>1096</v>
      </c>
      <c r="Q574" s="2"/>
      <c r="R574" s="2"/>
      <c r="S574" s="2"/>
      <c r="T574" s="4" t="str">
        <f>IF(ISERROR(_xlfn.XLOOKUP(LessonLookup[[#This Row],[TopicID]],TopicLookup[TopicID],TopicLookup[TopicTitle])),"",_xlfn.XLOOKUP(LessonLookup[[#This Row],[TopicID]],TopicLookup[TopicID],TopicLookup[TopicTitle]))</f>
        <v>Electromagnetic Induction</v>
      </c>
      <c r="U57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74" s="2"/>
      <c r="X574" s="2"/>
      <c r="Y574" s="2"/>
      <c r="Z574" s="2"/>
      <c r="AA574" s="2"/>
      <c r="AB574" s="2"/>
    </row>
    <row r="575" spans="1:28" ht="14.65" hidden="1" customHeight="1" x14ac:dyDescent="0.25">
      <c r="A575" s="7" t="str">
        <f>_xlfn.XLOOKUP(LessonLookup[[#This Row],[TopicID]],TopicLookup[TopicID],TopicLookup[SyllabusSubject])</f>
        <v>Physics</v>
      </c>
      <c r="B575" s="5">
        <f>_xlfn.XLOOKUP(LessonLookup[[#This Row],[TopicID]],TopicLookup[TopicID],TopicLookup[SyllabusKeyStage])</f>
        <v>4</v>
      </c>
      <c r="C575" s="1" t="str">
        <f>_xlfn.XLOOKUP(LessonLookup[[#This Row],[TopicID]],topics!I:I,topics!D:D)</f>
        <v>KS4.Physics</v>
      </c>
      <c r="D575" s="1" t="str">
        <f>_xlfn.XLOOKUP(LessonLookup[[#This Row],[TopicID]],topics!I:I,topics!E:E)</f>
        <v>Y11.Physics</v>
      </c>
      <c r="E575" s="35" t="s">
        <v>90</v>
      </c>
      <c r="F575" s="36" t="s">
        <v>10</v>
      </c>
      <c r="G575" s="36">
        <v>13</v>
      </c>
      <c r="H575" s="37" t="s">
        <v>8</v>
      </c>
      <c r="I575"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P13</v>
      </c>
      <c r="J575"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P13.F</v>
      </c>
      <c r="K575" s="5" t="str">
        <f>IF(LessonLookup[[#This Row],[LessonTitleAuto]]="",LessonLookup[[#This Row],[LessonTitleEnter]],LessonLookup[[#This Row],[LessonTitleAuto]])</f>
        <v>Test feedback: P13 Electromagnetic Induction</v>
      </c>
      <c r="L575" s="3" t="s">
        <v>921</v>
      </c>
      <c r="M575" s="3" t="s">
        <v>2951</v>
      </c>
      <c r="N575" s="2">
        <f>COUNTIF(StatementLookup[LessonID],LessonLookup[[#This Row],[LessonID]])</f>
        <v>1</v>
      </c>
      <c r="O575" s="2">
        <v>1</v>
      </c>
      <c r="P575" s="7"/>
      <c r="Q575" s="8"/>
      <c r="R575" s="2"/>
      <c r="S575" s="2"/>
      <c r="T575" s="4" t="str">
        <f>IF(ISERROR(_xlfn.XLOOKUP(LessonLookup[[#This Row],[TopicID]],TopicLookup[TopicID],TopicLookup[TopicTitle])),"",_xlfn.XLOOKUP(LessonLookup[[#This Row],[TopicID]],TopicLookup[TopicID],TopicLookup[TopicTitle]))</f>
        <v>Electromagnetic Induction</v>
      </c>
      <c r="U57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P13 Electromagnetic Induction</v>
      </c>
      <c r="V575" s="2"/>
      <c r="X575" s="2"/>
      <c r="Y575" s="2"/>
      <c r="Z575" s="2"/>
      <c r="AA575" s="2"/>
      <c r="AB575" s="2"/>
    </row>
    <row r="576" spans="1:28" ht="14.65" hidden="1" customHeight="1" x14ac:dyDescent="0.25">
      <c r="A576" s="7" t="str">
        <f>_xlfn.XLOOKUP(LessonLookup[[#This Row],[TopicID]],TopicLookup[TopicID],TopicLookup[SyllabusSubject])</f>
        <v>Physics</v>
      </c>
      <c r="B576" s="5">
        <f>_xlfn.XLOOKUP(LessonLookup[[#This Row],[TopicID]],TopicLookup[TopicID],TopicLookup[SyllabusKeyStage])</f>
        <v>4</v>
      </c>
      <c r="C576" s="1" t="str">
        <f>_xlfn.XLOOKUP(LessonLookup[[#This Row],[TopicID]],topics!I:I,topics!D:D)</f>
        <v>KS4.Physics</v>
      </c>
      <c r="D576" s="1" t="str">
        <f>_xlfn.XLOOKUP(LessonLookup[[#This Row],[TopicID]],topics!I:I,topics!E:E)</f>
        <v>Y11.Physics</v>
      </c>
      <c r="E576" s="35" t="s">
        <v>90</v>
      </c>
      <c r="F576" s="36" t="s">
        <v>10</v>
      </c>
      <c r="G576" s="36">
        <v>13</v>
      </c>
      <c r="H576" s="37" t="s">
        <v>6</v>
      </c>
      <c r="I576"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P13</v>
      </c>
      <c r="J576"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P13.R</v>
      </c>
      <c r="K576" s="5" t="str">
        <f>IF(LessonLookup[[#This Row],[LessonTitleAuto]]="",LessonLookup[[#This Row],[LessonTitleEnter]],LessonLookup[[#This Row],[LessonTitleAuto]])</f>
        <v>Revision of topic P13 Electromagnetic Induction</v>
      </c>
      <c r="L576" s="3" t="s">
        <v>921</v>
      </c>
      <c r="M576" s="3" t="s">
        <v>2873</v>
      </c>
      <c r="N576" s="2">
        <f>COUNTIF(StatementLookup[LessonID],LessonLookup[[#This Row],[LessonID]])</f>
        <v>1</v>
      </c>
      <c r="O576" s="2">
        <v>1</v>
      </c>
      <c r="P576" s="7"/>
      <c r="Q576" s="8"/>
      <c r="R576" s="2"/>
      <c r="S576" s="2"/>
      <c r="T576" s="4" t="str">
        <f>IF(ISERROR(_xlfn.XLOOKUP(LessonLookup[[#This Row],[TopicID]],TopicLookup[TopicID],TopicLookup[TopicTitle])),"",_xlfn.XLOOKUP(LessonLookup[[#This Row],[TopicID]],TopicLookup[TopicID],TopicLookup[TopicTitle]))</f>
        <v>Electromagnetic Induction</v>
      </c>
      <c r="U57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P13 Electromagnetic Induction</v>
      </c>
      <c r="V576" s="2"/>
      <c r="X576" s="2"/>
      <c r="Y576" s="2"/>
      <c r="Z576" s="2"/>
      <c r="AA576" s="2"/>
      <c r="AB576" s="2"/>
    </row>
    <row r="577" spans="1:28" ht="14.65" hidden="1" customHeight="1" x14ac:dyDescent="0.25">
      <c r="A577" s="7" t="str">
        <f>_xlfn.XLOOKUP(LessonLookup[[#This Row],[TopicID]],TopicLookup[TopicID],TopicLookup[SyllabusSubject])</f>
        <v>Physics</v>
      </c>
      <c r="B577" s="5">
        <f>_xlfn.XLOOKUP(LessonLookup[[#This Row],[TopicID]],TopicLookup[TopicID],TopicLookup[SyllabusKeyStage])</f>
        <v>4</v>
      </c>
      <c r="C577" s="1" t="str">
        <f>_xlfn.XLOOKUP(LessonLookup[[#This Row],[TopicID]],topics!I:I,topics!D:D)</f>
        <v>KS4.Physics</v>
      </c>
      <c r="D577" s="1" t="str">
        <f>_xlfn.XLOOKUP(LessonLookup[[#This Row],[TopicID]],topics!I:I,topics!E:E)</f>
        <v>Y11.Physics</v>
      </c>
      <c r="E577" s="35" t="s">
        <v>90</v>
      </c>
      <c r="F577" s="36" t="s">
        <v>10</v>
      </c>
      <c r="G577" s="36">
        <v>13</v>
      </c>
      <c r="H577" s="37" t="s">
        <v>7</v>
      </c>
      <c r="I577"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P13</v>
      </c>
      <c r="J577"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P13.T</v>
      </c>
      <c r="K577" s="5" t="str">
        <f>IF(LessonLookup[[#This Row],[LessonTitleAuto]]="",LessonLookup[[#This Row],[LessonTitleEnter]],LessonLookup[[#This Row],[LessonTitleAuto]])</f>
        <v>Topic test: P13 Electromagnetic Induction</v>
      </c>
      <c r="L577" s="3" t="s">
        <v>921</v>
      </c>
      <c r="M577" s="3" t="s">
        <v>2950</v>
      </c>
      <c r="N577" s="2">
        <f>COUNTIF(StatementLookup[LessonID],LessonLookup[[#This Row],[LessonID]])</f>
        <v>1</v>
      </c>
      <c r="O577" s="2">
        <v>1</v>
      </c>
      <c r="P577" s="7"/>
      <c r="Q577" s="8"/>
      <c r="R577" s="2"/>
      <c r="S577" s="2"/>
      <c r="T577" s="4" t="str">
        <f>IF(ISERROR(_xlfn.XLOOKUP(LessonLookup[[#This Row],[TopicID]],TopicLookup[TopicID],TopicLookup[TopicTitle])),"",_xlfn.XLOOKUP(LessonLookup[[#This Row],[TopicID]],TopicLookup[TopicID],TopicLookup[TopicTitle]))</f>
        <v>Electromagnetic Induction</v>
      </c>
      <c r="U57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P13 Electromagnetic Induction</v>
      </c>
      <c r="V577" s="2"/>
      <c r="X577" s="2"/>
      <c r="Y577" s="2"/>
      <c r="Z577" s="2"/>
      <c r="AA577" s="2"/>
      <c r="AB577" s="2"/>
    </row>
    <row r="578" spans="1:28" ht="14.65" hidden="1" customHeight="1" x14ac:dyDescent="0.25">
      <c r="A578" s="7" t="str">
        <f>_xlfn.XLOOKUP(LessonLookup[[#This Row],[TopicID]],TopicLookup[TopicID],TopicLookup[SyllabusSubject])</f>
        <v>Physics</v>
      </c>
      <c r="B578" s="5">
        <f>_xlfn.XLOOKUP(LessonLookup[[#This Row],[TopicID]],TopicLookup[TopicID],TopicLookup[SyllabusKeyStage])</f>
        <v>4</v>
      </c>
      <c r="C578" s="1" t="str">
        <f>_xlfn.XLOOKUP(LessonLookup[[#This Row],[TopicID]],topics!I:I,topics!D:D)</f>
        <v>KS4.Physics</v>
      </c>
      <c r="D578" s="1" t="str">
        <f>_xlfn.XLOOKUP(LessonLookup[[#This Row],[TopicID]],topics!I:I,topics!E:E)</f>
        <v>Y10.Physics</v>
      </c>
      <c r="E578" s="35" t="s">
        <v>90</v>
      </c>
      <c r="F578" s="36" t="s">
        <v>10</v>
      </c>
      <c r="G578" s="36">
        <v>14</v>
      </c>
      <c r="H578" s="37">
        <v>1</v>
      </c>
      <c r="I578"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P14</v>
      </c>
      <c r="J578"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P14.1</v>
      </c>
      <c r="K578" s="5" t="str">
        <f>IF(LessonLookup[[#This Row],[LessonTitleAuto]]="",LessonLookup[[#This Row],[LessonTitleEnter]],LessonLookup[[#This Row],[LessonTitleAuto]])</f>
        <v>Particles And Density</v>
      </c>
      <c r="L578" s="3" t="s">
        <v>1097</v>
      </c>
      <c r="M578" s="3" t="s">
        <v>51</v>
      </c>
      <c r="N578" s="8">
        <f>COUNTIF(StatementLookup[LessonID],LessonLookup[[#This Row],[LessonID]])</f>
        <v>6</v>
      </c>
      <c r="O578" s="7">
        <v>1</v>
      </c>
      <c r="P578" s="2" t="s">
        <v>1098</v>
      </c>
      <c r="Q578" s="2"/>
      <c r="R578" s="2"/>
      <c r="S578" s="2"/>
      <c r="T578" s="4" t="str">
        <f>IF(ISERROR(_xlfn.XLOOKUP(LessonLookup[[#This Row],[TopicID]],TopicLookup[TopicID],TopicLookup[TopicTitle])),"",_xlfn.XLOOKUP(LessonLookup[[#This Row],[TopicID]],TopicLookup[TopicID],TopicLookup[TopicTitle]))</f>
        <v>Particle Model</v>
      </c>
      <c r="U57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78" s="2"/>
      <c r="X578" s="2"/>
      <c r="Y578" s="2"/>
      <c r="Z578" s="2"/>
      <c r="AA578" s="2"/>
      <c r="AB578" s="2"/>
    </row>
    <row r="579" spans="1:28" ht="14.65" hidden="1" customHeight="1" x14ac:dyDescent="0.25">
      <c r="A579" s="7" t="str">
        <f>_xlfn.XLOOKUP(LessonLookup[[#This Row],[TopicID]],TopicLookup[TopicID],TopicLookup[SyllabusSubject])</f>
        <v>Physics</v>
      </c>
      <c r="B579" s="5">
        <f>_xlfn.XLOOKUP(LessonLookup[[#This Row],[TopicID]],TopicLookup[TopicID],TopicLookup[SyllabusKeyStage])</f>
        <v>4</v>
      </c>
      <c r="C579" s="1" t="str">
        <f>_xlfn.XLOOKUP(LessonLookup[[#This Row],[TopicID]],topics!I:I,topics!D:D)</f>
        <v>KS4.Physics</v>
      </c>
      <c r="D579" s="1" t="str">
        <f>_xlfn.XLOOKUP(LessonLookup[[#This Row],[TopicID]],topics!I:I,topics!E:E)</f>
        <v>Y10.Physics</v>
      </c>
      <c r="E579" s="35" t="s">
        <v>90</v>
      </c>
      <c r="F579" s="36" t="s">
        <v>10</v>
      </c>
      <c r="G579" s="36">
        <v>14</v>
      </c>
      <c r="H579" s="37">
        <v>2</v>
      </c>
      <c r="I579"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P14</v>
      </c>
      <c r="J579"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P14.2</v>
      </c>
      <c r="K579" s="5" t="str">
        <f>IF(LessonLookup[[#This Row],[LessonTitleAuto]]="",LessonLookup[[#This Row],[LessonTitleEnter]],LessonLookup[[#This Row],[LessonTitleAuto]])</f>
        <v>Energy And Changes Of State</v>
      </c>
      <c r="L579" s="3" t="s">
        <v>1099</v>
      </c>
      <c r="M579" s="3" t="s">
        <v>51</v>
      </c>
      <c r="N579" s="8">
        <f>COUNTIF(StatementLookup[LessonID],LessonLookup[[#This Row],[LessonID]])</f>
        <v>6</v>
      </c>
      <c r="O579" s="7">
        <v>1</v>
      </c>
      <c r="P579" s="2" t="s">
        <v>1100</v>
      </c>
      <c r="Q579" s="2"/>
      <c r="R579" s="2"/>
      <c r="S579" s="2"/>
      <c r="T579" s="4" t="str">
        <f>IF(ISERROR(_xlfn.XLOOKUP(LessonLookup[[#This Row],[TopicID]],TopicLookup[TopicID],TopicLookup[TopicTitle])),"",_xlfn.XLOOKUP(LessonLookup[[#This Row],[TopicID]],TopicLookup[TopicID],TopicLookup[TopicTitle]))</f>
        <v>Particle Model</v>
      </c>
      <c r="U57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79" s="2"/>
      <c r="X579" s="2"/>
      <c r="Y579" s="2"/>
      <c r="Z579" s="2"/>
      <c r="AA579" s="2"/>
      <c r="AB579" s="2"/>
    </row>
    <row r="580" spans="1:28" ht="14.65" hidden="1" customHeight="1" x14ac:dyDescent="0.25">
      <c r="A580" s="7" t="str">
        <f>_xlfn.XLOOKUP(LessonLookup[[#This Row],[TopicID]],TopicLookup[TopicID],TopicLookup[SyllabusSubject])</f>
        <v>Physics</v>
      </c>
      <c r="B580" s="5">
        <f>_xlfn.XLOOKUP(LessonLookup[[#This Row],[TopicID]],TopicLookup[TopicID],TopicLookup[SyllabusKeyStage])</f>
        <v>4</v>
      </c>
      <c r="C580" s="1" t="str">
        <f>_xlfn.XLOOKUP(LessonLookup[[#This Row],[TopicID]],topics!I:I,topics!D:D)</f>
        <v>KS4.Physics</v>
      </c>
      <c r="D580" s="1" t="str">
        <f>_xlfn.XLOOKUP(LessonLookup[[#This Row],[TopicID]],topics!I:I,topics!E:E)</f>
        <v>Y10.Physics</v>
      </c>
      <c r="E580" s="35" t="s">
        <v>90</v>
      </c>
      <c r="F580" s="36" t="s">
        <v>10</v>
      </c>
      <c r="G580" s="36">
        <v>14</v>
      </c>
      <c r="H580" s="37">
        <v>3</v>
      </c>
      <c r="I580"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P14</v>
      </c>
      <c r="J580"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P14.3</v>
      </c>
      <c r="K580" s="5" t="str">
        <f>IF(LessonLookup[[#This Row],[LessonTitleAuto]]="",LessonLookup[[#This Row],[LessonTitleEnter]],LessonLookup[[#This Row],[LessonTitleAuto]])</f>
        <v>Energy Calculations</v>
      </c>
      <c r="L580" s="3" t="s">
        <v>1101</v>
      </c>
      <c r="M580" s="3" t="s">
        <v>51</v>
      </c>
      <c r="N580" s="8">
        <f>COUNTIF(StatementLookup[LessonID],LessonLookup[[#This Row],[LessonID]])</f>
        <v>3</v>
      </c>
      <c r="O580" s="7">
        <v>1</v>
      </c>
      <c r="P580" s="2" t="s">
        <v>1102</v>
      </c>
      <c r="Q580" s="2"/>
      <c r="R580" s="2"/>
      <c r="S580" s="2"/>
      <c r="T580" s="4" t="str">
        <f>IF(ISERROR(_xlfn.XLOOKUP(LessonLookup[[#This Row],[TopicID]],TopicLookup[TopicID],TopicLookup[TopicTitle])),"",_xlfn.XLOOKUP(LessonLookup[[#This Row],[TopicID]],TopicLookup[TopicID],TopicLookup[TopicTitle]))</f>
        <v>Particle Model</v>
      </c>
      <c r="U58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80" s="2"/>
      <c r="X580" s="2"/>
      <c r="Y580" s="2"/>
      <c r="Z580" s="2"/>
      <c r="AA580" s="2"/>
      <c r="AB580" s="2"/>
    </row>
    <row r="581" spans="1:28" ht="14.65" hidden="1" customHeight="1" x14ac:dyDescent="0.25">
      <c r="A581" s="7" t="str">
        <f>_xlfn.XLOOKUP(LessonLookup[[#This Row],[TopicID]],TopicLookup[TopicID],TopicLookup[SyllabusSubject])</f>
        <v>Physics</v>
      </c>
      <c r="B581" s="5">
        <f>_xlfn.XLOOKUP(LessonLookup[[#This Row],[TopicID]],TopicLookup[TopicID],TopicLookup[SyllabusKeyStage])</f>
        <v>4</v>
      </c>
      <c r="C581" s="1" t="str">
        <f>_xlfn.XLOOKUP(LessonLookup[[#This Row],[TopicID]],topics!I:I,topics!D:D)</f>
        <v>KS4.Physics</v>
      </c>
      <c r="D581" s="1" t="str">
        <f>_xlfn.XLOOKUP(LessonLookup[[#This Row],[TopicID]],topics!I:I,topics!E:E)</f>
        <v>Y10.Physics</v>
      </c>
      <c r="E581" s="35" t="s">
        <v>90</v>
      </c>
      <c r="F581" s="36" t="s">
        <v>10</v>
      </c>
      <c r="G581" s="36">
        <v>14</v>
      </c>
      <c r="H581" s="37">
        <v>4</v>
      </c>
      <c r="I581"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P14</v>
      </c>
      <c r="J581"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P14.4</v>
      </c>
      <c r="K581" s="5" t="str">
        <f>IF(LessonLookup[[#This Row],[LessonTitleAuto]]="",LessonLookup[[#This Row],[LessonTitleEnter]],LessonLookup[[#This Row],[LessonTitleAuto]])</f>
        <v>Gas Temperature And Pressure</v>
      </c>
      <c r="L581" s="3" t="s">
        <v>1103</v>
      </c>
      <c r="M581" s="3" t="s">
        <v>51</v>
      </c>
      <c r="N581" s="8">
        <f>COUNTIF(StatementLookup[LessonID],LessonLookup[[#This Row],[LessonID]])</f>
        <v>5</v>
      </c>
      <c r="O581" s="7">
        <v>1</v>
      </c>
      <c r="P581" s="2" t="s">
        <v>1104</v>
      </c>
      <c r="Q581" s="2"/>
      <c r="R581" s="2"/>
      <c r="S581" s="2"/>
      <c r="T581" s="4" t="str">
        <f>IF(ISERROR(_xlfn.XLOOKUP(LessonLookup[[#This Row],[TopicID]],TopicLookup[TopicID],TopicLookup[TopicTitle])),"",_xlfn.XLOOKUP(LessonLookup[[#This Row],[TopicID]],TopicLookup[TopicID],TopicLookup[TopicTitle]))</f>
        <v>Particle Model</v>
      </c>
      <c r="U58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81" s="2"/>
      <c r="X581" s="2"/>
      <c r="Y581" s="2"/>
      <c r="Z581" s="2"/>
      <c r="AA581" s="2"/>
      <c r="AB581" s="2"/>
    </row>
    <row r="582" spans="1:28" ht="14.65" hidden="1" customHeight="1" x14ac:dyDescent="0.25">
      <c r="A582" s="7" t="str">
        <f>_xlfn.XLOOKUP(LessonLookup[[#This Row],[TopicID]],TopicLookup[TopicID],TopicLookup[SyllabusSubject])</f>
        <v>Physics</v>
      </c>
      <c r="B582" s="5">
        <f>_xlfn.XLOOKUP(LessonLookup[[#This Row],[TopicID]],TopicLookup[TopicID],TopicLookup[SyllabusKeyStage])</f>
        <v>4</v>
      </c>
      <c r="C582" s="1" t="str">
        <f>_xlfn.XLOOKUP(LessonLookup[[#This Row],[TopicID]],topics!I:I,topics!D:D)</f>
        <v>KS4.Physics</v>
      </c>
      <c r="D582" s="1" t="str">
        <f>_xlfn.XLOOKUP(LessonLookup[[#This Row],[TopicID]],topics!I:I,topics!E:E)</f>
        <v>Y10.Physics</v>
      </c>
      <c r="E582" s="35" t="s">
        <v>90</v>
      </c>
      <c r="F582" s="36" t="s">
        <v>10</v>
      </c>
      <c r="G582" s="36">
        <v>14</v>
      </c>
      <c r="H582" s="37">
        <v>5</v>
      </c>
      <c r="I582"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P14</v>
      </c>
      <c r="J582"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P14.5</v>
      </c>
      <c r="K582" s="5" t="str">
        <f>IF(LessonLookup[[#This Row],[LessonTitleAuto]]="",LessonLookup[[#This Row],[LessonTitleEnter]],LessonLookup[[#This Row],[LessonTitleAuto]])</f>
        <v>Gas Pressure And Volume</v>
      </c>
      <c r="L582" s="3" t="s">
        <v>1105</v>
      </c>
      <c r="M582" s="3" t="s">
        <v>51</v>
      </c>
      <c r="N582" s="8">
        <f>COUNTIF(StatementLookup[LessonID],LessonLookup[[#This Row],[LessonID]])</f>
        <v>5</v>
      </c>
      <c r="O582" s="7">
        <v>1</v>
      </c>
      <c r="P582" s="2" t="s">
        <v>1106</v>
      </c>
      <c r="Q582" s="2"/>
      <c r="R582" s="2"/>
      <c r="S582" s="2"/>
      <c r="T582" s="4" t="str">
        <f>IF(ISERROR(_xlfn.XLOOKUP(LessonLookup[[#This Row],[TopicID]],TopicLookup[TopicID],TopicLookup[TopicTitle])),"",_xlfn.XLOOKUP(LessonLookup[[#This Row],[TopicID]],TopicLookup[TopicID],TopicLookup[TopicTitle]))</f>
        <v>Particle Model</v>
      </c>
      <c r="U58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82" s="2"/>
      <c r="X582" s="2"/>
      <c r="Y582" s="2"/>
      <c r="Z582" s="2"/>
      <c r="AA582" s="2"/>
      <c r="AB582" s="2"/>
    </row>
    <row r="583" spans="1:28" ht="14.65" hidden="1" customHeight="1" x14ac:dyDescent="0.25">
      <c r="A583" s="7" t="str">
        <f>_xlfn.XLOOKUP(LessonLookup[[#This Row],[TopicID]],TopicLookup[TopicID],TopicLookup[SyllabusSubject])</f>
        <v>Physics</v>
      </c>
      <c r="B583" s="5">
        <f>_xlfn.XLOOKUP(LessonLookup[[#This Row],[TopicID]],TopicLookup[TopicID],TopicLookup[SyllabusKeyStage])</f>
        <v>4</v>
      </c>
      <c r="C583" s="1" t="str">
        <f>_xlfn.XLOOKUP(LessonLookup[[#This Row],[TopicID]],topics!I:I,topics!D:D)</f>
        <v>KS4.Physics</v>
      </c>
      <c r="D583" s="1" t="str">
        <f>_xlfn.XLOOKUP(LessonLookup[[#This Row],[TopicID]],topics!I:I,topics!E:E)</f>
        <v>Y10.Physics</v>
      </c>
      <c r="E583" s="35" t="s">
        <v>90</v>
      </c>
      <c r="F583" s="36" t="s">
        <v>10</v>
      </c>
      <c r="G583" s="36">
        <v>14</v>
      </c>
      <c r="H583" s="37" t="s">
        <v>8</v>
      </c>
      <c r="I583"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P14</v>
      </c>
      <c r="J583"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P14.F</v>
      </c>
      <c r="K583" s="5" t="str">
        <f>IF(LessonLookup[[#This Row],[LessonTitleAuto]]="",LessonLookup[[#This Row],[LessonTitleEnter]],LessonLookup[[#This Row],[LessonTitleAuto]])</f>
        <v>Test feedback: P14 Particle Model</v>
      </c>
      <c r="L583" s="3" t="s">
        <v>921</v>
      </c>
      <c r="M583" s="3" t="s">
        <v>2951</v>
      </c>
      <c r="N583" s="2">
        <f>COUNTIF(StatementLookup[LessonID],LessonLookup[[#This Row],[LessonID]])</f>
        <v>1</v>
      </c>
      <c r="O583" s="2">
        <v>1</v>
      </c>
      <c r="P583" s="7"/>
      <c r="Q583" s="8"/>
      <c r="R583" s="2"/>
      <c r="S583" s="2"/>
      <c r="T583" s="4" t="str">
        <f>IF(ISERROR(_xlfn.XLOOKUP(LessonLookup[[#This Row],[TopicID]],TopicLookup[TopicID],TopicLookup[TopicTitle])),"",_xlfn.XLOOKUP(LessonLookup[[#This Row],[TopicID]],TopicLookup[TopicID],TopicLookup[TopicTitle]))</f>
        <v>Particle Model</v>
      </c>
      <c r="U58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P14 Particle Model</v>
      </c>
      <c r="V583" s="2"/>
      <c r="X583" s="2"/>
      <c r="Y583" s="2"/>
      <c r="Z583" s="2"/>
      <c r="AA583" s="2"/>
      <c r="AB583" s="2"/>
    </row>
    <row r="584" spans="1:28" ht="14.65" hidden="1" customHeight="1" x14ac:dyDescent="0.25">
      <c r="A584" s="7" t="str">
        <f>_xlfn.XLOOKUP(LessonLookup[[#This Row],[TopicID]],TopicLookup[TopicID],TopicLookup[SyllabusSubject])</f>
        <v>Physics</v>
      </c>
      <c r="B584" s="5">
        <f>_xlfn.XLOOKUP(LessonLookup[[#This Row],[TopicID]],TopicLookup[TopicID],TopicLookup[SyllabusKeyStage])</f>
        <v>4</v>
      </c>
      <c r="C584" s="1" t="str">
        <f>_xlfn.XLOOKUP(LessonLookup[[#This Row],[TopicID]],topics!I:I,topics!D:D)</f>
        <v>KS4.Physics</v>
      </c>
      <c r="D584" s="1" t="str">
        <f>_xlfn.XLOOKUP(LessonLookup[[#This Row],[TopicID]],topics!I:I,topics!E:E)</f>
        <v>Y10.Physics</v>
      </c>
      <c r="E584" s="35" t="s">
        <v>90</v>
      </c>
      <c r="F584" s="36" t="s">
        <v>10</v>
      </c>
      <c r="G584" s="36">
        <v>14</v>
      </c>
      <c r="H584" s="37" t="s">
        <v>6</v>
      </c>
      <c r="I584"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P14</v>
      </c>
      <c r="J584"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P14.R</v>
      </c>
      <c r="K584" s="5" t="str">
        <f>IF(LessonLookup[[#This Row],[LessonTitleAuto]]="",LessonLookup[[#This Row],[LessonTitleEnter]],LessonLookup[[#This Row],[LessonTitleAuto]])</f>
        <v>Revision of topic P14 Particle Model</v>
      </c>
      <c r="L584" s="3" t="s">
        <v>921</v>
      </c>
      <c r="M584" s="3" t="s">
        <v>2873</v>
      </c>
      <c r="N584" s="2">
        <f>COUNTIF(StatementLookup[LessonID],LessonLookup[[#This Row],[LessonID]])</f>
        <v>1</v>
      </c>
      <c r="O584" s="2">
        <v>1</v>
      </c>
      <c r="P584" s="7"/>
      <c r="Q584" s="8"/>
      <c r="R584" s="2"/>
      <c r="S584" s="2"/>
      <c r="T584" s="4" t="str">
        <f>IF(ISERROR(_xlfn.XLOOKUP(LessonLookup[[#This Row],[TopicID]],TopicLookup[TopicID],TopicLookup[TopicTitle])),"",_xlfn.XLOOKUP(LessonLookup[[#This Row],[TopicID]],TopicLookup[TopicID],TopicLookup[TopicTitle]))</f>
        <v>Particle Model</v>
      </c>
      <c r="U58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P14 Particle Model</v>
      </c>
      <c r="V584" s="2"/>
      <c r="X584" s="2"/>
      <c r="Y584" s="2"/>
      <c r="Z584" s="2"/>
      <c r="AA584" s="2"/>
      <c r="AB584" s="2"/>
    </row>
    <row r="585" spans="1:28" ht="14.65" hidden="1" customHeight="1" x14ac:dyDescent="0.25">
      <c r="A585" s="7" t="str">
        <f>_xlfn.XLOOKUP(LessonLookup[[#This Row],[TopicID]],TopicLookup[TopicID],TopicLookup[SyllabusSubject])</f>
        <v>Physics</v>
      </c>
      <c r="B585" s="5">
        <f>_xlfn.XLOOKUP(LessonLookup[[#This Row],[TopicID]],TopicLookup[TopicID],TopicLookup[SyllabusKeyStage])</f>
        <v>4</v>
      </c>
      <c r="C585" s="1" t="str">
        <f>_xlfn.XLOOKUP(LessonLookup[[#This Row],[TopicID]],topics!I:I,topics!D:D)</f>
        <v>KS4.Physics</v>
      </c>
      <c r="D585" s="1" t="str">
        <f>_xlfn.XLOOKUP(LessonLookup[[#This Row],[TopicID]],topics!I:I,topics!E:E)</f>
        <v>Y10.Physics</v>
      </c>
      <c r="E585" s="35" t="s">
        <v>90</v>
      </c>
      <c r="F585" s="36" t="s">
        <v>10</v>
      </c>
      <c r="G585" s="36">
        <v>14</v>
      </c>
      <c r="H585" s="37" t="s">
        <v>7</v>
      </c>
      <c r="I585"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P14</v>
      </c>
      <c r="J585"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P14.T</v>
      </c>
      <c r="K585" s="5" t="str">
        <f>IF(LessonLookup[[#This Row],[LessonTitleAuto]]="",LessonLookup[[#This Row],[LessonTitleEnter]],LessonLookup[[#This Row],[LessonTitleAuto]])</f>
        <v>Topic test: P14 Particle Model</v>
      </c>
      <c r="L585" s="3" t="s">
        <v>921</v>
      </c>
      <c r="M585" s="3" t="s">
        <v>2950</v>
      </c>
      <c r="N585" s="2">
        <f>COUNTIF(StatementLookup[LessonID],LessonLookup[[#This Row],[LessonID]])</f>
        <v>1</v>
      </c>
      <c r="O585" s="2">
        <v>1</v>
      </c>
      <c r="P585" s="7"/>
      <c r="Q585" s="8"/>
      <c r="R585" s="2"/>
      <c r="S585" s="2"/>
      <c r="T585" s="4" t="str">
        <f>IF(ISERROR(_xlfn.XLOOKUP(LessonLookup[[#This Row],[TopicID]],TopicLookup[TopicID],TopicLookup[TopicTitle])),"",_xlfn.XLOOKUP(LessonLookup[[#This Row],[TopicID]],TopicLookup[TopicID],TopicLookup[TopicTitle]))</f>
        <v>Particle Model</v>
      </c>
      <c r="U58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P14 Particle Model</v>
      </c>
      <c r="V585" s="2"/>
      <c r="X585" s="2"/>
      <c r="Y585" s="2"/>
      <c r="Z585" s="2"/>
      <c r="AA585" s="2"/>
      <c r="AB585" s="2"/>
    </row>
    <row r="586" spans="1:28" ht="14.65" hidden="1" customHeight="1" x14ac:dyDescent="0.25">
      <c r="A586" s="7" t="str">
        <f>_xlfn.XLOOKUP(LessonLookup[[#This Row],[TopicID]],TopicLookup[TopicID],TopicLookup[SyllabusSubject])</f>
        <v>Physics</v>
      </c>
      <c r="B586" s="5">
        <f>_xlfn.XLOOKUP(LessonLookup[[#This Row],[TopicID]],TopicLookup[TopicID],TopicLookup[SyllabusKeyStage])</f>
        <v>4</v>
      </c>
      <c r="C586" s="1" t="str">
        <f>_xlfn.XLOOKUP(LessonLookup[[#This Row],[TopicID]],topics!I:I,topics!D:D)</f>
        <v>KS4.Physics</v>
      </c>
      <c r="D586" s="1" t="str">
        <f>_xlfn.XLOOKUP(LessonLookup[[#This Row],[TopicID]],topics!I:I,topics!E:E)</f>
        <v>Y11.Physics</v>
      </c>
      <c r="E586" s="35" t="s">
        <v>90</v>
      </c>
      <c r="F586" s="36" t="s">
        <v>10</v>
      </c>
      <c r="G586" s="36">
        <v>15</v>
      </c>
      <c r="H586" s="37">
        <v>1</v>
      </c>
      <c r="I586"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P15</v>
      </c>
      <c r="J58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P15.1</v>
      </c>
      <c r="K586" s="5" t="str">
        <f>IF(LessonLookup[[#This Row],[LessonTitleAuto]]="",LessonLookup[[#This Row],[LessonTitleEnter]],LessonLookup[[#This Row],[LessonTitleAuto]])</f>
        <v>Bending And Stretching</v>
      </c>
      <c r="L586" s="3" t="s">
        <v>1107</v>
      </c>
      <c r="M586" s="3" t="s">
        <v>51</v>
      </c>
      <c r="N586" s="8">
        <f>COUNTIF(StatementLookup[LessonID],LessonLookup[[#This Row],[LessonID]])</f>
        <v>5</v>
      </c>
      <c r="O586" s="7">
        <v>1</v>
      </c>
      <c r="P586" s="2"/>
      <c r="Q586" s="2"/>
      <c r="R586" s="2"/>
      <c r="S586" s="2"/>
      <c r="T586" s="4" t="str">
        <f>IF(ISERROR(_xlfn.XLOOKUP(LessonLookup[[#This Row],[TopicID]],TopicLookup[TopicID],TopicLookup[TopicTitle])),"",_xlfn.XLOOKUP(LessonLookup[[#This Row],[TopicID]],TopicLookup[TopicID],TopicLookup[TopicTitle]))</f>
        <v>Forces And Matter</v>
      </c>
      <c r="U58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86" s="2"/>
      <c r="X586" s="2"/>
      <c r="Y586" s="2"/>
      <c r="Z586" s="2"/>
      <c r="AA586" s="2"/>
      <c r="AB586" s="2"/>
    </row>
    <row r="587" spans="1:28" ht="14.65" hidden="1" customHeight="1" x14ac:dyDescent="0.25">
      <c r="A587" s="7" t="str">
        <f>_xlfn.XLOOKUP(LessonLookup[[#This Row],[TopicID]],TopicLookup[TopicID],TopicLookup[SyllabusSubject])</f>
        <v>Physics</v>
      </c>
      <c r="B587" s="5">
        <f>_xlfn.XLOOKUP(LessonLookup[[#This Row],[TopicID]],TopicLookup[TopicID],TopicLookup[SyllabusKeyStage])</f>
        <v>4</v>
      </c>
      <c r="C587" s="1" t="str">
        <f>_xlfn.XLOOKUP(LessonLookup[[#This Row],[TopicID]],topics!I:I,topics!D:D)</f>
        <v>KS4.Physics</v>
      </c>
      <c r="D587" s="1" t="str">
        <f>_xlfn.XLOOKUP(LessonLookup[[#This Row],[TopicID]],topics!I:I,topics!E:E)</f>
        <v>Y11.Physics</v>
      </c>
      <c r="E587" s="35" t="s">
        <v>90</v>
      </c>
      <c r="F587" s="36" t="s">
        <v>10</v>
      </c>
      <c r="G587" s="36">
        <v>15</v>
      </c>
      <c r="H587" s="37">
        <v>2</v>
      </c>
      <c r="I587"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P15</v>
      </c>
      <c r="J587"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P15.2</v>
      </c>
      <c r="K587" s="5" t="str">
        <f>IF(LessonLookup[[#This Row],[LessonTitleAuto]]="",LessonLookup[[#This Row],[LessonTitleEnter]],LessonLookup[[#This Row],[LessonTitleAuto]])</f>
        <v>Extension And Energy Transfer</v>
      </c>
      <c r="L587" s="3" t="s">
        <v>1108</v>
      </c>
      <c r="M587" s="3" t="s">
        <v>51</v>
      </c>
      <c r="N587" s="8">
        <f>COUNTIF(StatementLookup[LessonID],LessonLookup[[#This Row],[LessonID]])</f>
        <v>4</v>
      </c>
      <c r="O587" s="7">
        <v>1</v>
      </c>
      <c r="P587" s="2" t="s">
        <v>1109</v>
      </c>
      <c r="Q587" s="2"/>
      <c r="R587" s="2"/>
      <c r="S587" s="2"/>
      <c r="T587" s="4" t="str">
        <f>IF(ISERROR(_xlfn.XLOOKUP(LessonLookup[[#This Row],[TopicID]],TopicLookup[TopicID],TopicLookup[TopicTitle])),"",_xlfn.XLOOKUP(LessonLookup[[#This Row],[TopicID]],TopicLookup[TopicID],TopicLookup[TopicTitle]))</f>
        <v>Forces And Matter</v>
      </c>
      <c r="U58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87" s="2"/>
      <c r="X587" s="2"/>
      <c r="Y587" s="2"/>
      <c r="Z587" s="2"/>
      <c r="AA587" s="2"/>
      <c r="AB587" s="2"/>
    </row>
    <row r="588" spans="1:28" ht="14.65" hidden="1" customHeight="1" x14ac:dyDescent="0.25">
      <c r="A588" s="7" t="str">
        <f>_xlfn.XLOOKUP(LessonLookup[[#This Row],[TopicID]],TopicLookup[TopicID],TopicLookup[SyllabusSubject])</f>
        <v>Physics</v>
      </c>
      <c r="B588" s="5">
        <f>_xlfn.XLOOKUP(LessonLookup[[#This Row],[TopicID]],TopicLookup[TopicID],TopicLookup[SyllabusKeyStage])</f>
        <v>4</v>
      </c>
      <c r="C588" s="1" t="str">
        <f>_xlfn.XLOOKUP(LessonLookup[[#This Row],[TopicID]],topics!I:I,topics!D:D)</f>
        <v>KS4.Physics</v>
      </c>
      <c r="D588" s="1" t="str">
        <f>_xlfn.XLOOKUP(LessonLookup[[#This Row],[TopicID]],topics!I:I,topics!E:E)</f>
        <v>Y11.Physics</v>
      </c>
      <c r="E588" s="35" t="s">
        <v>90</v>
      </c>
      <c r="F588" s="36" t="s">
        <v>10</v>
      </c>
      <c r="G588" s="36">
        <v>15</v>
      </c>
      <c r="H588" s="37">
        <v>3</v>
      </c>
      <c r="I588"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P15</v>
      </c>
      <c r="J588"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P15.3</v>
      </c>
      <c r="K588" s="5" t="str">
        <f>IF(LessonLookup[[#This Row],[LessonTitleAuto]]="",LessonLookup[[#This Row],[LessonTitleEnter]],LessonLookup[[#This Row],[LessonTitleAuto]])</f>
        <v>Gas Pressure In Fluids</v>
      </c>
      <c r="L588" s="3" t="s">
        <v>1110</v>
      </c>
      <c r="M588" s="3" t="s">
        <v>51</v>
      </c>
      <c r="N588" s="8">
        <f>COUNTIF(StatementLookup[LessonID],LessonLookup[[#This Row],[LessonID]])</f>
        <v>6</v>
      </c>
      <c r="O588" s="7">
        <v>1</v>
      </c>
      <c r="P588" s="2"/>
      <c r="Q588" s="2"/>
      <c r="R588" s="2"/>
      <c r="S588" s="2"/>
      <c r="T588" s="4" t="str">
        <f>IF(ISERROR(_xlfn.XLOOKUP(LessonLookup[[#This Row],[TopicID]],TopicLookup[TopicID],TopicLookup[TopicTitle])),"",_xlfn.XLOOKUP(LessonLookup[[#This Row],[TopicID]],TopicLookup[TopicID],TopicLookup[TopicTitle]))</f>
        <v>Forces And Matter</v>
      </c>
      <c r="U58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88" s="2"/>
      <c r="X588" s="2"/>
      <c r="Y588" s="2"/>
      <c r="Z588" s="2"/>
      <c r="AA588" s="2"/>
      <c r="AB588" s="2"/>
    </row>
    <row r="589" spans="1:28" ht="14.65" hidden="1" customHeight="1" x14ac:dyDescent="0.25">
      <c r="A589" s="7" t="str">
        <f>_xlfn.XLOOKUP(LessonLookup[[#This Row],[TopicID]],TopicLookup[TopicID],TopicLookup[SyllabusSubject])</f>
        <v>Physics</v>
      </c>
      <c r="B589" s="5">
        <f>_xlfn.XLOOKUP(LessonLookup[[#This Row],[TopicID]],TopicLookup[TopicID],TopicLookup[SyllabusKeyStage])</f>
        <v>4</v>
      </c>
      <c r="C589" s="1" t="str">
        <f>_xlfn.XLOOKUP(LessonLookup[[#This Row],[TopicID]],topics!I:I,topics!D:D)</f>
        <v>KS4.Physics</v>
      </c>
      <c r="D589" s="1" t="str">
        <f>_xlfn.XLOOKUP(LessonLookup[[#This Row],[TopicID]],topics!I:I,topics!E:E)</f>
        <v>Y11.Physics</v>
      </c>
      <c r="E589" s="35" t="s">
        <v>90</v>
      </c>
      <c r="F589" s="36" t="s">
        <v>10</v>
      </c>
      <c r="G589" s="36">
        <v>15</v>
      </c>
      <c r="H589" s="37">
        <v>4</v>
      </c>
      <c r="I589"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P15</v>
      </c>
      <c r="J589"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P15.4</v>
      </c>
      <c r="K589" s="5" t="str">
        <f>IF(LessonLookup[[#This Row],[LessonTitleAuto]]="",LessonLookup[[#This Row],[LessonTitleEnter]],LessonLookup[[#This Row],[LessonTitleAuto]])</f>
        <v>Pressure And Upthrust</v>
      </c>
      <c r="L589" s="3" t="s">
        <v>1111</v>
      </c>
      <c r="M589" s="3" t="s">
        <v>51</v>
      </c>
      <c r="N589" s="8">
        <f>COUNTIF(StatementLookup[LessonID],LessonLookup[[#This Row],[LessonID]])</f>
        <v>6</v>
      </c>
      <c r="O589" s="7">
        <v>1</v>
      </c>
      <c r="P589" s="2"/>
      <c r="Q589" s="2"/>
      <c r="R589" s="2"/>
      <c r="S589" s="2"/>
      <c r="T589" s="4" t="str">
        <f>IF(ISERROR(_xlfn.XLOOKUP(LessonLookup[[#This Row],[TopicID]],TopicLookup[TopicID],TopicLookup[TopicTitle])),"",_xlfn.XLOOKUP(LessonLookup[[#This Row],[TopicID]],TopicLookup[TopicID],TopicLookup[TopicTitle]))</f>
        <v>Forces And Matter</v>
      </c>
      <c r="U58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89" s="2"/>
      <c r="X589" s="2"/>
      <c r="Y589" s="2"/>
      <c r="Z589" s="2"/>
      <c r="AA589" s="2"/>
      <c r="AB589" s="2"/>
    </row>
    <row r="590" spans="1:28" ht="14.65" hidden="1" customHeight="1" x14ac:dyDescent="0.25">
      <c r="A590" s="7" t="str">
        <f>_xlfn.XLOOKUP(LessonLookup[[#This Row],[TopicID]],TopicLookup[TopicID],TopicLookup[SyllabusSubject])</f>
        <v>Physics</v>
      </c>
      <c r="B590" s="5">
        <f>_xlfn.XLOOKUP(LessonLookup[[#This Row],[TopicID]],TopicLookup[TopicID],TopicLookup[SyllabusKeyStage])</f>
        <v>4</v>
      </c>
      <c r="C590" s="1" t="str">
        <f>_xlfn.XLOOKUP(LessonLookup[[#This Row],[TopicID]],topics!I:I,topics!D:D)</f>
        <v>KS4.Physics</v>
      </c>
      <c r="D590" s="1" t="str">
        <f>_xlfn.XLOOKUP(LessonLookup[[#This Row],[TopicID]],topics!I:I,topics!E:E)</f>
        <v>Y11.Physics</v>
      </c>
      <c r="E590" s="35" t="s">
        <v>90</v>
      </c>
      <c r="F590" s="36" t="s">
        <v>10</v>
      </c>
      <c r="G590" s="36">
        <v>15</v>
      </c>
      <c r="H590" s="37" t="s">
        <v>8</v>
      </c>
      <c r="I590"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P15</v>
      </c>
      <c r="J590"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P15.F</v>
      </c>
      <c r="K590" s="5" t="str">
        <f>IF(LessonLookup[[#This Row],[LessonTitleAuto]]="",LessonLookup[[#This Row],[LessonTitleEnter]],LessonLookup[[#This Row],[LessonTitleAuto]])</f>
        <v>Test feedback: P15 Forces And Matter</v>
      </c>
      <c r="L590" s="3" t="s">
        <v>921</v>
      </c>
      <c r="M590" s="3" t="s">
        <v>2951</v>
      </c>
      <c r="N590" s="2">
        <f>COUNTIF(StatementLookup[LessonID],LessonLookup[[#This Row],[LessonID]])</f>
        <v>1</v>
      </c>
      <c r="O590" s="2">
        <v>1</v>
      </c>
      <c r="P590" s="7"/>
      <c r="Q590" s="8"/>
      <c r="R590" s="2"/>
      <c r="S590" s="2"/>
      <c r="T590" s="4" t="str">
        <f>IF(ISERROR(_xlfn.XLOOKUP(LessonLookup[[#This Row],[TopicID]],TopicLookup[TopicID],TopicLookup[TopicTitle])),"",_xlfn.XLOOKUP(LessonLookup[[#This Row],[TopicID]],TopicLookup[TopicID],TopicLookup[TopicTitle]))</f>
        <v>Forces And Matter</v>
      </c>
      <c r="U59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P15 Forces And Matter</v>
      </c>
      <c r="V590" s="2"/>
      <c r="X590" s="2"/>
      <c r="Y590" s="2"/>
      <c r="Z590" s="2"/>
      <c r="AA590" s="2"/>
      <c r="AB590" s="2"/>
    </row>
    <row r="591" spans="1:28" ht="14.65" hidden="1" customHeight="1" x14ac:dyDescent="0.25">
      <c r="A591" s="7" t="str">
        <f>_xlfn.XLOOKUP(LessonLookup[[#This Row],[TopicID]],TopicLookup[TopicID],TopicLookup[SyllabusSubject])</f>
        <v>Physics</v>
      </c>
      <c r="B591" s="5">
        <f>_xlfn.XLOOKUP(LessonLookup[[#This Row],[TopicID]],TopicLookup[TopicID],TopicLookup[SyllabusKeyStage])</f>
        <v>4</v>
      </c>
      <c r="C591" s="1" t="str">
        <f>_xlfn.XLOOKUP(LessonLookup[[#This Row],[TopicID]],topics!I:I,topics!D:D)</f>
        <v>KS4.Physics</v>
      </c>
      <c r="D591" s="1" t="str">
        <f>_xlfn.XLOOKUP(LessonLookup[[#This Row],[TopicID]],topics!I:I,topics!E:E)</f>
        <v>Y11.Physics</v>
      </c>
      <c r="E591" s="35" t="s">
        <v>90</v>
      </c>
      <c r="F591" s="36" t="s">
        <v>10</v>
      </c>
      <c r="G591" s="36">
        <v>15</v>
      </c>
      <c r="H591" s="37" t="s">
        <v>6</v>
      </c>
      <c r="I591"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P15</v>
      </c>
      <c r="J591"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P15.R</v>
      </c>
      <c r="K591" s="5" t="str">
        <f>IF(LessonLookup[[#This Row],[LessonTitleAuto]]="",LessonLookup[[#This Row],[LessonTitleEnter]],LessonLookup[[#This Row],[LessonTitleAuto]])</f>
        <v>Revision of topic P15 Forces And Matter</v>
      </c>
      <c r="L591" s="3" t="s">
        <v>921</v>
      </c>
      <c r="M591" s="3" t="s">
        <v>2873</v>
      </c>
      <c r="N591" s="2">
        <f>COUNTIF(StatementLookup[LessonID],LessonLookup[[#This Row],[LessonID]])</f>
        <v>1</v>
      </c>
      <c r="O591" s="2">
        <v>1</v>
      </c>
      <c r="P591" s="7"/>
      <c r="Q591" s="8"/>
      <c r="R591" s="2"/>
      <c r="S591" s="2"/>
      <c r="T591" s="4" t="str">
        <f>IF(ISERROR(_xlfn.XLOOKUP(LessonLookup[[#This Row],[TopicID]],TopicLookup[TopicID],TopicLookup[TopicTitle])),"",_xlfn.XLOOKUP(LessonLookup[[#This Row],[TopicID]],TopicLookup[TopicID],TopicLookup[TopicTitle]))</f>
        <v>Forces And Matter</v>
      </c>
      <c r="U59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P15 Forces And Matter</v>
      </c>
      <c r="V591" s="2"/>
      <c r="X591" s="2"/>
      <c r="Y591" s="2"/>
      <c r="Z591" s="2"/>
      <c r="AA591" s="2"/>
      <c r="AB591" s="2"/>
    </row>
    <row r="592" spans="1:28" ht="14.65" hidden="1" customHeight="1" x14ac:dyDescent="0.25">
      <c r="A592" s="7" t="str">
        <f>_xlfn.XLOOKUP(LessonLookup[[#This Row],[TopicID]],TopicLookup[TopicID],TopicLookup[SyllabusSubject])</f>
        <v>Physics</v>
      </c>
      <c r="B592" s="5">
        <f>_xlfn.XLOOKUP(LessonLookup[[#This Row],[TopicID]],TopicLookup[TopicID],TopicLookup[SyllabusKeyStage])</f>
        <v>4</v>
      </c>
      <c r="C592" s="1" t="str">
        <f>_xlfn.XLOOKUP(LessonLookup[[#This Row],[TopicID]],topics!I:I,topics!D:D)</f>
        <v>KS4.Physics</v>
      </c>
      <c r="D592" s="1" t="str">
        <f>_xlfn.XLOOKUP(LessonLookup[[#This Row],[TopicID]],topics!I:I,topics!E:E)</f>
        <v>Y11.Physics</v>
      </c>
      <c r="E592" s="35" t="s">
        <v>90</v>
      </c>
      <c r="F592" s="36" t="s">
        <v>10</v>
      </c>
      <c r="G592" s="36">
        <v>15</v>
      </c>
      <c r="H592" s="37" t="s">
        <v>7</v>
      </c>
      <c r="I592"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P15</v>
      </c>
      <c r="J592"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P15.T</v>
      </c>
      <c r="K592" s="5" t="str">
        <f>IF(LessonLookup[[#This Row],[LessonTitleAuto]]="",LessonLookup[[#This Row],[LessonTitleEnter]],LessonLookup[[#This Row],[LessonTitleAuto]])</f>
        <v>Topic test: P15 Forces And Matter</v>
      </c>
      <c r="L592" s="3" t="s">
        <v>921</v>
      </c>
      <c r="M592" s="3" t="s">
        <v>2950</v>
      </c>
      <c r="N592" s="2">
        <f>COUNTIF(StatementLookup[LessonID],LessonLookup[[#This Row],[LessonID]])</f>
        <v>1</v>
      </c>
      <c r="O592" s="2">
        <v>1</v>
      </c>
      <c r="P592" s="7"/>
      <c r="Q592" s="8"/>
      <c r="R592" s="2"/>
      <c r="S592" s="2"/>
      <c r="T592" s="4" t="str">
        <f>IF(ISERROR(_xlfn.XLOOKUP(LessonLookup[[#This Row],[TopicID]],TopicLookup[TopicID],TopicLookup[TopicTitle])),"",_xlfn.XLOOKUP(LessonLookup[[#This Row],[TopicID]],TopicLookup[TopicID],TopicLookup[TopicTitle]))</f>
        <v>Forces And Matter</v>
      </c>
      <c r="U59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P15 Forces And Matter</v>
      </c>
      <c r="V592" s="2"/>
      <c r="X592" s="2"/>
      <c r="Y592" s="2"/>
      <c r="Z592" s="2"/>
      <c r="AA592" s="2"/>
      <c r="AB592" s="2"/>
    </row>
    <row r="593" spans="1:28" ht="14.65" hidden="1" customHeight="1" x14ac:dyDescent="0.25">
      <c r="A593" s="7" t="str">
        <f>_xlfn.XLOOKUP(LessonLookup[[#This Row],[TopicID]],TopicLookup[TopicID],TopicLookup[SyllabusSubject])</f>
        <v>Physics</v>
      </c>
      <c r="B593" s="5">
        <f>_xlfn.XLOOKUP(LessonLookup[[#This Row],[TopicID]],TopicLookup[TopicID],TopicLookup[SyllabusKeyStage])</f>
        <v>4</v>
      </c>
      <c r="C593" s="1" t="str">
        <f>_xlfn.XLOOKUP(LessonLookup[[#This Row],[TopicID]],topics!I:I,topics!D:D)</f>
        <v>KS4.Physics</v>
      </c>
      <c r="D593" s="1" t="str">
        <f>_xlfn.XLOOKUP(LessonLookup[[#This Row],[TopicID]],topics!I:I,topics!E:E)</f>
        <v>KS4.Physics.Special</v>
      </c>
      <c r="E593" s="35" t="s">
        <v>90</v>
      </c>
      <c r="F593" s="36" t="s">
        <v>10</v>
      </c>
      <c r="G593" s="36" t="s">
        <v>20</v>
      </c>
      <c r="H593" s="37">
        <v>1</v>
      </c>
      <c r="I593"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PCP</v>
      </c>
      <c r="J593"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PCP.1</v>
      </c>
      <c r="K593" s="5" t="str">
        <f>IF(LessonLookup[[#This Row],[LessonTitleAuto]]="",LessonLookup[[#This Row],[LessonTitleEnter]],LessonLookup[[#This Row],[LessonTitleAuto]])</f>
        <v>Investigating Newton's Second Law</v>
      </c>
      <c r="L593" s="3" t="s">
        <v>1112</v>
      </c>
      <c r="M593" s="3" t="s">
        <v>2952</v>
      </c>
      <c r="N593" s="8">
        <f>COUNTIF(StatementLookup[LessonID],LessonLookup[[#This Row],[LessonID]])</f>
        <v>0</v>
      </c>
      <c r="O593" s="7">
        <v>2</v>
      </c>
      <c r="P593" s="2"/>
      <c r="Q593" s="2"/>
      <c r="R593" s="2"/>
      <c r="S593" s="2"/>
      <c r="T593" s="4" t="str">
        <f>IF(ISERROR(_xlfn.XLOOKUP(LessonLookup[[#This Row],[TopicID]],TopicLookup[TopicID],TopicLookup[TopicTitle])),"",_xlfn.XLOOKUP(LessonLookup[[#This Row],[TopicID]],TopicLookup[TopicID],TopicLookup[TopicTitle]))</f>
        <v>Physics Core Practical List</v>
      </c>
      <c r="U59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93" s="2"/>
      <c r="X593" s="2"/>
      <c r="Y593" s="2"/>
      <c r="Z593" s="2"/>
      <c r="AA593" s="2"/>
      <c r="AB593" s="2"/>
    </row>
    <row r="594" spans="1:28" ht="14.65" hidden="1" customHeight="1" x14ac:dyDescent="0.25">
      <c r="A594" s="7" t="str">
        <f>_xlfn.XLOOKUP(LessonLookup[[#This Row],[TopicID]],TopicLookup[TopicID],TopicLookup[SyllabusSubject])</f>
        <v>Physics</v>
      </c>
      <c r="B594" s="5">
        <f>_xlfn.XLOOKUP(LessonLookup[[#This Row],[TopicID]],TopicLookup[TopicID],TopicLookup[SyllabusKeyStage])</f>
        <v>4</v>
      </c>
      <c r="C594" s="1" t="str">
        <f>_xlfn.XLOOKUP(LessonLookup[[#This Row],[TopicID]],topics!I:I,topics!D:D)</f>
        <v>KS4.Physics</v>
      </c>
      <c r="D594" s="1" t="str">
        <f>_xlfn.XLOOKUP(LessonLookup[[#This Row],[TopicID]],topics!I:I,topics!E:E)</f>
        <v>KS4.Physics.Special</v>
      </c>
      <c r="E594" s="35" t="s">
        <v>90</v>
      </c>
      <c r="F594" s="36" t="s">
        <v>10</v>
      </c>
      <c r="G594" s="36" t="s">
        <v>20</v>
      </c>
      <c r="H594" s="37">
        <v>2</v>
      </c>
      <c r="I594"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PCP</v>
      </c>
      <c r="J59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PCP.2</v>
      </c>
      <c r="K594" s="5" t="str">
        <f>IF(LessonLookup[[#This Row],[LessonTitleAuto]]="",LessonLookup[[#This Row],[LessonTitleEnter]],LessonLookup[[#This Row],[LessonTitleAuto]])</f>
        <v>Ripple Tank</v>
      </c>
      <c r="L594" s="3" t="s">
        <v>1113</v>
      </c>
      <c r="M594" s="3" t="s">
        <v>2952</v>
      </c>
      <c r="N594" s="8">
        <f>COUNTIF(StatementLookup[LessonID],LessonLookup[[#This Row],[LessonID]])</f>
        <v>0</v>
      </c>
      <c r="O594" s="7">
        <v>1</v>
      </c>
      <c r="P594" s="2"/>
      <c r="Q594" s="2"/>
      <c r="R594" s="2"/>
      <c r="S594" s="2"/>
      <c r="T594" s="4" t="str">
        <f>IF(ISERROR(_xlfn.XLOOKUP(LessonLookup[[#This Row],[TopicID]],TopicLookup[TopicID],TopicLookup[TopicTitle])),"",_xlfn.XLOOKUP(LessonLookup[[#This Row],[TopicID]],TopicLookup[TopicID],TopicLookup[TopicTitle]))</f>
        <v>Physics Core Practical List</v>
      </c>
      <c r="U59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94" s="2"/>
      <c r="X594" s="2"/>
      <c r="Y594" s="2"/>
      <c r="Z594" s="2"/>
      <c r="AA594" s="2"/>
      <c r="AB594" s="2"/>
    </row>
    <row r="595" spans="1:28" ht="14.65" hidden="1" customHeight="1" x14ac:dyDescent="0.25">
      <c r="A595" s="7" t="str">
        <f>_xlfn.XLOOKUP(LessonLookup[[#This Row],[TopicID]],TopicLookup[TopicID],TopicLookup[SyllabusSubject])</f>
        <v>Physics</v>
      </c>
      <c r="B595" s="5">
        <f>_xlfn.XLOOKUP(LessonLookup[[#This Row],[TopicID]],TopicLookup[TopicID],TopicLookup[SyllabusKeyStage])</f>
        <v>4</v>
      </c>
      <c r="C595" s="1" t="str">
        <f>_xlfn.XLOOKUP(LessonLookup[[#This Row],[TopicID]],topics!I:I,topics!D:D)</f>
        <v>KS4.Physics</v>
      </c>
      <c r="D595" s="1" t="str">
        <f>_xlfn.XLOOKUP(LessonLookup[[#This Row],[TopicID]],topics!I:I,topics!E:E)</f>
        <v>KS4.Physics.Special</v>
      </c>
      <c r="E595" s="35" t="s">
        <v>90</v>
      </c>
      <c r="F595" s="36" t="s">
        <v>10</v>
      </c>
      <c r="G595" s="36" t="s">
        <v>20</v>
      </c>
      <c r="H595" s="37">
        <v>3</v>
      </c>
      <c r="I595"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PCP</v>
      </c>
      <c r="J59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PCP.3</v>
      </c>
      <c r="K595" s="5" t="str">
        <f>IF(LessonLookup[[#This Row],[LessonTitleAuto]]="",LessonLookup[[#This Row],[LessonTitleEnter]],LessonLookup[[#This Row],[LessonTitleAuto]])</f>
        <v>Refraction With Semi-Circular Prisms</v>
      </c>
      <c r="L595" s="3" t="s">
        <v>1114</v>
      </c>
      <c r="M595" s="3" t="s">
        <v>2952</v>
      </c>
      <c r="N595" s="8">
        <f>COUNTIF(StatementLookup[LessonID],LessonLookup[[#This Row],[LessonID]])</f>
        <v>0</v>
      </c>
      <c r="O595" s="7">
        <v>2</v>
      </c>
      <c r="P595" s="2"/>
      <c r="Q595" s="2"/>
      <c r="R595" s="2"/>
      <c r="S595" s="2"/>
      <c r="T595" s="4" t="str">
        <f>IF(ISERROR(_xlfn.XLOOKUP(LessonLookup[[#This Row],[TopicID]],TopicLookup[TopicID],TopicLookup[TopicTitle])),"",_xlfn.XLOOKUP(LessonLookup[[#This Row],[TopicID]],TopicLookup[TopicID],TopicLookup[TopicTitle]))</f>
        <v>Physics Core Practical List</v>
      </c>
      <c r="U59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95" s="2"/>
      <c r="X595" s="2"/>
      <c r="Y595" s="2"/>
      <c r="Z595" s="2"/>
      <c r="AA595" s="2"/>
      <c r="AB595" s="2"/>
    </row>
    <row r="596" spans="1:28" ht="14.65" hidden="1" customHeight="1" x14ac:dyDescent="0.25">
      <c r="A596" s="7" t="str">
        <f>_xlfn.XLOOKUP(LessonLookup[[#This Row],[TopicID]],TopicLookup[TopicID],TopicLookup[SyllabusSubject])</f>
        <v>Physics</v>
      </c>
      <c r="B596" s="5">
        <f>_xlfn.XLOOKUP(LessonLookup[[#This Row],[TopicID]],TopicLookup[TopicID],TopicLookup[SyllabusKeyStage])</f>
        <v>4</v>
      </c>
      <c r="C596" s="1" t="str">
        <f>_xlfn.XLOOKUP(LessonLookup[[#This Row],[TopicID]],topics!I:I,topics!D:D)</f>
        <v>KS4.Physics</v>
      </c>
      <c r="D596" s="1" t="str">
        <f>_xlfn.XLOOKUP(LessonLookup[[#This Row],[TopicID]],topics!I:I,topics!E:E)</f>
        <v>KS4.Physics.Special</v>
      </c>
      <c r="E596" s="35" t="s">
        <v>90</v>
      </c>
      <c r="F596" s="36" t="s">
        <v>10</v>
      </c>
      <c r="G596" s="36" t="s">
        <v>20</v>
      </c>
      <c r="H596" s="37">
        <v>4</v>
      </c>
      <c r="I596"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PCP</v>
      </c>
      <c r="J59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PCP.4</v>
      </c>
      <c r="K596" s="5" t="str">
        <f>IF(LessonLookup[[#This Row],[LessonTitleAuto]]="",LessonLookup[[#This Row],[LessonTitleEnter]],LessonLookup[[#This Row],[LessonTitleAuto]])</f>
        <v>Investigating Radiation</v>
      </c>
      <c r="L596" s="3" t="s">
        <v>1115</v>
      </c>
      <c r="M596" s="3" t="s">
        <v>2952</v>
      </c>
      <c r="N596" s="8">
        <f>COUNTIF(StatementLookup[LessonID],LessonLookup[[#This Row],[LessonID]])</f>
        <v>0</v>
      </c>
      <c r="O596" s="7">
        <v>1</v>
      </c>
      <c r="P596" s="2"/>
      <c r="Q596" s="2"/>
      <c r="R596" s="2"/>
      <c r="S596" s="2"/>
      <c r="T596" s="4" t="str">
        <f>IF(ISERROR(_xlfn.XLOOKUP(LessonLookup[[#This Row],[TopicID]],TopicLookup[TopicID],TopicLookup[TopicTitle])),"",_xlfn.XLOOKUP(LessonLookup[[#This Row],[TopicID]],TopicLookup[TopicID],TopicLookup[TopicTitle]))</f>
        <v>Physics Core Practical List</v>
      </c>
      <c r="U59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96" s="2"/>
      <c r="X596" s="2"/>
      <c r="Y596" s="2"/>
      <c r="Z596" s="2"/>
      <c r="AA596" s="2"/>
      <c r="AB596" s="2"/>
    </row>
    <row r="597" spans="1:28" ht="14.65" hidden="1" customHeight="1" x14ac:dyDescent="0.25">
      <c r="A597" s="7" t="str">
        <f>_xlfn.XLOOKUP(LessonLookup[[#This Row],[TopicID]],TopicLookup[TopicID],TopicLookup[SyllabusSubject])</f>
        <v>Physics</v>
      </c>
      <c r="B597" s="5">
        <f>_xlfn.XLOOKUP(LessonLookup[[#This Row],[TopicID]],TopicLookup[TopicID],TopicLookup[SyllabusKeyStage])</f>
        <v>4</v>
      </c>
      <c r="C597" s="1" t="str">
        <f>_xlfn.XLOOKUP(LessonLookup[[#This Row],[TopicID]],topics!I:I,topics!D:D)</f>
        <v>KS4.Physics</v>
      </c>
      <c r="D597" s="1" t="str">
        <f>_xlfn.XLOOKUP(LessonLookup[[#This Row],[TopicID]],topics!I:I,topics!E:E)</f>
        <v>KS4.Physics.Special</v>
      </c>
      <c r="E597" s="35" t="s">
        <v>90</v>
      </c>
      <c r="F597" s="36" t="s">
        <v>10</v>
      </c>
      <c r="G597" s="36" t="s">
        <v>20</v>
      </c>
      <c r="H597" s="37">
        <v>5</v>
      </c>
      <c r="I597"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PCP</v>
      </c>
      <c r="J597"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PCP.5</v>
      </c>
      <c r="K597" s="5" t="str">
        <f>IF(LessonLookup[[#This Row],[LessonTitleAuto]]="",LessonLookup[[#This Row],[LessonTitleEnter]],LessonLookup[[#This Row],[LessonTitleAuto]])</f>
        <v>Ohm's Law</v>
      </c>
      <c r="L597" s="3" t="s">
        <v>1116</v>
      </c>
      <c r="M597" s="3" t="s">
        <v>2952</v>
      </c>
      <c r="N597" s="8">
        <f>COUNTIF(StatementLookup[LessonID],LessonLookup[[#This Row],[LessonID]])</f>
        <v>0</v>
      </c>
      <c r="O597" s="7">
        <v>2</v>
      </c>
      <c r="P597" s="2"/>
      <c r="Q597" s="2"/>
      <c r="R597" s="2"/>
      <c r="S597" s="2"/>
      <c r="T597" s="4" t="str">
        <f>IF(ISERROR(_xlfn.XLOOKUP(LessonLookup[[#This Row],[TopicID]],TopicLookup[TopicID],TopicLookup[TopicTitle])),"",_xlfn.XLOOKUP(LessonLookup[[#This Row],[TopicID]],TopicLookup[TopicID],TopicLookup[TopicTitle]))</f>
        <v>Physics Core Practical List</v>
      </c>
      <c r="U59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97" s="2"/>
      <c r="X597" s="2"/>
      <c r="Y597" s="2"/>
      <c r="Z597" s="2"/>
      <c r="AA597" s="2"/>
      <c r="AB597" s="2"/>
    </row>
    <row r="598" spans="1:28" ht="14.65" hidden="1" customHeight="1" x14ac:dyDescent="0.25">
      <c r="A598" s="7" t="str">
        <f>_xlfn.XLOOKUP(LessonLookup[[#This Row],[TopicID]],TopicLookup[TopicID],TopicLookup[SyllabusSubject])</f>
        <v>Physics</v>
      </c>
      <c r="B598" s="5">
        <f>_xlfn.XLOOKUP(LessonLookup[[#This Row],[TopicID]],TopicLookup[TopicID],TopicLookup[SyllabusKeyStage])</f>
        <v>4</v>
      </c>
      <c r="C598" s="1" t="str">
        <f>_xlfn.XLOOKUP(LessonLookup[[#This Row],[TopicID]],topics!I:I,topics!D:D)</f>
        <v>KS4.Physics</v>
      </c>
      <c r="D598" s="1" t="str">
        <f>_xlfn.XLOOKUP(LessonLookup[[#This Row],[TopicID]],topics!I:I,topics!E:E)</f>
        <v>KS4.Physics.Special</v>
      </c>
      <c r="E598" s="35" t="s">
        <v>90</v>
      </c>
      <c r="F598" s="36" t="s">
        <v>10</v>
      </c>
      <c r="G598" s="36" t="s">
        <v>20</v>
      </c>
      <c r="H598" s="37">
        <v>6</v>
      </c>
      <c r="I598"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PCP</v>
      </c>
      <c r="J598"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PCP.6</v>
      </c>
      <c r="K598" s="5" t="str">
        <f>IF(LessonLookup[[#This Row],[LessonTitleAuto]]="",LessonLookup[[#This Row],[LessonTitleEnter]],LessonLookup[[#This Row],[LessonTitleAuto]])</f>
        <v>Investigating Densities</v>
      </c>
      <c r="L598" s="3" t="s">
        <v>1117</v>
      </c>
      <c r="M598" s="3" t="s">
        <v>2952</v>
      </c>
      <c r="N598" s="8">
        <f>COUNTIF(StatementLookup[LessonID],LessonLookup[[#This Row],[LessonID]])</f>
        <v>0</v>
      </c>
      <c r="O598" s="7">
        <v>2</v>
      </c>
      <c r="P598" s="2"/>
      <c r="Q598" s="2"/>
      <c r="R598" s="2"/>
      <c r="S598" s="2"/>
      <c r="T598" s="4" t="str">
        <f>IF(ISERROR(_xlfn.XLOOKUP(LessonLookup[[#This Row],[TopicID]],TopicLookup[TopicID],TopicLookup[TopicTitle])),"",_xlfn.XLOOKUP(LessonLookup[[#This Row],[TopicID]],TopicLookup[TopicID],TopicLookup[TopicTitle]))</f>
        <v>Physics Core Practical List</v>
      </c>
      <c r="U59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98" s="2"/>
      <c r="X598" s="2"/>
      <c r="Y598" s="2"/>
      <c r="Z598" s="2"/>
      <c r="AA598" s="2"/>
      <c r="AB598" s="2"/>
    </row>
    <row r="599" spans="1:28" hidden="1" x14ac:dyDescent="0.25">
      <c r="A599" s="7" t="str">
        <f>_xlfn.XLOOKUP(LessonLookup[[#This Row],[TopicID]],TopicLookup[TopicID],TopicLookup[SyllabusSubject])</f>
        <v>Physics</v>
      </c>
      <c r="B599" s="5">
        <f>_xlfn.XLOOKUP(LessonLookup[[#This Row],[TopicID]],TopicLookup[TopicID],TopicLookup[SyllabusKeyStage])</f>
        <v>4</v>
      </c>
      <c r="C599" s="1" t="str">
        <f>_xlfn.XLOOKUP(LessonLookup[[#This Row],[TopicID]],topics!I:I,topics!D:D)</f>
        <v>KS4.Physics</v>
      </c>
      <c r="D599" s="1" t="str">
        <f>_xlfn.XLOOKUP(LessonLookup[[#This Row],[TopicID]],topics!I:I,topics!E:E)</f>
        <v>KS4.Physics.Special</v>
      </c>
      <c r="E599" s="35" t="s">
        <v>90</v>
      </c>
      <c r="F599" s="36" t="s">
        <v>10</v>
      </c>
      <c r="G599" s="36" t="s">
        <v>20</v>
      </c>
      <c r="H599" s="37">
        <v>7</v>
      </c>
      <c r="I599"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PCP</v>
      </c>
      <c r="J599"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PCP.7</v>
      </c>
      <c r="K599" s="5" t="str">
        <f>IF(LessonLookup[[#This Row],[LessonTitleAuto]]="",LessonLookup[[#This Row],[LessonTitleEnter]],LessonLookup[[#This Row],[LessonTitleAuto]])</f>
        <v>Investigating SHC And LH</v>
      </c>
      <c r="L599" s="3" t="s">
        <v>1118</v>
      </c>
      <c r="M599" s="3" t="s">
        <v>2952</v>
      </c>
      <c r="N599" s="8">
        <f>COUNTIF(StatementLookup[LessonID],LessonLookup[[#This Row],[LessonID]])</f>
        <v>0</v>
      </c>
      <c r="O599" s="7">
        <v>2</v>
      </c>
      <c r="P599" s="2"/>
      <c r="Q599" s="2"/>
      <c r="R599" s="2"/>
      <c r="S599" s="2"/>
      <c r="T599" s="4" t="str">
        <f>IF(ISERROR(_xlfn.XLOOKUP(LessonLookup[[#This Row],[TopicID]],TopicLookup[TopicID],TopicLookup[TopicTitle])),"",_xlfn.XLOOKUP(LessonLookup[[#This Row],[TopicID]],TopicLookup[TopicID],TopicLookup[TopicTitle]))</f>
        <v>Physics Core Practical List</v>
      </c>
      <c r="U59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599" s="2"/>
      <c r="X599" s="2"/>
      <c r="Y599" s="2"/>
      <c r="Z599" s="2"/>
      <c r="AA599" s="2"/>
      <c r="AB599" s="2"/>
    </row>
    <row r="600" spans="1:28" hidden="1" x14ac:dyDescent="0.25">
      <c r="A600" s="7" t="str">
        <f>_xlfn.XLOOKUP(LessonLookup[[#This Row],[TopicID]],TopicLookup[TopicID],TopicLookup[SyllabusSubject])</f>
        <v>Physics</v>
      </c>
      <c r="B600" s="5">
        <f>_xlfn.XLOOKUP(LessonLookup[[#This Row],[TopicID]],TopicLookup[TopicID],TopicLookup[SyllabusKeyStage])</f>
        <v>4</v>
      </c>
      <c r="C600" s="1" t="str">
        <f>_xlfn.XLOOKUP(LessonLookup[[#This Row],[TopicID]],topics!I:I,topics!D:D)</f>
        <v>KS4.Physics</v>
      </c>
      <c r="D600" s="1" t="str">
        <f>_xlfn.XLOOKUP(LessonLookup[[#This Row],[TopicID]],topics!I:I,topics!E:E)</f>
        <v>KS4.Physics.Special</v>
      </c>
      <c r="E600" s="35" t="s">
        <v>90</v>
      </c>
      <c r="F600" s="36" t="s">
        <v>10</v>
      </c>
      <c r="G600" s="36" t="s">
        <v>20</v>
      </c>
      <c r="H600" s="37">
        <v>8</v>
      </c>
      <c r="I600"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PCP</v>
      </c>
      <c r="J600"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PCP.8</v>
      </c>
      <c r="K600" s="5" t="str">
        <f>IF(LessonLookup[[#This Row],[LessonTitleAuto]]="",LessonLookup[[#This Row],[LessonTitleEnter]],LessonLookup[[#This Row],[LessonTitleAuto]])</f>
        <v>Investigating Springs</v>
      </c>
      <c r="L600" s="3" t="s">
        <v>1119</v>
      </c>
      <c r="M600" s="3" t="s">
        <v>2952</v>
      </c>
      <c r="N600" s="8">
        <f>COUNTIF(StatementLookup[LessonID],LessonLookup[[#This Row],[LessonID]])</f>
        <v>0</v>
      </c>
      <c r="O600" s="7">
        <v>2</v>
      </c>
      <c r="P600" s="2"/>
      <c r="Q600" s="2"/>
      <c r="R600" s="2"/>
      <c r="S600" s="2"/>
      <c r="T600" s="4" t="str">
        <f>IF(ISERROR(_xlfn.XLOOKUP(LessonLookup[[#This Row],[TopicID]],TopicLookup[TopicID],TopicLookup[TopicTitle])),"",_xlfn.XLOOKUP(LessonLookup[[#This Row],[TopicID]],TopicLookup[TopicID],TopicLookup[TopicTitle]))</f>
        <v>Physics Core Practical List</v>
      </c>
      <c r="U60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00" s="2"/>
      <c r="X600" s="2"/>
      <c r="Y600" s="2"/>
      <c r="Z600" s="2"/>
      <c r="AA600" s="2"/>
      <c r="AB600" s="2"/>
    </row>
    <row r="601" spans="1:28" hidden="1" x14ac:dyDescent="0.25">
      <c r="A601" s="7" t="str">
        <f>_xlfn.XLOOKUP(LessonLookup[[#This Row],[TopicID]],TopicLookup[TopicID],TopicLookup[SyllabusSubject])</f>
        <v>Physics</v>
      </c>
      <c r="B601" s="5">
        <f>_xlfn.XLOOKUP(LessonLookup[[#This Row],[TopicID]],TopicLookup[TopicID],TopicLookup[SyllabusKeyStage])</f>
        <v>5</v>
      </c>
      <c r="C601" s="1" t="str">
        <f>_xlfn.XLOOKUP(LessonLookup[[#This Row],[TopicID]],topics!I:I,topics!D:D)</f>
        <v>KS5.Physics</v>
      </c>
      <c r="D601" s="1" t="str">
        <f>_xlfn.XLOOKUP(LessonLookup[[#This Row],[TopicID]],topics!I:I,topics!E:E)</f>
        <v>Y13.Physics</v>
      </c>
      <c r="E601" s="35" t="s">
        <v>25</v>
      </c>
      <c r="F601" s="36" t="s">
        <v>10</v>
      </c>
      <c r="G601" s="36" t="s">
        <v>31</v>
      </c>
      <c r="H601" s="5" t="s">
        <v>7</v>
      </c>
      <c r="I601"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AP.19</v>
      </c>
      <c r="J601"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AP.19.T</v>
      </c>
      <c r="K601" s="5" t="str">
        <f>IF(LessonLookup[[#This Row],[LessonTitleAuto]]="",LessonLookup[[#This Row],[LessonTitleEnter]],LessonLookup[[#This Row],[LessonTitleAuto]])</f>
        <v>Topic test: AP.19 Stars</v>
      </c>
      <c r="L601" s="3" t="s">
        <v>921</v>
      </c>
      <c r="M601" s="3" t="s">
        <v>2950</v>
      </c>
      <c r="N601" s="2">
        <f>COUNTIF(StatementLookup[LessonID],LessonLookup[[#This Row],[LessonID]])</f>
        <v>0</v>
      </c>
      <c r="O601" s="2">
        <v>1</v>
      </c>
      <c r="P601" s="7"/>
      <c r="Q601" s="8"/>
      <c r="R601" s="2"/>
      <c r="S601" s="7"/>
      <c r="T601" s="4" t="str">
        <f>IF(ISERROR(_xlfn.XLOOKUP(LessonLookup[[#This Row],[TopicID]],TopicLookup[TopicID],TopicLookup[TopicTitle])),"",_xlfn.XLOOKUP(LessonLookup[[#This Row],[TopicID]],TopicLookup[TopicID],TopicLookup[TopicTitle]))</f>
        <v>Stars</v>
      </c>
      <c r="U60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AP.19 Stars</v>
      </c>
      <c r="V601" s="2"/>
      <c r="X601" s="2"/>
      <c r="Y601" s="2"/>
      <c r="Z601" s="2"/>
      <c r="AA601" s="2"/>
      <c r="AB601" s="2"/>
    </row>
    <row r="602" spans="1:28" hidden="1" x14ac:dyDescent="0.25">
      <c r="A602" s="7" t="str">
        <f>_xlfn.XLOOKUP(LessonLookup[[#This Row],[TopicID]],TopicLookup[TopicID],TopicLookup[SyllabusSubject])</f>
        <v>Physics</v>
      </c>
      <c r="B602" s="18">
        <f>_xlfn.XLOOKUP(LessonLookup[[#This Row],[TopicID]],TopicLookup[TopicID],TopicLookup[SyllabusKeyStage])</f>
        <v>5</v>
      </c>
      <c r="C602" s="26" t="str">
        <f>_xlfn.XLOOKUP(LessonLookup[[#This Row],[TopicID]],topics!I:I,topics!D:D)</f>
        <v>KS5.Physics</v>
      </c>
      <c r="D602" s="26" t="str">
        <f>_xlfn.XLOOKUP(LessonLookup[[#This Row],[TopicID]],topics!I:I,topics!E:E)</f>
        <v>Y13.Physics</v>
      </c>
      <c r="E602" s="35" t="s">
        <v>25</v>
      </c>
      <c r="F602" s="36" t="s">
        <v>10</v>
      </c>
      <c r="G602" s="36">
        <v>20</v>
      </c>
      <c r="H602" s="5">
        <v>1</v>
      </c>
      <c r="I602"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AP.20</v>
      </c>
      <c r="J602"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AP.20.1</v>
      </c>
      <c r="K602" s="5" t="str">
        <f>IF(LessonLookup[[#This Row],[LessonTitleAuto]]="",LessonLookup[[#This Row],[LessonTitleEnter]],LessonLookup[[#This Row],[LessonTitleAuto]])</f>
        <v>Null</v>
      </c>
      <c r="L602" s="3" t="s">
        <v>921</v>
      </c>
      <c r="M602" s="3" t="s">
        <v>51</v>
      </c>
      <c r="N602" s="8">
        <f>COUNTIF(StatementLookup[LessonID],LessonLookup[[#This Row],[LessonID]])</f>
        <v>1</v>
      </c>
      <c r="O602" s="7" t="s">
        <v>5</v>
      </c>
      <c r="P602" s="2"/>
      <c r="Q602" s="2"/>
      <c r="R602" s="2"/>
      <c r="S602" s="7"/>
      <c r="T602" s="4" t="str">
        <f>IF(ISERROR(_xlfn.XLOOKUP(LessonLookup[[#This Row],[TopicID]],TopicLookup[TopicID],TopicLookup[TopicTitle])),"",_xlfn.XLOOKUP(LessonLookup[[#This Row],[TopicID]],TopicLookup[TopicID],TopicLookup[TopicTitle]))</f>
        <v>Cosmology</v>
      </c>
      <c r="U60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02" s="2"/>
      <c r="X602" s="2"/>
      <c r="Y602" s="2"/>
      <c r="Z602" s="2"/>
      <c r="AA602" s="2"/>
      <c r="AB602" s="2"/>
    </row>
    <row r="603" spans="1:28" hidden="1" x14ac:dyDescent="0.25">
      <c r="A603" s="7" t="str">
        <f>_xlfn.XLOOKUP(LessonLookup[[#This Row],[TopicID]],TopicLookup[TopicID],TopicLookup[SyllabusSubject])</f>
        <v>Physics</v>
      </c>
      <c r="B603" s="5">
        <f>_xlfn.XLOOKUP(LessonLookup[[#This Row],[TopicID]],TopicLookup[TopicID],TopicLookup[SyllabusKeyStage])</f>
        <v>5</v>
      </c>
      <c r="C603" s="1" t="str">
        <f>_xlfn.XLOOKUP(LessonLookup[[#This Row],[TopicID]],topics!I:I,topics!D:D)</f>
        <v>KS5.Physics</v>
      </c>
      <c r="D603" s="1" t="str">
        <f>_xlfn.XLOOKUP(LessonLookup[[#This Row],[TopicID]],topics!I:I,topics!E:E)</f>
        <v>Y13.Physics</v>
      </c>
      <c r="E603" s="35" t="s">
        <v>25</v>
      </c>
      <c r="F603" s="36" t="s">
        <v>10</v>
      </c>
      <c r="G603" s="36" t="s">
        <v>32</v>
      </c>
      <c r="H603" s="5" t="s">
        <v>8</v>
      </c>
      <c r="I603"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AP.20</v>
      </c>
      <c r="J603"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AP.20.F</v>
      </c>
      <c r="K603" s="5" t="str">
        <f>IF(LessonLookup[[#This Row],[LessonTitleAuto]]="",LessonLookup[[#This Row],[LessonTitleEnter]],LessonLookup[[#This Row],[LessonTitleAuto]])</f>
        <v>Test feedback: AP.20 Cosmology</v>
      </c>
      <c r="L603" s="3" t="s">
        <v>921</v>
      </c>
      <c r="M603" s="3" t="s">
        <v>2951</v>
      </c>
      <c r="N603" s="2">
        <f>COUNTIF(StatementLookup[LessonID],LessonLookup[[#This Row],[LessonID]])</f>
        <v>0</v>
      </c>
      <c r="O603" s="2">
        <v>1</v>
      </c>
      <c r="P603" s="7"/>
      <c r="Q603" s="8"/>
      <c r="R603" s="2"/>
      <c r="S603" s="7"/>
      <c r="T603" s="4" t="str">
        <f>IF(ISERROR(_xlfn.XLOOKUP(LessonLookup[[#This Row],[TopicID]],TopicLookup[TopicID],TopicLookup[TopicTitle])),"",_xlfn.XLOOKUP(LessonLookup[[#This Row],[TopicID]],TopicLookup[TopicID],TopicLookup[TopicTitle]))</f>
        <v>Cosmology</v>
      </c>
      <c r="U60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AP.20 Cosmology</v>
      </c>
      <c r="V603" s="2"/>
      <c r="X603" s="2"/>
      <c r="Y603" s="2"/>
      <c r="Z603" s="2"/>
      <c r="AA603" s="2"/>
      <c r="AB603" s="2"/>
    </row>
    <row r="604" spans="1:28" hidden="1" x14ac:dyDescent="0.25">
      <c r="A604" s="7" t="str">
        <f>_xlfn.XLOOKUP(LessonLookup[[#This Row],[TopicID]],TopicLookup[TopicID],TopicLookup[SyllabusSubject])</f>
        <v>Physics</v>
      </c>
      <c r="B604" s="5">
        <f>_xlfn.XLOOKUP(LessonLookup[[#This Row],[TopicID]],TopicLookup[TopicID],TopicLookup[SyllabusKeyStage])</f>
        <v>5</v>
      </c>
      <c r="C604" s="1" t="str">
        <f>_xlfn.XLOOKUP(LessonLookup[[#This Row],[TopicID]],topics!I:I,topics!D:D)</f>
        <v>KS5.Physics</v>
      </c>
      <c r="D604" s="1" t="str">
        <f>_xlfn.XLOOKUP(LessonLookup[[#This Row],[TopicID]],topics!I:I,topics!E:E)</f>
        <v>Y13.Physics</v>
      </c>
      <c r="E604" s="35" t="s">
        <v>25</v>
      </c>
      <c r="F604" s="36" t="s">
        <v>10</v>
      </c>
      <c r="G604" s="36" t="s">
        <v>32</v>
      </c>
      <c r="H604" s="5" t="s">
        <v>6</v>
      </c>
      <c r="I604"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AP.20</v>
      </c>
      <c r="J604"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AP.20.R</v>
      </c>
      <c r="K604" s="5" t="str">
        <f>IF(LessonLookup[[#This Row],[LessonTitleAuto]]="",LessonLookup[[#This Row],[LessonTitleEnter]],LessonLookup[[#This Row],[LessonTitleAuto]])</f>
        <v>Revision of topic AP.20 Cosmology</v>
      </c>
      <c r="L604" s="3" t="s">
        <v>921</v>
      </c>
      <c r="M604" s="3" t="s">
        <v>2873</v>
      </c>
      <c r="N604" s="2">
        <f>COUNTIF(StatementLookup[LessonID],LessonLookup[[#This Row],[LessonID]])</f>
        <v>0</v>
      </c>
      <c r="O604" s="2" t="s">
        <v>9</v>
      </c>
      <c r="P604" s="7"/>
      <c r="Q604" s="8"/>
      <c r="R604" s="2"/>
      <c r="S604" s="7"/>
      <c r="T604" s="4" t="str">
        <f>IF(ISERROR(_xlfn.XLOOKUP(LessonLookup[[#This Row],[TopicID]],TopicLookup[TopicID],TopicLookup[TopicTitle])),"",_xlfn.XLOOKUP(LessonLookup[[#This Row],[TopicID]],TopicLookup[TopicID],TopicLookup[TopicTitle]))</f>
        <v>Cosmology</v>
      </c>
      <c r="U60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AP.20 Cosmology</v>
      </c>
      <c r="V604" s="2"/>
      <c r="X604" s="2"/>
      <c r="Y604" s="2"/>
      <c r="Z604" s="2"/>
      <c r="AA604" s="2"/>
      <c r="AB604" s="2"/>
    </row>
    <row r="605" spans="1:28" hidden="1" x14ac:dyDescent="0.25">
      <c r="A605" s="7" t="str">
        <f>_xlfn.XLOOKUP(LessonLookup[[#This Row],[TopicID]],TopicLookup[TopicID],TopicLookup[SyllabusSubject])</f>
        <v>Physics</v>
      </c>
      <c r="B605" s="5">
        <f>_xlfn.XLOOKUP(LessonLookup[[#This Row],[TopicID]],TopicLookup[TopicID],TopicLookup[SyllabusKeyStage])</f>
        <v>5</v>
      </c>
      <c r="C605" s="1" t="str">
        <f>_xlfn.XLOOKUP(LessonLookup[[#This Row],[TopicID]],topics!I:I,topics!D:D)</f>
        <v>KS5.Physics</v>
      </c>
      <c r="D605" s="1" t="str">
        <f>_xlfn.XLOOKUP(LessonLookup[[#This Row],[TopicID]],topics!I:I,topics!E:E)</f>
        <v>Y13.Physics</v>
      </c>
      <c r="E605" s="35" t="s">
        <v>25</v>
      </c>
      <c r="F605" s="36" t="s">
        <v>10</v>
      </c>
      <c r="G605" s="36" t="s">
        <v>32</v>
      </c>
      <c r="H605" s="5" t="s">
        <v>7</v>
      </c>
      <c r="I605"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AP.20</v>
      </c>
      <c r="J605"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AP.20.T</v>
      </c>
      <c r="K605" s="5" t="str">
        <f>IF(LessonLookup[[#This Row],[LessonTitleAuto]]="",LessonLookup[[#This Row],[LessonTitleEnter]],LessonLookup[[#This Row],[LessonTitleAuto]])</f>
        <v>Topic test: AP.20 Cosmology</v>
      </c>
      <c r="L605" s="3" t="s">
        <v>921</v>
      </c>
      <c r="M605" s="3" t="s">
        <v>2950</v>
      </c>
      <c r="N605" s="2">
        <f>COUNTIF(StatementLookup[LessonID],LessonLookup[[#This Row],[LessonID]])</f>
        <v>0</v>
      </c>
      <c r="O605" s="2">
        <v>1</v>
      </c>
      <c r="P605" s="7"/>
      <c r="Q605" s="8"/>
      <c r="R605" s="2"/>
      <c r="S605" s="7"/>
      <c r="T605" s="4" t="str">
        <f>IF(ISERROR(_xlfn.XLOOKUP(LessonLookup[[#This Row],[TopicID]],TopicLookup[TopicID],TopicLookup[TopicTitle])),"",_xlfn.XLOOKUP(LessonLookup[[#This Row],[TopicID]],TopicLookup[TopicID],TopicLookup[TopicTitle]))</f>
        <v>Cosmology</v>
      </c>
      <c r="U60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AP.20 Cosmology</v>
      </c>
      <c r="V605" s="2"/>
      <c r="X605" s="2"/>
      <c r="Y605" s="2"/>
      <c r="Z605" s="2"/>
      <c r="AA605" s="2"/>
      <c r="AB605" s="2"/>
    </row>
    <row r="606" spans="1:28" hidden="1" x14ac:dyDescent="0.25">
      <c r="A606" s="7" t="str">
        <f>_xlfn.XLOOKUP(LessonLookup[[#This Row],[TopicID]],TopicLookup[TopicID],TopicLookup[SyllabusSubject])</f>
        <v>Physics</v>
      </c>
      <c r="B606" s="18">
        <f>_xlfn.XLOOKUP(LessonLookup[[#This Row],[TopicID]],TopicLookup[TopicID],TopicLookup[SyllabusKeyStage])</f>
        <v>5</v>
      </c>
      <c r="C606" s="26" t="str">
        <f>_xlfn.XLOOKUP(LessonLookup[[#This Row],[TopicID]],topics!I:I,topics!D:D)</f>
        <v>KS5.Physics</v>
      </c>
      <c r="D606" s="26" t="str">
        <f>_xlfn.XLOOKUP(LessonLookup[[#This Row],[TopicID]],topics!I:I,topics!E:E)</f>
        <v>Y13.Physics</v>
      </c>
      <c r="E606" s="35" t="s">
        <v>25</v>
      </c>
      <c r="F606" s="36" t="s">
        <v>10</v>
      </c>
      <c r="G606" s="36">
        <v>21</v>
      </c>
      <c r="H606" s="5">
        <v>1</v>
      </c>
      <c r="I606"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AP.21</v>
      </c>
      <c r="J60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AP.21.1</v>
      </c>
      <c r="K606" s="5" t="str">
        <f>IF(LessonLookup[[#This Row],[LessonTitleAuto]]="",LessonLookup[[#This Row],[LessonTitleEnter]],LessonLookup[[#This Row],[LessonTitleAuto]])</f>
        <v>Null</v>
      </c>
      <c r="L606" s="3" t="s">
        <v>921</v>
      </c>
      <c r="M606" s="3" t="s">
        <v>51</v>
      </c>
      <c r="N606" s="8">
        <f>COUNTIF(StatementLookup[LessonID],LessonLookup[[#This Row],[LessonID]])</f>
        <v>1</v>
      </c>
      <c r="O606" s="7" t="s">
        <v>5</v>
      </c>
      <c r="P606" s="2"/>
      <c r="Q606" s="2"/>
      <c r="R606" s="2"/>
      <c r="S606" s="7"/>
      <c r="T606" s="4" t="str">
        <f>IF(ISERROR(_xlfn.XLOOKUP(LessonLookup[[#This Row],[TopicID]],TopicLookup[TopicID],TopicLookup[TopicTitle])),"",_xlfn.XLOOKUP(LessonLookup[[#This Row],[TopicID]],TopicLookup[TopicID],TopicLookup[TopicTitle]))</f>
        <v>Capacitors</v>
      </c>
      <c r="U60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06" s="2"/>
      <c r="X606" s="2"/>
      <c r="Y606" s="2"/>
      <c r="Z606" s="2"/>
      <c r="AA606" s="2"/>
      <c r="AB606" s="2"/>
    </row>
    <row r="607" spans="1:28" hidden="1" x14ac:dyDescent="0.25">
      <c r="A607" s="7" t="str">
        <f>_xlfn.XLOOKUP(LessonLookup[[#This Row],[TopicID]],TopicLookup[TopicID],TopicLookup[SyllabusSubject])</f>
        <v>Physics</v>
      </c>
      <c r="B607" s="5">
        <f>_xlfn.XLOOKUP(LessonLookup[[#This Row],[TopicID]],TopicLookup[TopicID],TopicLookup[SyllabusKeyStage])</f>
        <v>5</v>
      </c>
      <c r="C607" s="1" t="str">
        <f>_xlfn.XLOOKUP(LessonLookup[[#This Row],[TopicID]],topics!I:I,topics!D:D)</f>
        <v>KS5.Physics</v>
      </c>
      <c r="D607" s="1" t="str">
        <f>_xlfn.XLOOKUP(LessonLookup[[#This Row],[TopicID]],topics!I:I,topics!E:E)</f>
        <v>Y13.Physics</v>
      </c>
      <c r="E607" s="35" t="s">
        <v>25</v>
      </c>
      <c r="F607" s="36" t="s">
        <v>10</v>
      </c>
      <c r="G607" s="36" t="s">
        <v>33</v>
      </c>
      <c r="H607" s="5" t="s">
        <v>8</v>
      </c>
      <c r="I607"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AP.21</v>
      </c>
      <c r="J607"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AP.21.F</v>
      </c>
      <c r="K607" s="5" t="str">
        <f>IF(LessonLookup[[#This Row],[LessonTitleAuto]]="",LessonLookup[[#This Row],[LessonTitleEnter]],LessonLookup[[#This Row],[LessonTitleAuto]])</f>
        <v>Test feedback: AP.21 Capacitors</v>
      </c>
      <c r="L607" s="3" t="s">
        <v>921</v>
      </c>
      <c r="M607" s="3" t="s">
        <v>2951</v>
      </c>
      <c r="N607" s="2">
        <f>COUNTIF(StatementLookup[LessonID],LessonLookup[[#This Row],[LessonID]])</f>
        <v>0</v>
      </c>
      <c r="O607" s="2">
        <v>1</v>
      </c>
      <c r="P607" s="7"/>
      <c r="Q607" s="8"/>
      <c r="R607" s="2"/>
      <c r="S607" s="7"/>
      <c r="T607" s="4" t="str">
        <f>IF(ISERROR(_xlfn.XLOOKUP(LessonLookup[[#This Row],[TopicID]],TopicLookup[TopicID],TopicLookup[TopicTitle])),"",_xlfn.XLOOKUP(LessonLookup[[#This Row],[TopicID]],TopicLookup[TopicID],TopicLookup[TopicTitle]))</f>
        <v>Capacitors</v>
      </c>
      <c r="U60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AP.21 Capacitors</v>
      </c>
      <c r="V607" s="2"/>
      <c r="X607" s="2"/>
      <c r="Y607" s="2"/>
      <c r="Z607" s="2"/>
      <c r="AA607" s="2"/>
      <c r="AB607" s="2"/>
    </row>
    <row r="608" spans="1:28" hidden="1" x14ac:dyDescent="0.25">
      <c r="A608" s="7" t="str">
        <f>_xlfn.XLOOKUP(LessonLookup[[#This Row],[TopicID]],TopicLookup[TopicID],TopicLookup[SyllabusSubject])</f>
        <v>Physics</v>
      </c>
      <c r="B608" s="5">
        <f>_xlfn.XLOOKUP(LessonLookup[[#This Row],[TopicID]],TopicLookup[TopicID],TopicLookup[SyllabusKeyStage])</f>
        <v>5</v>
      </c>
      <c r="C608" s="1" t="str">
        <f>_xlfn.XLOOKUP(LessonLookup[[#This Row],[TopicID]],topics!I:I,topics!D:D)</f>
        <v>KS5.Physics</v>
      </c>
      <c r="D608" s="1" t="str">
        <f>_xlfn.XLOOKUP(LessonLookup[[#This Row],[TopicID]],topics!I:I,topics!E:E)</f>
        <v>Y13.Physics</v>
      </c>
      <c r="E608" s="35" t="s">
        <v>25</v>
      </c>
      <c r="F608" s="36" t="s">
        <v>10</v>
      </c>
      <c r="G608" s="36" t="s">
        <v>33</v>
      </c>
      <c r="H608" s="5" t="s">
        <v>6</v>
      </c>
      <c r="I608"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AP.21</v>
      </c>
      <c r="J608"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AP.21.R</v>
      </c>
      <c r="K608" s="5" t="str">
        <f>IF(LessonLookup[[#This Row],[LessonTitleAuto]]="",LessonLookup[[#This Row],[LessonTitleEnter]],LessonLookup[[#This Row],[LessonTitleAuto]])</f>
        <v>Revision of topic AP.21 Capacitors</v>
      </c>
      <c r="L608" s="3" t="s">
        <v>921</v>
      </c>
      <c r="M608" s="3" t="s">
        <v>2873</v>
      </c>
      <c r="N608" s="2">
        <f>COUNTIF(StatementLookup[LessonID],LessonLookup[[#This Row],[LessonID]])</f>
        <v>0</v>
      </c>
      <c r="O608" s="2" t="s">
        <v>9</v>
      </c>
      <c r="P608" s="7"/>
      <c r="Q608" s="8"/>
      <c r="R608" s="2"/>
      <c r="S608" s="7"/>
      <c r="T608" s="4" t="str">
        <f>IF(ISERROR(_xlfn.XLOOKUP(LessonLookup[[#This Row],[TopicID]],TopicLookup[TopicID],TopicLookup[TopicTitle])),"",_xlfn.XLOOKUP(LessonLookup[[#This Row],[TopicID]],TopicLookup[TopicID],TopicLookup[TopicTitle]))</f>
        <v>Capacitors</v>
      </c>
      <c r="U60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AP.21 Capacitors</v>
      </c>
      <c r="V608" s="2"/>
      <c r="X608" s="2"/>
      <c r="Y608" s="2"/>
      <c r="Z608" s="2"/>
      <c r="AA608" s="2"/>
      <c r="AB608" s="2"/>
    </row>
    <row r="609" spans="1:28" hidden="1" x14ac:dyDescent="0.25">
      <c r="A609" s="7" t="str">
        <f>_xlfn.XLOOKUP(LessonLookup[[#This Row],[TopicID]],TopicLookup[TopicID],TopicLookup[SyllabusSubject])</f>
        <v>Physics</v>
      </c>
      <c r="B609" s="5">
        <f>_xlfn.XLOOKUP(LessonLookup[[#This Row],[TopicID]],TopicLookup[TopicID],TopicLookup[SyllabusKeyStage])</f>
        <v>5</v>
      </c>
      <c r="C609" s="1" t="str">
        <f>_xlfn.XLOOKUP(LessonLookup[[#This Row],[TopicID]],topics!I:I,topics!D:D)</f>
        <v>KS5.Physics</v>
      </c>
      <c r="D609" s="1" t="str">
        <f>_xlfn.XLOOKUP(LessonLookup[[#This Row],[TopicID]],topics!I:I,topics!E:E)</f>
        <v>Y13.Physics</v>
      </c>
      <c r="E609" s="35" t="s">
        <v>25</v>
      </c>
      <c r="F609" s="36" t="s">
        <v>10</v>
      </c>
      <c r="G609" s="36" t="s">
        <v>33</v>
      </c>
      <c r="H609" s="5" t="s">
        <v>7</v>
      </c>
      <c r="I609"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AP.21</v>
      </c>
      <c r="J609"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AP.21.T</v>
      </c>
      <c r="K609" s="5" t="str">
        <f>IF(LessonLookup[[#This Row],[LessonTitleAuto]]="",LessonLookup[[#This Row],[LessonTitleEnter]],LessonLookup[[#This Row],[LessonTitleAuto]])</f>
        <v>Topic test: AP.21 Capacitors</v>
      </c>
      <c r="L609" s="3" t="s">
        <v>921</v>
      </c>
      <c r="M609" s="3" t="s">
        <v>2950</v>
      </c>
      <c r="N609" s="2">
        <f>COUNTIF(StatementLookup[LessonID],LessonLookup[[#This Row],[LessonID]])</f>
        <v>0</v>
      </c>
      <c r="O609" s="2">
        <v>1</v>
      </c>
      <c r="P609" s="7"/>
      <c r="Q609" s="8"/>
      <c r="R609" s="2"/>
      <c r="S609" s="7"/>
      <c r="T609" s="4" t="str">
        <f>IF(ISERROR(_xlfn.XLOOKUP(LessonLookup[[#This Row],[TopicID]],TopicLookup[TopicID],TopicLookup[TopicTitle])),"",_xlfn.XLOOKUP(LessonLookup[[#This Row],[TopicID]],TopicLookup[TopicID],TopicLookup[TopicTitle]))</f>
        <v>Capacitors</v>
      </c>
      <c r="U60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AP.21 Capacitors</v>
      </c>
      <c r="V609" s="2"/>
      <c r="X609" s="2"/>
      <c r="Y609" s="2"/>
      <c r="Z609" s="2"/>
      <c r="AA609" s="2"/>
      <c r="AB609" s="2"/>
    </row>
    <row r="610" spans="1:28" hidden="1" x14ac:dyDescent="0.25">
      <c r="A610" s="7" t="str">
        <f>_xlfn.XLOOKUP(LessonLookup[[#This Row],[TopicID]],TopicLookup[TopicID],TopicLookup[SyllabusSubject])</f>
        <v>Physics</v>
      </c>
      <c r="B610" s="18">
        <f>_xlfn.XLOOKUP(LessonLookup[[#This Row],[TopicID]],TopicLookup[TopicID],TopicLookup[SyllabusKeyStage])</f>
        <v>5</v>
      </c>
      <c r="C610" s="26" t="str">
        <f>_xlfn.XLOOKUP(LessonLookup[[#This Row],[TopicID]],topics!I:I,topics!D:D)</f>
        <v>KS5.Physics</v>
      </c>
      <c r="D610" s="26" t="str">
        <f>_xlfn.XLOOKUP(LessonLookup[[#This Row],[TopicID]],topics!I:I,topics!E:E)</f>
        <v>Y13.Physics</v>
      </c>
      <c r="E610" s="35" t="s">
        <v>25</v>
      </c>
      <c r="F610" s="36" t="s">
        <v>10</v>
      </c>
      <c r="G610" s="36">
        <v>22</v>
      </c>
      <c r="H610" s="5">
        <v>1</v>
      </c>
      <c r="I610"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AP.22</v>
      </c>
      <c r="J610"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AP.22.1</v>
      </c>
      <c r="K610" s="5" t="str">
        <f>IF(LessonLookup[[#This Row],[LessonTitleAuto]]="",LessonLookup[[#This Row],[LessonTitleEnter]],LessonLookup[[#This Row],[LessonTitleAuto]])</f>
        <v>Null</v>
      </c>
      <c r="L610" s="3" t="s">
        <v>921</v>
      </c>
      <c r="M610" s="3" t="s">
        <v>51</v>
      </c>
      <c r="N610" s="8">
        <f>COUNTIF(StatementLookup[LessonID],LessonLookup[[#This Row],[LessonID]])</f>
        <v>1</v>
      </c>
      <c r="O610" s="7" t="s">
        <v>5</v>
      </c>
      <c r="P610" s="2"/>
      <c r="Q610" s="2"/>
      <c r="R610" s="2"/>
      <c r="S610" s="7"/>
      <c r="T610" s="4" t="str">
        <f>IF(ISERROR(_xlfn.XLOOKUP(LessonLookup[[#This Row],[TopicID]],TopicLookup[TopicID],TopicLookup[TopicTitle])),"",_xlfn.XLOOKUP(LessonLookup[[#This Row],[TopicID]],TopicLookup[TopicID],TopicLookup[TopicTitle]))</f>
        <v>Electric Fields</v>
      </c>
      <c r="U61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10" s="2"/>
      <c r="X610" s="2"/>
      <c r="Y610" s="2"/>
      <c r="Z610" s="2"/>
      <c r="AA610" s="2"/>
      <c r="AB610" s="2"/>
    </row>
    <row r="611" spans="1:28" hidden="1" x14ac:dyDescent="0.25">
      <c r="A611" s="7" t="str">
        <f>_xlfn.XLOOKUP(LessonLookup[[#This Row],[TopicID]],TopicLookup[TopicID],TopicLookup[SyllabusSubject])</f>
        <v>Physics</v>
      </c>
      <c r="B611" s="5">
        <f>_xlfn.XLOOKUP(LessonLookup[[#This Row],[TopicID]],TopicLookup[TopicID],TopicLookup[SyllabusKeyStage])</f>
        <v>5</v>
      </c>
      <c r="C611" s="1" t="str">
        <f>_xlfn.XLOOKUP(LessonLookup[[#This Row],[TopicID]],topics!I:I,topics!D:D)</f>
        <v>KS5.Physics</v>
      </c>
      <c r="D611" s="1" t="str">
        <f>_xlfn.XLOOKUP(LessonLookup[[#This Row],[TopicID]],topics!I:I,topics!E:E)</f>
        <v>Y13.Physics</v>
      </c>
      <c r="E611" s="35" t="s">
        <v>25</v>
      </c>
      <c r="F611" s="36" t="s">
        <v>10</v>
      </c>
      <c r="G611" s="36" t="s">
        <v>34</v>
      </c>
      <c r="H611" s="5" t="s">
        <v>8</v>
      </c>
      <c r="I611"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AP.22</v>
      </c>
      <c r="J611"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AP.22.F</v>
      </c>
      <c r="K611" s="5" t="str">
        <f>IF(LessonLookup[[#This Row],[LessonTitleAuto]]="",LessonLookup[[#This Row],[LessonTitleEnter]],LessonLookup[[#This Row],[LessonTitleAuto]])</f>
        <v>Test feedback: AP.22 Electric Fields</v>
      </c>
      <c r="L611" s="3" t="s">
        <v>921</v>
      </c>
      <c r="M611" s="3" t="s">
        <v>2951</v>
      </c>
      <c r="N611" s="2">
        <f>COUNTIF(StatementLookup[LessonID],LessonLookup[[#This Row],[LessonID]])</f>
        <v>0</v>
      </c>
      <c r="O611" s="2">
        <v>1</v>
      </c>
      <c r="P611" s="7"/>
      <c r="Q611" s="8"/>
      <c r="R611" s="2"/>
      <c r="S611" s="7"/>
      <c r="T611" s="4" t="str">
        <f>IF(ISERROR(_xlfn.XLOOKUP(LessonLookup[[#This Row],[TopicID]],TopicLookup[TopicID],TopicLookup[TopicTitle])),"",_xlfn.XLOOKUP(LessonLookup[[#This Row],[TopicID]],TopicLookup[TopicID],TopicLookup[TopicTitle]))</f>
        <v>Electric Fields</v>
      </c>
      <c r="U61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AP.22 Electric Fields</v>
      </c>
      <c r="V611" s="2"/>
      <c r="X611" s="2"/>
      <c r="Y611" s="2"/>
      <c r="Z611" s="2"/>
      <c r="AA611" s="2"/>
      <c r="AB611" s="2"/>
    </row>
    <row r="612" spans="1:28" hidden="1" x14ac:dyDescent="0.25">
      <c r="A612" s="7" t="str">
        <f>_xlfn.XLOOKUP(LessonLookup[[#This Row],[TopicID]],TopicLookup[TopicID],TopicLookup[SyllabusSubject])</f>
        <v>Physics</v>
      </c>
      <c r="B612" s="5">
        <f>_xlfn.XLOOKUP(LessonLookup[[#This Row],[TopicID]],TopicLookup[TopicID],TopicLookup[SyllabusKeyStage])</f>
        <v>5</v>
      </c>
      <c r="C612" s="1" t="str">
        <f>_xlfn.XLOOKUP(LessonLookup[[#This Row],[TopicID]],topics!I:I,topics!D:D)</f>
        <v>KS5.Physics</v>
      </c>
      <c r="D612" s="1" t="str">
        <f>_xlfn.XLOOKUP(LessonLookup[[#This Row],[TopicID]],topics!I:I,topics!E:E)</f>
        <v>Y13.Physics</v>
      </c>
      <c r="E612" s="35" t="s">
        <v>25</v>
      </c>
      <c r="F612" s="36" t="s">
        <v>10</v>
      </c>
      <c r="G612" s="36" t="s">
        <v>34</v>
      </c>
      <c r="H612" s="5" t="s">
        <v>6</v>
      </c>
      <c r="I612"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AP.22</v>
      </c>
      <c r="J612"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AP.22.R</v>
      </c>
      <c r="K612" s="5" t="str">
        <f>IF(LessonLookup[[#This Row],[LessonTitleAuto]]="",LessonLookup[[#This Row],[LessonTitleEnter]],LessonLookup[[#This Row],[LessonTitleAuto]])</f>
        <v>Revision of topic AP.22 Electric Fields</v>
      </c>
      <c r="L612" s="3" t="s">
        <v>921</v>
      </c>
      <c r="M612" s="3" t="s">
        <v>2873</v>
      </c>
      <c r="N612" s="2">
        <f>COUNTIF(StatementLookup[LessonID],LessonLookup[[#This Row],[LessonID]])</f>
        <v>0</v>
      </c>
      <c r="O612" s="2" t="s">
        <v>9</v>
      </c>
      <c r="P612" s="7"/>
      <c r="Q612" s="8"/>
      <c r="R612" s="2"/>
      <c r="S612" s="7"/>
      <c r="T612" s="4" t="str">
        <f>IF(ISERROR(_xlfn.XLOOKUP(LessonLookup[[#This Row],[TopicID]],TopicLookup[TopicID],TopicLookup[TopicTitle])),"",_xlfn.XLOOKUP(LessonLookup[[#This Row],[TopicID]],TopicLookup[TopicID],TopicLookup[TopicTitle]))</f>
        <v>Electric Fields</v>
      </c>
      <c r="U61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AP.22 Electric Fields</v>
      </c>
      <c r="V612" s="2"/>
      <c r="X612" s="2"/>
      <c r="Y612" s="2"/>
      <c r="Z612" s="2"/>
      <c r="AA612" s="2"/>
      <c r="AB612" s="2"/>
    </row>
    <row r="613" spans="1:28" hidden="1" x14ac:dyDescent="0.25">
      <c r="A613" s="7" t="str">
        <f>_xlfn.XLOOKUP(LessonLookup[[#This Row],[TopicID]],TopicLookup[TopicID],TopicLookup[SyllabusSubject])</f>
        <v>Physics</v>
      </c>
      <c r="B613" s="5">
        <f>_xlfn.XLOOKUP(LessonLookup[[#This Row],[TopicID]],TopicLookup[TopicID],TopicLookup[SyllabusKeyStage])</f>
        <v>5</v>
      </c>
      <c r="C613" s="1" t="str">
        <f>_xlfn.XLOOKUP(LessonLookup[[#This Row],[TopicID]],topics!I:I,topics!D:D)</f>
        <v>KS5.Physics</v>
      </c>
      <c r="D613" s="1" t="str">
        <f>_xlfn.XLOOKUP(LessonLookup[[#This Row],[TopicID]],topics!I:I,topics!E:E)</f>
        <v>Y13.Physics</v>
      </c>
      <c r="E613" s="35" t="s">
        <v>25</v>
      </c>
      <c r="F613" s="36" t="s">
        <v>10</v>
      </c>
      <c r="G613" s="36" t="s">
        <v>34</v>
      </c>
      <c r="H613" s="5" t="s">
        <v>7</v>
      </c>
      <c r="I613"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AP.22</v>
      </c>
      <c r="J613"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AP.22.T</v>
      </c>
      <c r="K613" s="5" t="str">
        <f>IF(LessonLookup[[#This Row],[LessonTitleAuto]]="",LessonLookup[[#This Row],[LessonTitleEnter]],LessonLookup[[#This Row],[LessonTitleAuto]])</f>
        <v>Topic test: AP.22 Electric Fields</v>
      </c>
      <c r="L613" s="3" t="s">
        <v>921</v>
      </c>
      <c r="M613" s="3" t="s">
        <v>2950</v>
      </c>
      <c r="N613" s="2">
        <f>COUNTIF(StatementLookup[LessonID],LessonLookup[[#This Row],[LessonID]])</f>
        <v>0</v>
      </c>
      <c r="O613" s="2">
        <v>1</v>
      </c>
      <c r="P613" s="7"/>
      <c r="Q613" s="8"/>
      <c r="R613" s="2"/>
      <c r="S613" s="7"/>
      <c r="T613" s="4" t="str">
        <f>IF(ISERROR(_xlfn.XLOOKUP(LessonLookup[[#This Row],[TopicID]],TopicLookup[TopicID],TopicLookup[TopicTitle])),"",_xlfn.XLOOKUP(LessonLookup[[#This Row],[TopicID]],TopicLookup[TopicID],TopicLookup[TopicTitle]))</f>
        <v>Electric Fields</v>
      </c>
      <c r="U61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AP.22 Electric Fields</v>
      </c>
      <c r="V613" s="2"/>
      <c r="X613" s="2"/>
      <c r="Y613" s="2"/>
      <c r="Z613" s="2"/>
      <c r="AA613" s="2"/>
      <c r="AB613" s="2"/>
    </row>
    <row r="614" spans="1:28" hidden="1" x14ac:dyDescent="0.25">
      <c r="A614" s="7" t="str">
        <f>_xlfn.XLOOKUP(LessonLookup[[#This Row],[TopicID]],TopicLookup[TopicID],TopicLookup[SyllabusSubject])</f>
        <v>Physics</v>
      </c>
      <c r="B614" s="18">
        <f>_xlfn.XLOOKUP(LessonLookup[[#This Row],[TopicID]],TopicLookup[TopicID],TopicLookup[SyllabusKeyStage])</f>
        <v>5</v>
      </c>
      <c r="C614" s="26" t="str">
        <f>_xlfn.XLOOKUP(LessonLookup[[#This Row],[TopicID]],topics!I:I,topics!D:D)</f>
        <v>KS5.Physics</v>
      </c>
      <c r="D614" s="26" t="str">
        <f>_xlfn.XLOOKUP(LessonLookup[[#This Row],[TopicID]],topics!I:I,topics!E:E)</f>
        <v>Y13.Physics</v>
      </c>
      <c r="E614" s="35" t="s">
        <v>25</v>
      </c>
      <c r="F614" s="36" t="s">
        <v>10</v>
      </c>
      <c r="G614" s="36">
        <v>23</v>
      </c>
      <c r="H614" s="5">
        <v>1</v>
      </c>
      <c r="I614"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AP.23</v>
      </c>
      <c r="J61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AP.23.1</v>
      </c>
      <c r="K614" s="5" t="str">
        <f>IF(LessonLookup[[#This Row],[LessonTitleAuto]]="",LessonLookup[[#This Row],[LessonTitleEnter]],LessonLookup[[#This Row],[LessonTitleAuto]])</f>
        <v>Null</v>
      </c>
      <c r="L614" s="3" t="s">
        <v>921</v>
      </c>
      <c r="M614" s="3" t="s">
        <v>51</v>
      </c>
      <c r="N614" s="8">
        <f>COUNTIF(StatementLookup[LessonID],LessonLookup[[#This Row],[LessonID]])</f>
        <v>1</v>
      </c>
      <c r="O614" s="7" t="s">
        <v>5</v>
      </c>
      <c r="P614" s="2"/>
      <c r="Q614" s="2"/>
      <c r="R614" s="2"/>
      <c r="S614" s="7"/>
      <c r="T614" s="4" t="str">
        <f>IF(ISERROR(_xlfn.XLOOKUP(LessonLookup[[#This Row],[TopicID]],TopicLookup[TopicID],TopicLookup[TopicTitle])),"",_xlfn.XLOOKUP(LessonLookup[[#This Row],[TopicID]],TopicLookup[TopicID],TopicLookup[TopicTitle]))</f>
        <v>Magnetic Fields</v>
      </c>
      <c r="U61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14" s="2"/>
      <c r="X614" s="2"/>
      <c r="Y614" s="2"/>
      <c r="Z614" s="2"/>
      <c r="AA614" s="2"/>
      <c r="AB614" s="2"/>
    </row>
    <row r="615" spans="1:28" hidden="1" x14ac:dyDescent="0.25">
      <c r="A615" s="7" t="str">
        <f>_xlfn.XLOOKUP(LessonLookup[[#This Row],[TopicID]],TopicLookup[TopicID],TopicLookup[SyllabusSubject])</f>
        <v>Physics</v>
      </c>
      <c r="B615" s="5">
        <f>_xlfn.XLOOKUP(LessonLookup[[#This Row],[TopicID]],TopicLookup[TopicID],TopicLookup[SyllabusKeyStage])</f>
        <v>5</v>
      </c>
      <c r="C615" s="1" t="str">
        <f>_xlfn.XLOOKUP(LessonLookup[[#This Row],[TopicID]],topics!I:I,topics!D:D)</f>
        <v>KS5.Physics</v>
      </c>
      <c r="D615" s="1" t="str">
        <f>_xlfn.XLOOKUP(LessonLookup[[#This Row],[TopicID]],topics!I:I,topics!E:E)</f>
        <v>Y13.Physics</v>
      </c>
      <c r="E615" s="35" t="s">
        <v>25</v>
      </c>
      <c r="F615" s="36" t="s">
        <v>10</v>
      </c>
      <c r="G615" s="36" t="s">
        <v>35</v>
      </c>
      <c r="H615" s="5" t="s">
        <v>8</v>
      </c>
      <c r="I615"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AP.23</v>
      </c>
      <c r="J615"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AP.23.F</v>
      </c>
      <c r="K615" s="5" t="str">
        <f>IF(LessonLookup[[#This Row],[LessonTitleAuto]]="",LessonLookup[[#This Row],[LessonTitleEnter]],LessonLookup[[#This Row],[LessonTitleAuto]])</f>
        <v>Test feedback: AP.23 Magnetic Fields</v>
      </c>
      <c r="L615" s="3" t="s">
        <v>921</v>
      </c>
      <c r="M615" s="3" t="s">
        <v>2951</v>
      </c>
      <c r="N615" s="2">
        <f>COUNTIF(StatementLookup[LessonID],LessonLookup[[#This Row],[LessonID]])</f>
        <v>0</v>
      </c>
      <c r="O615" s="2">
        <v>1</v>
      </c>
      <c r="P615" s="7"/>
      <c r="Q615" s="8"/>
      <c r="R615" s="2"/>
      <c r="S615" s="7"/>
      <c r="T615" s="4" t="str">
        <f>IF(ISERROR(_xlfn.XLOOKUP(LessonLookup[[#This Row],[TopicID]],TopicLookup[TopicID],TopicLookup[TopicTitle])),"",_xlfn.XLOOKUP(LessonLookup[[#This Row],[TopicID]],TopicLookup[TopicID],TopicLookup[TopicTitle]))</f>
        <v>Magnetic Fields</v>
      </c>
      <c r="U61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AP.23 Magnetic Fields</v>
      </c>
      <c r="V615" s="2"/>
      <c r="X615" s="2"/>
      <c r="Y615" s="2"/>
      <c r="Z615" s="2"/>
      <c r="AA615" s="2"/>
      <c r="AB615" s="2"/>
    </row>
    <row r="616" spans="1:28" hidden="1" x14ac:dyDescent="0.25">
      <c r="A616" s="7" t="str">
        <f>_xlfn.XLOOKUP(LessonLookup[[#This Row],[TopicID]],TopicLookup[TopicID],TopicLookup[SyllabusSubject])</f>
        <v>Physics</v>
      </c>
      <c r="B616" s="5">
        <f>_xlfn.XLOOKUP(LessonLookup[[#This Row],[TopicID]],TopicLookup[TopicID],TopicLookup[SyllabusKeyStage])</f>
        <v>5</v>
      </c>
      <c r="C616" s="1" t="str">
        <f>_xlfn.XLOOKUP(LessonLookup[[#This Row],[TopicID]],topics!I:I,topics!D:D)</f>
        <v>KS5.Physics</v>
      </c>
      <c r="D616" s="1" t="str">
        <f>_xlfn.XLOOKUP(LessonLookup[[#This Row],[TopicID]],topics!I:I,topics!E:E)</f>
        <v>Y13.Physics</v>
      </c>
      <c r="E616" s="35" t="s">
        <v>25</v>
      </c>
      <c r="F616" s="36" t="s">
        <v>10</v>
      </c>
      <c r="G616" s="36" t="s">
        <v>35</v>
      </c>
      <c r="H616" s="5" t="s">
        <v>6</v>
      </c>
      <c r="I616"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AP.23</v>
      </c>
      <c r="J616"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AP.23.R</v>
      </c>
      <c r="K616" s="5" t="str">
        <f>IF(LessonLookup[[#This Row],[LessonTitleAuto]]="",LessonLookup[[#This Row],[LessonTitleEnter]],LessonLookup[[#This Row],[LessonTitleAuto]])</f>
        <v>Revision of topic AP.23 Magnetic Fields</v>
      </c>
      <c r="L616" s="3" t="s">
        <v>921</v>
      </c>
      <c r="M616" s="3" t="s">
        <v>2873</v>
      </c>
      <c r="N616" s="2">
        <f>COUNTIF(StatementLookup[LessonID],LessonLookup[[#This Row],[LessonID]])</f>
        <v>0</v>
      </c>
      <c r="O616" s="2" t="s">
        <v>9</v>
      </c>
      <c r="P616" s="7"/>
      <c r="Q616" s="8"/>
      <c r="R616" s="2"/>
      <c r="S616" s="7"/>
      <c r="T616" s="4" t="str">
        <f>IF(ISERROR(_xlfn.XLOOKUP(LessonLookup[[#This Row],[TopicID]],TopicLookup[TopicID],TopicLookup[TopicTitle])),"",_xlfn.XLOOKUP(LessonLookup[[#This Row],[TopicID]],TopicLookup[TopicID],TopicLookup[TopicTitle]))</f>
        <v>Magnetic Fields</v>
      </c>
      <c r="U61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AP.23 Magnetic Fields</v>
      </c>
      <c r="V616" s="2"/>
      <c r="X616" s="2"/>
      <c r="Y616" s="2"/>
      <c r="Z616" s="2"/>
      <c r="AA616" s="2"/>
      <c r="AB616" s="2"/>
    </row>
    <row r="617" spans="1:28" hidden="1" x14ac:dyDescent="0.25">
      <c r="A617" s="7" t="str">
        <f>_xlfn.XLOOKUP(LessonLookup[[#This Row],[TopicID]],TopicLookup[TopicID],TopicLookup[SyllabusSubject])</f>
        <v>Physics</v>
      </c>
      <c r="B617" s="5">
        <f>_xlfn.XLOOKUP(LessonLookup[[#This Row],[TopicID]],TopicLookup[TopicID],TopicLookup[SyllabusKeyStage])</f>
        <v>5</v>
      </c>
      <c r="C617" s="1" t="str">
        <f>_xlfn.XLOOKUP(LessonLookup[[#This Row],[TopicID]],topics!I:I,topics!D:D)</f>
        <v>KS5.Physics</v>
      </c>
      <c r="D617" s="1" t="str">
        <f>_xlfn.XLOOKUP(LessonLookup[[#This Row],[TopicID]],topics!I:I,topics!E:E)</f>
        <v>Y13.Physics</v>
      </c>
      <c r="E617" s="35" t="s">
        <v>25</v>
      </c>
      <c r="F617" s="36" t="s">
        <v>10</v>
      </c>
      <c r="G617" s="36" t="s">
        <v>35</v>
      </c>
      <c r="H617" s="5" t="s">
        <v>7</v>
      </c>
      <c r="I617"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AP.23</v>
      </c>
      <c r="J617"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AP.23.T</v>
      </c>
      <c r="K617" s="5" t="str">
        <f>IF(LessonLookup[[#This Row],[LessonTitleAuto]]="",LessonLookup[[#This Row],[LessonTitleEnter]],LessonLookup[[#This Row],[LessonTitleAuto]])</f>
        <v>Topic test: AP.23 Magnetic Fields</v>
      </c>
      <c r="L617" s="3" t="s">
        <v>921</v>
      </c>
      <c r="M617" s="3" t="s">
        <v>2950</v>
      </c>
      <c r="N617" s="2">
        <f>COUNTIF(StatementLookup[LessonID],LessonLookup[[#This Row],[LessonID]])</f>
        <v>0</v>
      </c>
      <c r="O617" s="2">
        <v>1</v>
      </c>
      <c r="P617" s="7"/>
      <c r="Q617" s="8"/>
      <c r="R617" s="2"/>
      <c r="S617" s="7"/>
      <c r="T617" s="4" t="str">
        <f>IF(ISERROR(_xlfn.XLOOKUP(LessonLookup[[#This Row],[TopicID]],TopicLookup[TopicID],TopicLookup[TopicTitle])),"",_xlfn.XLOOKUP(LessonLookup[[#This Row],[TopicID]],TopicLookup[TopicID],TopicLookup[TopicTitle]))</f>
        <v>Magnetic Fields</v>
      </c>
      <c r="U61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AP.23 Magnetic Fields</v>
      </c>
      <c r="V617" s="2"/>
      <c r="X617" s="2"/>
      <c r="Y617" s="2"/>
      <c r="Z617" s="2"/>
      <c r="AA617" s="2"/>
      <c r="AB617" s="2"/>
    </row>
    <row r="618" spans="1:28" hidden="1" x14ac:dyDescent="0.25">
      <c r="A618" s="7" t="str">
        <f>_xlfn.XLOOKUP(LessonLookup[[#This Row],[TopicID]],TopicLookup[TopicID],TopicLookup[SyllabusSubject])</f>
        <v>Physics</v>
      </c>
      <c r="B618" s="18">
        <f>_xlfn.XLOOKUP(LessonLookup[[#This Row],[TopicID]],TopicLookup[TopicID],TopicLookup[SyllabusKeyStage])</f>
        <v>5</v>
      </c>
      <c r="C618" s="26" t="str">
        <f>_xlfn.XLOOKUP(LessonLookup[[#This Row],[TopicID]],topics!I:I,topics!D:D)</f>
        <v>KS5.Physics</v>
      </c>
      <c r="D618" s="26" t="str">
        <f>_xlfn.XLOOKUP(LessonLookup[[#This Row],[TopicID]],topics!I:I,topics!E:E)</f>
        <v>Y13.Physics</v>
      </c>
      <c r="E618" s="35" t="s">
        <v>25</v>
      </c>
      <c r="F618" s="36" t="s">
        <v>10</v>
      </c>
      <c r="G618" s="36">
        <v>24</v>
      </c>
      <c r="H618" s="5">
        <v>1</v>
      </c>
      <c r="I618"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AP.24</v>
      </c>
      <c r="J618"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AP.24.1</v>
      </c>
      <c r="K618" s="5" t="str">
        <f>IF(LessonLookup[[#This Row],[LessonTitleAuto]]="",LessonLookup[[#This Row],[LessonTitleEnter]],LessonLookup[[#This Row],[LessonTitleAuto]])</f>
        <v>Null</v>
      </c>
      <c r="L618" s="3" t="s">
        <v>921</v>
      </c>
      <c r="M618" s="3" t="s">
        <v>51</v>
      </c>
      <c r="N618" s="8">
        <f>COUNTIF(StatementLookup[LessonID],LessonLookup[[#This Row],[LessonID]])</f>
        <v>1</v>
      </c>
      <c r="O618" s="7" t="s">
        <v>5</v>
      </c>
      <c r="P618" s="2"/>
      <c r="Q618" s="2"/>
      <c r="R618" s="2"/>
      <c r="S618" s="7"/>
      <c r="T618" s="4" t="str">
        <f>IF(ISERROR(_xlfn.XLOOKUP(LessonLookup[[#This Row],[TopicID]],TopicLookup[TopicID],TopicLookup[TopicTitle])),"",_xlfn.XLOOKUP(LessonLookup[[#This Row],[TopicID]],TopicLookup[TopicID],TopicLookup[TopicTitle]))</f>
        <v>Particle Physics</v>
      </c>
      <c r="U61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18" s="2"/>
      <c r="X618" s="2"/>
      <c r="Y618" s="2"/>
      <c r="Z618" s="2"/>
      <c r="AA618" s="2"/>
      <c r="AB618" s="2"/>
    </row>
    <row r="619" spans="1:28" hidden="1" x14ac:dyDescent="0.25">
      <c r="A619" s="7" t="str">
        <f>_xlfn.XLOOKUP(LessonLookup[[#This Row],[TopicID]],TopicLookup[TopicID],TopicLookup[SyllabusSubject])</f>
        <v>Physics</v>
      </c>
      <c r="B619" s="5">
        <f>_xlfn.XLOOKUP(LessonLookup[[#This Row],[TopicID]],TopicLookup[TopicID],TopicLookup[SyllabusKeyStage])</f>
        <v>5</v>
      </c>
      <c r="C619" s="1" t="str">
        <f>_xlfn.XLOOKUP(LessonLookup[[#This Row],[TopicID]],topics!I:I,topics!D:D)</f>
        <v>KS5.Physics</v>
      </c>
      <c r="D619" s="1" t="str">
        <f>_xlfn.XLOOKUP(LessonLookup[[#This Row],[TopicID]],topics!I:I,topics!E:E)</f>
        <v>Y13.Physics</v>
      </c>
      <c r="E619" s="35" t="s">
        <v>25</v>
      </c>
      <c r="F619" s="36" t="s">
        <v>10</v>
      </c>
      <c r="G619" s="36" t="s">
        <v>36</v>
      </c>
      <c r="H619" s="5" t="s">
        <v>8</v>
      </c>
      <c r="I619"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AP.24</v>
      </c>
      <c r="J619"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AP.24.F</v>
      </c>
      <c r="K619" s="5" t="str">
        <f>IF(LessonLookup[[#This Row],[LessonTitleAuto]]="",LessonLookup[[#This Row],[LessonTitleEnter]],LessonLookup[[#This Row],[LessonTitleAuto]])</f>
        <v>Test feedback: AP.24 Particle Physics</v>
      </c>
      <c r="L619" s="3" t="s">
        <v>921</v>
      </c>
      <c r="M619" s="3" t="s">
        <v>2951</v>
      </c>
      <c r="N619" s="2">
        <f>COUNTIF(StatementLookup[LessonID],LessonLookup[[#This Row],[LessonID]])</f>
        <v>0</v>
      </c>
      <c r="O619" s="2">
        <v>1</v>
      </c>
      <c r="P619" s="7"/>
      <c r="Q619" s="8"/>
      <c r="R619" s="2"/>
      <c r="S619" s="7"/>
      <c r="T619" s="4" t="str">
        <f>IF(ISERROR(_xlfn.XLOOKUP(LessonLookup[[#This Row],[TopicID]],TopicLookup[TopicID],TopicLookup[TopicTitle])),"",_xlfn.XLOOKUP(LessonLookup[[#This Row],[TopicID]],TopicLookup[TopicID],TopicLookup[TopicTitle]))</f>
        <v>Particle Physics</v>
      </c>
      <c r="U61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AP.24 Particle Physics</v>
      </c>
      <c r="V619" s="2"/>
      <c r="X619" s="2"/>
      <c r="Y619" s="2"/>
      <c r="Z619" s="2"/>
      <c r="AA619" s="2"/>
      <c r="AB619" s="2"/>
    </row>
    <row r="620" spans="1:28" hidden="1" x14ac:dyDescent="0.25">
      <c r="A620" s="7" t="str">
        <f>_xlfn.XLOOKUP(LessonLookup[[#This Row],[TopicID]],TopicLookup[TopicID],TopicLookup[SyllabusSubject])</f>
        <v>Physics</v>
      </c>
      <c r="B620" s="5">
        <f>_xlfn.XLOOKUP(LessonLookup[[#This Row],[TopicID]],TopicLookup[TopicID],TopicLookup[SyllabusKeyStage])</f>
        <v>5</v>
      </c>
      <c r="C620" s="1" t="str">
        <f>_xlfn.XLOOKUP(LessonLookup[[#This Row],[TopicID]],topics!I:I,topics!D:D)</f>
        <v>KS5.Physics</v>
      </c>
      <c r="D620" s="1" t="str">
        <f>_xlfn.XLOOKUP(LessonLookup[[#This Row],[TopicID]],topics!I:I,topics!E:E)</f>
        <v>Y13.Physics</v>
      </c>
      <c r="E620" s="35" t="s">
        <v>25</v>
      </c>
      <c r="F620" s="36" t="s">
        <v>10</v>
      </c>
      <c r="G620" s="36" t="s">
        <v>36</v>
      </c>
      <c r="H620" s="5" t="s">
        <v>6</v>
      </c>
      <c r="I620"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AP.24</v>
      </c>
      <c r="J620"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AP.24.R</v>
      </c>
      <c r="K620" s="5" t="str">
        <f>IF(LessonLookup[[#This Row],[LessonTitleAuto]]="",LessonLookup[[#This Row],[LessonTitleEnter]],LessonLookup[[#This Row],[LessonTitleAuto]])</f>
        <v>Revision of topic AP.24 Particle Physics</v>
      </c>
      <c r="L620" s="3" t="s">
        <v>921</v>
      </c>
      <c r="M620" s="3" t="s">
        <v>2873</v>
      </c>
      <c r="N620" s="2">
        <f>COUNTIF(StatementLookup[LessonID],LessonLookup[[#This Row],[LessonID]])</f>
        <v>0</v>
      </c>
      <c r="O620" s="2" t="s">
        <v>9</v>
      </c>
      <c r="P620" s="7"/>
      <c r="Q620" s="8"/>
      <c r="R620" s="2"/>
      <c r="S620" s="7"/>
      <c r="T620" s="4" t="str">
        <f>IF(ISERROR(_xlfn.XLOOKUP(LessonLookup[[#This Row],[TopicID]],TopicLookup[TopicID],TopicLookup[TopicTitle])),"",_xlfn.XLOOKUP(LessonLookup[[#This Row],[TopicID]],TopicLookup[TopicID],TopicLookup[TopicTitle]))</f>
        <v>Particle Physics</v>
      </c>
      <c r="U62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AP.24 Particle Physics</v>
      </c>
      <c r="V620" s="2"/>
      <c r="X620" s="2"/>
      <c r="Y620" s="2"/>
      <c r="Z620" s="2"/>
      <c r="AA620" s="2"/>
      <c r="AB620" s="2"/>
    </row>
    <row r="621" spans="1:28" hidden="1" x14ac:dyDescent="0.25">
      <c r="A621" s="7" t="str">
        <f>_xlfn.XLOOKUP(LessonLookup[[#This Row],[TopicID]],TopicLookup[TopicID],TopicLookup[SyllabusSubject])</f>
        <v>Physics</v>
      </c>
      <c r="B621" s="5">
        <f>_xlfn.XLOOKUP(LessonLookup[[#This Row],[TopicID]],TopicLookup[TopicID],TopicLookup[SyllabusKeyStage])</f>
        <v>5</v>
      </c>
      <c r="C621" s="1" t="str">
        <f>_xlfn.XLOOKUP(LessonLookup[[#This Row],[TopicID]],topics!I:I,topics!D:D)</f>
        <v>KS5.Physics</v>
      </c>
      <c r="D621" s="1" t="str">
        <f>_xlfn.XLOOKUP(LessonLookup[[#This Row],[TopicID]],topics!I:I,topics!E:E)</f>
        <v>Y13.Physics</v>
      </c>
      <c r="E621" s="35" t="s">
        <v>25</v>
      </c>
      <c r="F621" s="36" t="s">
        <v>10</v>
      </c>
      <c r="G621" s="36" t="s">
        <v>36</v>
      </c>
      <c r="H621" s="5" t="s">
        <v>7</v>
      </c>
      <c r="I621"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AP.24</v>
      </c>
      <c r="J621"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AP.24.T</v>
      </c>
      <c r="K621" s="5" t="str">
        <f>IF(LessonLookup[[#This Row],[LessonTitleAuto]]="",LessonLookup[[#This Row],[LessonTitleEnter]],LessonLookup[[#This Row],[LessonTitleAuto]])</f>
        <v>Topic test: AP.24 Particle Physics</v>
      </c>
      <c r="L621" s="3" t="s">
        <v>921</v>
      </c>
      <c r="M621" s="3" t="s">
        <v>2950</v>
      </c>
      <c r="N621" s="2">
        <f>COUNTIF(StatementLookup[LessonID],LessonLookup[[#This Row],[LessonID]])</f>
        <v>0</v>
      </c>
      <c r="O621" s="2">
        <v>1</v>
      </c>
      <c r="P621" s="7"/>
      <c r="Q621" s="8"/>
      <c r="R621" s="2"/>
      <c r="S621" s="7"/>
      <c r="T621" s="4" t="str">
        <f>IF(ISERROR(_xlfn.XLOOKUP(LessonLookup[[#This Row],[TopicID]],TopicLookup[TopicID],TopicLookup[TopicTitle])),"",_xlfn.XLOOKUP(LessonLookup[[#This Row],[TopicID]],TopicLookup[TopicID],TopicLookup[TopicTitle]))</f>
        <v>Particle Physics</v>
      </c>
      <c r="U62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AP.24 Particle Physics</v>
      </c>
      <c r="V621" s="2"/>
      <c r="X621" s="2"/>
      <c r="Y621" s="2"/>
      <c r="Z621" s="2"/>
      <c r="AA621" s="2"/>
      <c r="AB621" s="2"/>
    </row>
    <row r="622" spans="1:28" hidden="1" x14ac:dyDescent="0.25">
      <c r="A622" s="7" t="str">
        <f>_xlfn.XLOOKUP(LessonLookup[[#This Row],[TopicID]],TopicLookup[TopicID],TopicLookup[SyllabusSubject])</f>
        <v>Physics</v>
      </c>
      <c r="B622" s="18">
        <f>_xlfn.XLOOKUP(LessonLookup[[#This Row],[TopicID]],TopicLookup[TopicID],TopicLookup[SyllabusKeyStage])</f>
        <v>5</v>
      </c>
      <c r="C622" s="26" t="str">
        <f>_xlfn.XLOOKUP(LessonLookup[[#This Row],[TopicID]],topics!I:I,topics!D:D)</f>
        <v>KS5.Physics</v>
      </c>
      <c r="D622" s="26" t="str">
        <f>_xlfn.XLOOKUP(LessonLookup[[#This Row],[TopicID]],topics!I:I,topics!E:E)</f>
        <v>Y13.Physics</v>
      </c>
      <c r="E622" s="35" t="s">
        <v>25</v>
      </c>
      <c r="F622" s="36" t="s">
        <v>10</v>
      </c>
      <c r="G622" s="36">
        <v>25</v>
      </c>
      <c r="H622" s="5">
        <v>1</v>
      </c>
      <c r="I622"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AP.25</v>
      </c>
      <c r="J622"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AP.25.1</v>
      </c>
      <c r="K622" s="5" t="str">
        <f>IF(LessonLookup[[#This Row],[LessonTitleAuto]]="",LessonLookup[[#This Row],[LessonTitleEnter]],LessonLookup[[#This Row],[LessonTitleAuto]])</f>
        <v>Null</v>
      </c>
      <c r="L622" s="3" t="s">
        <v>921</v>
      </c>
      <c r="M622" s="3" t="s">
        <v>51</v>
      </c>
      <c r="N622" s="8">
        <f>COUNTIF(StatementLookup[LessonID],LessonLookup[[#This Row],[LessonID]])</f>
        <v>1</v>
      </c>
      <c r="O622" s="7" t="s">
        <v>5</v>
      </c>
      <c r="P622" s="2"/>
      <c r="Q622" s="2"/>
      <c r="R622" s="2"/>
      <c r="S622" s="7"/>
      <c r="T622" s="4" t="str">
        <f>IF(ISERROR(_xlfn.XLOOKUP(LessonLookup[[#This Row],[TopicID]],TopicLookup[TopicID],TopicLookup[TopicTitle])),"",_xlfn.XLOOKUP(LessonLookup[[#This Row],[TopicID]],TopicLookup[TopicID],TopicLookup[TopicTitle]))</f>
        <v>Radioactivity</v>
      </c>
      <c r="U62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22" s="2"/>
      <c r="X622" s="2"/>
      <c r="Y622" s="2"/>
      <c r="Z622" s="2"/>
      <c r="AA622" s="2"/>
      <c r="AB622" s="2"/>
    </row>
    <row r="623" spans="1:28" hidden="1" x14ac:dyDescent="0.25">
      <c r="A623" s="7" t="str">
        <f>_xlfn.XLOOKUP(LessonLookup[[#This Row],[TopicID]],TopicLookup[TopicID],TopicLookup[SyllabusSubject])</f>
        <v>Physics</v>
      </c>
      <c r="B623" s="5">
        <f>_xlfn.XLOOKUP(LessonLookup[[#This Row],[TopicID]],TopicLookup[TopicID],TopicLookup[SyllabusKeyStage])</f>
        <v>5</v>
      </c>
      <c r="C623" s="1" t="str">
        <f>_xlfn.XLOOKUP(LessonLookup[[#This Row],[TopicID]],topics!I:I,topics!D:D)</f>
        <v>KS5.Physics</v>
      </c>
      <c r="D623" s="1" t="str">
        <f>_xlfn.XLOOKUP(LessonLookup[[#This Row],[TopicID]],topics!I:I,topics!E:E)</f>
        <v>Y13.Physics</v>
      </c>
      <c r="E623" s="35" t="s">
        <v>25</v>
      </c>
      <c r="F623" s="36" t="s">
        <v>10</v>
      </c>
      <c r="G623" s="36" t="s">
        <v>37</v>
      </c>
      <c r="H623" s="5" t="s">
        <v>8</v>
      </c>
      <c r="I623"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AP.25</v>
      </c>
      <c r="J623"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AP.25.F</v>
      </c>
      <c r="K623" s="5" t="str">
        <f>IF(LessonLookup[[#This Row],[LessonTitleAuto]]="",LessonLookup[[#This Row],[LessonTitleEnter]],LessonLookup[[#This Row],[LessonTitleAuto]])</f>
        <v>Test feedback: AP.25 Radioactivity</v>
      </c>
      <c r="L623" s="3" t="s">
        <v>921</v>
      </c>
      <c r="M623" s="3" t="s">
        <v>2951</v>
      </c>
      <c r="N623" s="2">
        <f>COUNTIF(StatementLookup[LessonID],LessonLookup[[#This Row],[LessonID]])</f>
        <v>0</v>
      </c>
      <c r="O623" s="2">
        <v>1</v>
      </c>
      <c r="P623" s="7"/>
      <c r="Q623" s="8"/>
      <c r="R623" s="2"/>
      <c r="S623" s="7"/>
      <c r="T623" s="4" t="str">
        <f>IF(ISERROR(_xlfn.XLOOKUP(LessonLookup[[#This Row],[TopicID]],TopicLookup[TopicID],TopicLookup[TopicTitle])),"",_xlfn.XLOOKUP(LessonLookup[[#This Row],[TopicID]],TopicLookup[TopicID],TopicLookup[TopicTitle]))</f>
        <v>Radioactivity</v>
      </c>
      <c r="U62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AP.25 Radioactivity</v>
      </c>
      <c r="V623" s="2"/>
      <c r="X623" s="2"/>
      <c r="Y623" s="2"/>
      <c r="Z623" s="2"/>
      <c r="AA623" s="2"/>
      <c r="AB623" s="2"/>
    </row>
    <row r="624" spans="1:28" hidden="1" x14ac:dyDescent="0.25">
      <c r="A624" s="7" t="str">
        <f>_xlfn.XLOOKUP(LessonLookup[[#This Row],[TopicID]],TopicLookup[TopicID],TopicLookup[SyllabusSubject])</f>
        <v>Physics</v>
      </c>
      <c r="B624" s="5">
        <f>_xlfn.XLOOKUP(LessonLookup[[#This Row],[TopicID]],TopicLookup[TopicID],TopicLookup[SyllabusKeyStage])</f>
        <v>5</v>
      </c>
      <c r="C624" s="1" t="str">
        <f>_xlfn.XLOOKUP(LessonLookup[[#This Row],[TopicID]],topics!I:I,topics!D:D)</f>
        <v>KS5.Physics</v>
      </c>
      <c r="D624" s="1" t="str">
        <f>_xlfn.XLOOKUP(LessonLookup[[#This Row],[TopicID]],topics!I:I,topics!E:E)</f>
        <v>Y13.Physics</v>
      </c>
      <c r="E624" s="35" t="s">
        <v>25</v>
      </c>
      <c r="F624" s="36" t="s">
        <v>10</v>
      </c>
      <c r="G624" s="36" t="s">
        <v>37</v>
      </c>
      <c r="H624" s="5" t="s">
        <v>6</v>
      </c>
      <c r="I624"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AP.25</v>
      </c>
      <c r="J624"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AP.25.R</v>
      </c>
      <c r="K624" s="5" t="str">
        <f>IF(LessonLookup[[#This Row],[LessonTitleAuto]]="",LessonLookup[[#This Row],[LessonTitleEnter]],LessonLookup[[#This Row],[LessonTitleAuto]])</f>
        <v>Revision of topic AP.25 Radioactivity</v>
      </c>
      <c r="L624" s="3" t="s">
        <v>921</v>
      </c>
      <c r="M624" s="3" t="s">
        <v>2873</v>
      </c>
      <c r="N624" s="2">
        <f>COUNTIF(StatementLookup[LessonID],LessonLookup[[#This Row],[LessonID]])</f>
        <v>0</v>
      </c>
      <c r="O624" s="2" t="s">
        <v>9</v>
      </c>
      <c r="P624" s="7"/>
      <c r="Q624" s="8"/>
      <c r="R624" s="2"/>
      <c r="S624" s="7"/>
      <c r="T624" s="4" t="str">
        <f>IF(ISERROR(_xlfn.XLOOKUP(LessonLookup[[#This Row],[TopicID]],TopicLookup[TopicID],TopicLookup[TopicTitle])),"",_xlfn.XLOOKUP(LessonLookup[[#This Row],[TopicID]],TopicLookup[TopicID],TopicLookup[TopicTitle]))</f>
        <v>Radioactivity</v>
      </c>
      <c r="U62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AP.25 Radioactivity</v>
      </c>
      <c r="V624" s="2"/>
      <c r="X624" s="2"/>
      <c r="Y624" s="2"/>
      <c r="Z624" s="2"/>
      <c r="AA624" s="2"/>
      <c r="AB624" s="2"/>
    </row>
    <row r="625" spans="1:28" hidden="1" x14ac:dyDescent="0.25">
      <c r="A625" s="7" t="str">
        <f>_xlfn.XLOOKUP(LessonLookup[[#This Row],[TopicID]],TopicLookup[TopicID],TopicLookup[SyllabusSubject])</f>
        <v>Physics</v>
      </c>
      <c r="B625" s="5">
        <f>_xlfn.XLOOKUP(LessonLookup[[#This Row],[TopicID]],TopicLookup[TopicID],TopicLookup[SyllabusKeyStage])</f>
        <v>5</v>
      </c>
      <c r="C625" s="1" t="str">
        <f>_xlfn.XLOOKUP(LessonLookup[[#This Row],[TopicID]],topics!I:I,topics!D:D)</f>
        <v>KS5.Physics</v>
      </c>
      <c r="D625" s="1" t="str">
        <f>_xlfn.XLOOKUP(LessonLookup[[#This Row],[TopicID]],topics!I:I,topics!E:E)</f>
        <v>Y13.Physics</v>
      </c>
      <c r="E625" s="35" t="s">
        <v>25</v>
      </c>
      <c r="F625" s="36" t="s">
        <v>10</v>
      </c>
      <c r="G625" s="36" t="s">
        <v>37</v>
      </c>
      <c r="H625" s="5" t="s">
        <v>7</v>
      </c>
      <c r="I625"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AP.25</v>
      </c>
      <c r="J625"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AP.25.T</v>
      </c>
      <c r="K625" s="5" t="str">
        <f>IF(LessonLookup[[#This Row],[LessonTitleAuto]]="",LessonLookup[[#This Row],[LessonTitleEnter]],LessonLookup[[#This Row],[LessonTitleAuto]])</f>
        <v>Topic test: AP.25 Radioactivity</v>
      </c>
      <c r="L625" s="3" t="s">
        <v>921</v>
      </c>
      <c r="M625" s="3" t="s">
        <v>2950</v>
      </c>
      <c r="N625" s="2">
        <f>COUNTIF(StatementLookup[LessonID],LessonLookup[[#This Row],[LessonID]])</f>
        <v>0</v>
      </c>
      <c r="O625" s="2">
        <v>1</v>
      </c>
      <c r="P625" s="7"/>
      <c r="Q625" s="8"/>
      <c r="R625" s="2"/>
      <c r="S625" s="7"/>
      <c r="T625" s="4" t="str">
        <f>IF(ISERROR(_xlfn.XLOOKUP(LessonLookup[[#This Row],[TopicID]],TopicLookup[TopicID],TopicLookup[TopicTitle])),"",_xlfn.XLOOKUP(LessonLookup[[#This Row],[TopicID]],TopicLookup[TopicID],TopicLookup[TopicTitle]))</f>
        <v>Radioactivity</v>
      </c>
      <c r="U62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AP.25 Radioactivity</v>
      </c>
      <c r="V625" s="2"/>
      <c r="X625" s="2"/>
      <c r="Y625" s="2"/>
      <c r="Z625" s="2"/>
      <c r="AA625" s="2"/>
      <c r="AB625" s="2"/>
    </row>
    <row r="626" spans="1:28" hidden="1" x14ac:dyDescent="0.25">
      <c r="A626" s="7" t="str">
        <f>_xlfn.XLOOKUP(LessonLookup[[#This Row],[TopicID]],TopicLookup[TopicID],TopicLookup[SyllabusSubject])</f>
        <v>Physics</v>
      </c>
      <c r="B626" s="18">
        <f>_xlfn.XLOOKUP(LessonLookup[[#This Row],[TopicID]],TopicLookup[TopicID],TopicLookup[SyllabusKeyStage])</f>
        <v>5</v>
      </c>
      <c r="C626" s="26" t="str">
        <f>_xlfn.XLOOKUP(LessonLookup[[#This Row],[TopicID]],topics!I:I,topics!D:D)</f>
        <v>KS5.Physics</v>
      </c>
      <c r="D626" s="26" t="str">
        <f>_xlfn.XLOOKUP(LessonLookup[[#This Row],[TopicID]],topics!I:I,topics!E:E)</f>
        <v>Y13.Physics</v>
      </c>
      <c r="E626" s="35" t="s">
        <v>25</v>
      </c>
      <c r="F626" s="36" t="s">
        <v>10</v>
      </c>
      <c r="G626" s="36">
        <v>26</v>
      </c>
      <c r="H626" s="5">
        <v>1</v>
      </c>
      <c r="I626"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AP.26</v>
      </c>
      <c r="J62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AP.26.1</v>
      </c>
      <c r="K626" s="5" t="str">
        <f>IF(LessonLookup[[#This Row],[LessonTitleAuto]]="",LessonLookup[[#This Row],[LessonTitleEnter]],LessonLookup[[#This Row],[LessonTitleAuto]])</f>
        <v>Null</v>
      </c>
      <c r="L626" s="3" t="s">
        <v>921</v>
      </c>
      <c r="M626" s="3" t="s">
        <v>51</v>
      </c>
      <c r="N626" s="8">
        <f>COUNTIF(StatementLookup[LessonID],LessonLookup[[#This Row],[LessonID]])</f>
        <v>1</v>
      </c>
      <c r="O626" s="7" t="s">
        <v>5</v>
      </c>
      <c r="P626" s="2"/>
      <c r="Q626" s="2"/>
      <c r="R626" s="2"/>
      <c r="S626" s="7"/>
      <c r="T626" s="4" t="str">
        <f>IF(ISERROR(_xlfn.XLOOKUP(LessonLookup[[#This Row],[TopicID]],TopicLookup[TopicID],TopicLookup[TopicTitle])),"",_xlfn.XLOOKUP(LessonLookup[[#This Row],[TopicID]],TopicLookup[TopicID],TopicLookup[TopicTitle]))</f>
        <v>Nuclear Physics</v>
      </c>
      <c r="U62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26" s="2"/>
      <c r="X626" s="2"/>
      <c r="Y626" s="2"/>
      <c r="Z626" s="2"/>
      <c r="AA626" s="2"/>
      <c r="AB626" s="2"/>
    </row>
    <row r="627" spans="1:28" hidden="1" x14ac:dyDescent="0.25">
      <c r="A627" s="7" t="str">
        <f>_xlfn.XLOOKUP(LessonLookup[[#This Row],[TopicID]],TopicLookup[TopicID],TopicLookup[SyllabusSubject])</f>
        <v>Physics</v>
      </c>
      <c r="B627" s="5">
        <f>_xlfn.XLOOKUP(LessonLookup[[#This Row],[TopicID]],TopicLookup[TopicID],TopicLookup[SyllabusKeyStage])</f>
        <v>5</v>
      </c>
      <c r="C627" s="1" t="str">
        <f>_xlfn.XLOOKUP(LessonLookup[[#This Row],[TopicID]],topics!I:I,topics!D:D)</f>
        <v>KS5.Physics</v>
      </c>
      <c r="D627" s="1" t="str">
        <f>_xlfn.XLOOKUP(LessonLookup[[#This Row],[TopicID]],topics!I:I,topics!E:E)</f>
        <v>Y13.Physics</v>
      </c>
      <c r="E627" s="35" t="s">
        <v>25</v>
      </c>
      <c r="F627" s="36" t="s">
        <v>10</v>
      </c>
      <c r="G627" s="36" t="s">
        <v>38</v>
      </c>
      <c r="H627" s="5" t="s">
        <v>8</v>
      </c>
      <c r="I627"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AP.26</v>
      </c>
      <c r="J627"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AP.26.F</v>
      </c>
      <c r="K627" s="5" t="str">
        <f>IF(LessonLookup[[#This Row],[LessonTitleAuto]]="",LessonLookup[[#This Row],[LessonTitleEnter]],LessonLookup[[#This Row],[LessonTitleAuto]])</f>
        <v>Test feedback: AP.26 Nuclear Physics</v>
      </c>
      <c r="L627" s="3" t="s">
        <v>921</v>
      </c>
      <c r="M627" s="3" t="s">
        <v>2951</v>
      </c>
      <c r="N627" s="2">
        <f>COUNTIF(StatementLookup[LessonID],LessonLookup[[#This Row],[LessonID]])</f>
        <v>0</v>
      </c>
      <c r="O627" s="2">
        <v>1</v>
      </c>
      <c r="P627" s="7"/>
      <c r="Q627" s="8"/>
      <c r="R627" s="2"/>
      <c r="S627" s="7"/>
      <c r="T627" s="4" t="str">
        <f>IF(ISERROR(_xlfn.XLOOKUP(LessonLookup[[#This Row],[TopicID]],TopicLookup[TopicID],TopicLookup[TopicTitle])),"",_xlfn.XLOOKUP(LessonLookup[[#This Row],[TopicID]],TopicLookup[TopicID],TopicLookup[TopicTitle]))</f>
        <v>Nuclear Physics</v>
      </c>
      <c r="U62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AP.26 Nuclear Physics</v>
      </c>
      <c r="V627" s="2"/>
      <c r="X627" s="2"/>
      <c r="Y627" s="2"/>
      <c r="Z627" s="2"/>
      <c r="AA627" s="2"/>
      <c r="AB627" s="2"/>
    </row>
    <row r="628" spans="1:28" hidden="1" x14ac:dyDescent="0.25">
      <c r="A628" s="7" t="str">
        <f>_xlfn.XLOOKUP(LessonLookup[[#This Row],[TopicID]],TopicLookup[TopicID],TopicLookup[SyllabusSubject])</f>
        <v>Physics</v>
      </c>
      <c r="B628" s="5">
        <f>_xlfn.XLOOKUP(LessonLookup[[#This Row],[TopicID]],TopicLookup[TopicID],TopicLookup[SyllabusKeyStage])</f>
        <v>5</v>
      </c>
      <c r="C628" s="1" t="str">
        <f>_xlfn.XLOOKUP(LessonLookup[[#This Row],[TopicID]],topics!I:I,topics!D:D)</f>
        <v>KS5.Physics</v>
      </c>
      <c r="D628" s="1" t="str">
        <f>_xlfn.XLOOKUP(LessonLookup[[#This Row],[TopicID]],topics!I:I,topics!E:E)</f>
        <v>Y13.Physics</v>
      </c>
      <c r="E628" s="35" t="s">
        <v>25</v>
      </c>
      <c r="F628" s="36" t="s">
        <v>10</v>
      </c>
      <c r="G628" s="36" t="s">
        <v>38</v>
      </c>
      <c r="H628" s="5" t="s">
        <v>6</v>
      </c>
      <c r="I628"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AP.26</v>
      </c>
      <c r="J628"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AP.26.R</v>
      </c>
      <c r="K628" s="5" t="str">
        <f>IF(LessonLookup[[#This Row],[LessonTitleAuto]]="",LessonLookup[[#This Row],[LessonTitleEnter]],LessonLookup[[#This Row],[LessonTitleAuto]])</f>
        <v>Revision of topic AP.26 Nuclear Physics</v>
      </c>
      <c r="L628" s="3" t="s">
        <v>921</v>
      </c>
      <c r="M628" s="3" t="s">
        <v>2873</v>
      </c>
      <c r="N628" s="2">
        <f>COUNTIF(StatementLookup[LessonID],LessonLookup[[#This Row],[LessonID]])</f>
        <v>0</v>
      </c>
      <c r="O628" s="2" t="s">
        <v>9</v>
      </c>
      <c r="P628" s="7"/>
      <c r="Q628" s="8"/>
      <c r="R628" s="2"/>
      <c r="S628" s="7"/>
      <c r="T628" s="4" t="str">
        <f>IF(ISERROR(_xlfn.XLOOKUP(LessonLookup[[#This Row],[TopicID]],TopicLookup[TopicID],TopicLookup[TopicTitle])),"",_xlfn.XLOOKUP(LessonLookup[[#This Row],[TopicID]],TopicLookup[TopicID],TopicLookup[TopicTitle]))</f>
        <v>Nuclear Physics</v>
      </c>
      <c r="U62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AP.26 Nuclear Physics</v>
      </c>
      <c r="V628" s="2"/>
      <c r="X628" s="2"/>
      <c r="Y628" s="2"/>
      <c r="Z628" s="2"/>
      <c r="AA628" s="2"/>
      <c r="AB628" s="2"/>
    </row>
    <row r="629" spans="1:28" hidden="1" x14ac:dyDescent="0.25">
      <c r="A629" s="7" t="str">
        <f>_xlfn.XLOOKUP(LessonLookup[[#This Row],[TopicID]],TopicLookup[TopicID],TopicLookup[SyllabusSubject])</f>
        <v>Physics</v>
      </c>
      <c r="B629" s="5">
        <f>_xlfn.XLOOKUP(LessonLookup[[#This Row],[TopicID]],TopicLookup[TopicID],TopicLookup[SyllabusKeyStage])</f>
        <v>5</v>
      </c>
      <c r="C629" s="1" t="str">
        <f>_xlfn.XLOOKUP(LessonLookup[[#This Row],[TopicID]],topics!I:I,topics!D:D)</f>
        <v>KS5.Physics</v>
      </c>
      <c r="D629" s="1" t="str">
        <f>_xlfn.XLOOKUP(LessonLookup[[#This Row],[TopicID]],topics!I:I,topics!E:E)</f>
        <v>Y13.Physics</v>
      </c>
      <c r="E629" s="35" t="s">
        <v>25</v>
      </c>
      <c r="F629" s="36" t="s">
        <v>10</v>
      </c>
      <c r="G629" s="36" t="s">
        <v>38</v>
      </c>
      <c r="H629" s="5" t="s">
        <v>7</v>
      </c>
      <c r="I629"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AP.26</v>
      </c>
      <c r="J629"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AP.26.T</v>
      </c>
      <c r="K629" s="5" t="str">
        <f>IF(LessonLookup[[#This Row],[LessonTitleAuto]]="",LessonLookup[[#This Row],[LessonTitleEnter]],LessonLookup[[#This Row],[LessonTitleAuto]])</f>
        <v>Topic test: AP.26 Nuclear Physics</v>
      </c>
      <c r="L629" s="3" t="s">
        <v>921</v>
      </c>
      <c r="M629" s="3" t="s">
        <v>2950</v>
      </c>
      <c r="N629" s="2">
        <f>COUNTIF(StatementLookup[LessonID],LessonLookup[[#This Row],[LessonID]])</f>
        <v>0</v>
      </c>
      <c r="O629" s="2">
        <v>1</v>
      </c>
      <c r="P629" s="7"/>
      <c r="Q629" s="8"/>
      <c r="R629" s="2"/>
      <c r="S629" s="7"/>
      <c r="T629" s="4" t="str">
        <f>IF(ISERROR(_xlfn.XLOOKUP(LessonLookup[[#This Row],[TopicID]],TopicLookup[TopicID],TopicLookup[TopicTitle])),"",_xlfn.XLOOKUP(LessonLookup[[#This Row],[TopicID]],TopicLookup[TopicID],TopicLookup[TopicTitle]))</f>
        <v>Nuclear Physics</v>
      </c>
      <c r="U62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AP.26 Nuclear Physics</v>
      </c>
      <c r="V629" s="2"/>
      <c r="X629" s="2"/>
      <c r="Y629" s="2"/>
      <c r="Z629" s="2"/>
      <c r="AA629" s="2"/>
      <c r="AB629" s="2"/>
    </row>
    <row r="630" spans="1:28" hidden="1" x14ac:dyDescent="0.25">
      <c r="A630" s="7" t="str">
        <f>_xlfn.XLOOKUP(LessonLookup[[#This Row],[TopicID]],TopicLookup[TopicID],TopicLookup[SyllabusSubject])</f>
        <v>Physics</v>
      </c>
      <c r="B630" s="18">
        <f>_xlfn.XLOOKUP(LessonLookup[[#This Row],[TopicID]],TopicLookup[TopicID],TopicLookup[SyllabusKeyStage])</f>
        <v>5</v>
      </c>
      <c r="C630" s="26" t="str">
        <f>_xlfn.XLOOKUP(LessonLookup[[#This Row],[TopicID]],topics!I:I,topics!D:D)</f>
        <v>KS5.Physics</v>
      </c>
      <c r="D630" s="26" t="str">
        <f>_xlfn.XLOOKUP(LessonLookup[[#This Row],[TopicID]],topics!I:I,topics!E:E)</f>
        <v>Y13.Physics</v>
      </c>
      <c r="E630" s="35" t="s">
        <v>25</v>
      </c>
      <c r="F630" s="36" t="s">
        <v>10</v>
      </c>
      <c r="G630" s="36">
        <v>27</v>
      </c>
      <c r="H630" s="5">
        <v>1</v>
      </c>
      <c r="I630"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AP.27</v>
      </c>
      <c r="J630"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AP.27.1</v>
      </c>
      <c r="K630" s="5" t="str">
        <f>IF(LessonLookup[[#This Row],[LessonTitleAuto]]="",LessonLookup[[#This Row],[LessonTitleEnter]],LessonLookup[[#This Row],[LessonTitleAuto]])</f>
        <v>Null</v>
      </c>
      <c r="L630" s="3" t="s">
        <v>921</v>
      </c>
      <c r="M630" s="3" t="s">
        <v>51</v>
      </c>
      <c r="N630" s="8">
        <f>COUNTIF(StatementLookup[LessonID],LessonLookup[[#This Row],[LessonID]])</f>
        <v>1</v>
      </c>
      <c r="O630" s="7" t="s">
        <v>5</v>
      </c>
      <c r="P630" s="2"/>
      <c r="Q630" s="2"/>
      <c r="R630" s="2"/>
      <c r="S630" s="7"/>
      <c r="T630" s="4" t="str">
        <f>IF(ISERROR(_xlfn.XLOOKUP(LessonLookup[[#This Row],[TopicID]],TopicLookup[TopicID],TopicLookup[TopicTitle])),"",_xlfn.XLOOKUP(LessonLookup[[#This Row],[TopicID]],TopicLookup[TopicID],TopicLookup[TopicTitle]))</f>
        <v>Medical Physics</v>
      </c>
      <c r="U63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30" s="2"/>
      <c r="X630" s="2"/>
      <c r="Y630" s="2"/>
      <c r="Z630" s="2"/>
      <c r="AA630" s="2"/>
      <c r="AB630" s="2"/>
    </row>
    <row r="631" spans="1:28" hidden="1" x14ac:dyDescent="0.25">
      <c r="A631" s="7" t="str">
        <f>_xlfn.XLOOKUP(LessonLookup[[#This Row],[TopicID]],TopicLookup[TopicID],TopicLookup[SyllabusSubject])</f>
        <v>Physics</v>
      </c>
      <c r="B631" s="5">
        <f>_xlfn.XLOOKUP(LessonLookup[[#This Row],[TopicID]],TopicLookup[TopicID],TopicLookup[SyllabusKeyStage])</f>
        <v>5</v>
      </c>
      <c r="C631" s="1" t="str">
        <f>_xlfn.XLOOKUP(LessonLookup[[#This Row],[TopicID]],topics!I:I,topics!D:D)</f>
        <v>KS5.Physics</v>
      </c>
      <c r="D631" s="1" t="str">
        <f>_xlfn.XLOOKUP(LessonLookup[[#This Row],[TopicID]],topics!I:I,topics!E:E)</f>
        <v>Y13.Physics</v>
      </c>
      <c r="E631" s="35" t="s">
        <v>25</v>
      </c>
      <c r="F631" s="36" t="s">
        <v>10</v>
      </c>
      <c r="G631" s="36" t="s">
        <v>39</v>
      </c>
      <c r="H631" s="5" t="s">
        <v>8</v>
      </c>
      <c r="I631"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AP.27</v>
      </c>
      <c r="J631"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AP.27.F</v>
      </c>
      <c r="K631" s="5" t="str">
        <f>IF(LessonLookup[[#This Row],[LessonTitleAuto]]="",LessonLookup[[#This Row],[LessonTitleEnter]],LessonLookup[[#This Row],[LessonTitleAuto]])</f>
        <v>Test feedback: AP.27 Medical Physics</v>
      </c>
      <c r="L631" s="3" t="s">
        <v>921</v>
      </c>
      <c r="M631" s="3" t="s">
        <v>2951</v>
      </c>
      <c r="N631" s="2">
        <f>COUNTIF(StatementLookup[LessonID],LessonLookup[[#This Row],[LessonID]])</f>
        <v>0</v>
      </c>
      <c r="O631" s="2">
        <v>1</v>
      </c>
      <c r="P631" s="7"/>
      <c r="Q631" s="8"/>
      <c r="R631" s="2"/>
      <c r="S631" s="7"/>
      <c r="T631" s="4" t="str">
        <f>IF(ISERROR(_xlfn.XLOOKUP(LessonLookup[[#This Row],[TopicID]],TopicLookup[TopicID],TopicLookup[TopicTitle])),"",_xlfn.XLOOKUP(LessonLookup[[#This Row],[TopicID]],TopicLookup[TopicID],TopicLookup[TopicTitle]))</f>
        <v>Medical Physics</v>
      </c>
      <c r="U63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Test feedback: AP.27 Medical Physics</v>
      </c>
      <c r="V631" s="2"/>
      <c r="X631" s="2"/>
      <c r="Y631" s="2"/>
      <c r="Z631" s="2"/>
      <c r="AA631" s="2"/>
      <c r="AB631" s="2"/>
    </row>
    <row r="632" spans="1:28" hidden="1" x14ac:dyDescent="0.25">
      <c r="A632" s="7" t="str">
        <f>_xlfn.XLOOKUP(LessonLookup[[#This Row],[TopicID]],TopicLookup[TopicID],TopicLookup[SyllabusSubject])</f>
        <v>Physics</v>
      </c>
      <c r="B632" s="5">
        <f>_xlfn.XLOOKUP(LessonLookup[[#This Row],[TopicID]],TopicLookup[TopicID],TopicLookup[SyllabusKeyStage])</f>
        <v>5</v>
      </c>
      <c r="C632" s="1" t="str">
        <f>_xlfn.XLOOKUP(LessonLookup[[#This Row],[TopicID]],topics!I:I,topics!D:D)</f>
        <v>KS5.Physics</v>
      </c>
      <c r="D632" s="1" t="str">
        <f>_xlfn.XLOOKUP(LessonLookup[[#This Row],[TopicID]],topics!I:I,topics!E:E)</f>
        <v>Y13.Physics</v>
      </c>
      <c r="E632" s="35" t="s">
        <v>25</v>
      </c>
      <c r="F632" s="36" t="s">
        <v>10</v>
      </c>
      <c r="G632" s="36" t="s">
        <v>39</v>
      </c>
      <c r="H632" s="5" t="s">
        <v>6</v>
      </c>
      <c r="I632"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AP.27</v>
      </c>
      <c r="J632"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AP.27.R</v>
      </c>
      <c r="K632" s="5" t="str">
        <f>IF(LessonLookup[[#This Row],[LessonTitleAuto]]="",LessonLookup[[#This Row],[LessonTitleEnter]],LessonLookup[[#This Row],[LessonTitleAuto]])</f>
        <v>Revision of topic AP.27 Medical Physics</v>
      </c>
      <c r="L632" s="3" t="s">
        <v>921</v>
      </c>
      <c r="M632" s="3" t="s">
        <v>2873</v>
      </c>
      <c r="N632" s="2">
        <f>COUNTIF(StatementLookup[LessonID],LessonLookup[[#This Row],[LessonID]])</f>
        <v>0</v>
      </c>
      <c r="O632" s="2" t="s">
        <v>9</v>
      </c>
      <c r="P632" s="7"/>
      <c r="Q632" s="8"/>
      <c r="R632" s="2"/>
      <c r="S632" s="7"/>
      <c r="T632" s="4" t="str">
        <f>IF(ISERROR(_xlfn.XLOOKUP(LessonLookup[[#This Row],[TopicID]],TopicLookup[TopicID],TopicLookup[TopicTitle])),"",_xlfn.XLOOKUP(LessonLookup[[#This Row],[TopicID]],TopicLookup[TopicID],TopicLookup[TopicTitle]))</f>
        <v>Medical Physics</v>
      </c>
      <c r="U63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Revision of topic AP.27 Medical Physics</v>
      </c>
      <c r="V632" s="2"/>
      <c r="X632" s="2"/>
      <c r="Y632" s="2"/>
      <c r="Z632" s="2"/>
      <c r="AA632" s="2"/>
      <c r="AB632" s="2"/>
    </row>
    <row r="633" spans="1:28" hidden="1" x14ac:dyDescent="0.25">
      <c r="A633" s="7" t="str">
        <f>_xlfn.XLOOKUP(LessonLookup[[#This Row],[TopicID]],TopicLookup[TopicID],TopicLookup[SyllabusSubject])</f>
        <v>Physics</v>
      </c>
      <c r="B633" s="5">
        <f>_xlfn.XLOOKUP(LessonLookup[[#This Row],[TopicID]],TopicLookup[TopicID],TopicLookup[SyllabusKeyStage])</f>
        <v>5</v>
      </c>
      <c r="C633" s="1" t="str">
        <f>_xlfn.XLOOKUP(LessonLookup[[#This Row],[TopicID]],topics!I:I,topics!D:D)</f>
        <v>KS5.Physics</v>
      </c>
      <c r="D633" s="1" t="str">
        <f>_xlfn.XLOOKUP(LessonLookup[[#This Row],[TopicID]],topics!I:I,topics!E:E)</f>
        <v>Y13.Physics</v>
      </c>
      <c r="E633" s="35" t="s">
        <v>25</v>
      </c>
      <c r="F633" s="36" t="s">
        <v>10</v>
      </c>
      <c r="G633" s="36" t="s">
        <v>39</v>
      </c>
      <c r="H633" s="5" t="s">
        <v>7</v>
      </c>
      <c r="I633" s="1"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AP.27</v>
      </c>
      <c r="J633" s="1"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AP.27.T</v>
      </c>
      <c r="K633" s="5" t="str">
        <f>IF(LessonLookup[[#This Row],[LessonTitleAuto]]="",LessonLookup[[#This Row],[LessonTitleEnter]],LessonLookup[[#This Row],[LessonTitleAuto]])</f>
        <v>Topic test: AP.27 Medical Physics</v>
      </c>
      <c r="L633" s="3" t="s">
        <v>921</v>
      </c>
      <c r="M633" s="3" t="s">
        <v>2950</v>
      </c>
      <c r="N633" s="2">
        <f>COUNTIF(StatementLookup[LessonID],LessonLookup[[#This Row],[LessonID]])</f>
        <v>0</v>
      </c>
      <c r="O633" s="2">
        <v>1</v>
      </c>
      <c r="P633" s="7"/>
      <c r="Q633" s="8"/>
      <c r="R633" s="2"/>
      <c r="S633" s="7"/>
      <c r="T633" s="4" t="str">
        <f>IF(ISERROR(_xlfn.XLOOKUP(LessonLookup[[#This Row],[TopicID]],TopicLookup[TopicID],TopicLookup[TopicTitle])),"",_xlfn.XLOOKUP(LessonLookup[[#This Row],[TopicID]],TopicLookup[TopicID],TopicLookup[TopicTitle]))</f>
        <v>Medical Physics</v>
      </c>
      <c r="U63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Topic test: AP.27 Medical Physics</v>
      </c>
      <c r="V633" s="2"/>
      <c r="X633" s="2"/>
      <c r="Y633" s="2"/>
      <c r="Z633" s="2"/>
      <c r="AA633" s="2"/>
      <c r="AB633" s="2"/>
    </row>
    <row r="634" spans="1:28" x14ac:dyDescent="0.25">
      <c r="A634" s="7" t="str">
        <f>_xlfn.XLOOKUP(LessonLookup[[#This Row],[TopicID]],TopicLookup[TopicID],TopicLookup[SyllabusSubject])</f>
        <v>Physics</v>
      </c>
      <c r="B634" s="18">
        <f>_xlfn.XLOOKUP(LessonLookup[[#This Row],[TopicID]],TopicLookup[TopicID],TopicLookup[SyllabusKeyStage])</f>
        <v>5</v>
      </c>
      <c r="C634" s="26" t="str">
        <f>_xlfn.XLOOKUP(LessonLookup[[#This Row],[TopicID]],topics!I:I,topics!D:D)</f>
        <v>KS5.Physics</v>
      </c>
      <c r="D634" s="26" t="str">
        <f>_xlfn.XLOOKUP(LessonLookup[[#This Row],[TopicID]],topics!I:I,topics!E:E)</f>
        <v>Y12.Physics</v>
      </c>
      <c r="E634" s="35" t="s">
        <v>25</v>
      </c>
      <c r="F634" s="36" t="s">
        <v>10</v>
      </c>
      <c r="G634" s="36" t="s">
        <v>16</v>
      </c>
      <c r="H634" s="5">
        <v>1</v>
      </c>
      <c r="I634"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AP.8</v>
      </c>
      <c r="J63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AP.8.1</v>
      </c>
      <c r="K634" s="5" t="str">
        <f>IF(LessonLookup[[#This Row],[LessonTitleAuto]]="",LessonLookup[[#This Row],[LessonTitleEnter]],LessonLookup[[#This Row],[LessonTitleAuto]])</f>
        <v>Current And Charge</v>
      </c>
      <c r="L634" s="3" t="s">
        <v>1120</v>
      </c>
      <c r="M634" s="3" t="s">
        <v>51</v>
      </c>
      <c r="N634" s="8">
        <f>COUNTIF(StatementLookup[LessonID],LessonLookup[[#This Row],[LessonID]])</f>
        <v>4</v>
      </c>
      <c r="O634" s="7">
        <v>1</v>
      </c>
      <c r="P634" s="2"/>
      <c r="Q634" s="2"/>
      <c r="R634" s="2"/>
      <c r="S634" s="7"/>
      <c r="T634" s="4" t="str">
        <f>IF(ISERROR(_xlfn.XLOOKUP(LessonLookup[[#This Row],[TopicID]],TopicLookup[TopicID],TopicLookup[TopicTitle])),"",_xlfn.XLOOKUP(LessonLookup[[#This Row],[TopicID]],TopicLookup[TopicID],TopicLookup[TopicTitle]))</f>
        <v>Charge And Current</v>
      </c>
      <c r="U63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34" s="2"/>
      <c r="X634" s="2"/>
      <c r="Y634" s="2"/>
      <c r="Z634" s="2"/>
      <c r="AA634" s="2"/>
      <c r="AB634" s="2"/>
    </row>
    <row r="635" spans="1:28" x14ac:dyDescent="0.25">
      <c r="A635" s="7" t="str">
        <f>_xlfn.XLOOKUP(LessonLookup[[#This Row],[TopicID]],TopicLookup[TopicID],TopicLookup[SyllabusSubject])</f>
        <v>Physics</v>
      </c>
      <c r="B635" s="18">
        <f>_xlfn.XLOOKUP(LessonLookup[[#This Row],[TopicID]],TopicLookup[TopicID],TopicLookup[SyllabusKeyStage])</f>
        <v>5</v>
      </c>
      <c r="C635" s="26" t="str">
        <f>_xlfn.XLOOKUP(LessonLookup[[#This Row],[TopicID]],topics!I:I,topics!D:D)</f>
        <v>KS5.Physics</v>
      </c>
      <c r="D635" s="26" t="str">
        <f>_xlfn.XLOOKUP(LessonLookup[[#This Row],[TopicID]],topics!I:I,topics!E:E)</f>
        <v>Y12.Physics</v>
      </c>
      <c r="E635" s="35" t="s">
        <v>25</v>
      </c>
      <c r="F635" s="36" t="s">
        <v>10</v>
      </c>
      <c r="G635" s="36" t="s">
        <v>16</v>
      </c>
      <c r="H635" s="5">
        <v>2</v>
      </c>
      <c r="I635"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AP.8</v>
      </c>
      <c r="J63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AP.8.2</v>
      </c>
      <c r="K635" s="5" t="str">
        <f>IF(LessonLookup[[#This Row],[LessonTitleAuto]]="",LessonLookup[[#This Row],[LessonTitleEnter]],LessonLookup[[#This Row],[LessonTitleAuto]])</f>
        <v>Moving Charges</v>
      </c>
      <c r="L635" s="3" t="s">
        <v>1121</v>
      </c>
      <c r="M635" s="3" t="s">
        <v>51</v>
      </c>
      <c r="N635" s="8">
        <f>COUNTIF(StatementLookup[LessonID],LessonLookup[[#This Row],[LessonID]])</f>
        <v>2</v>
      </c>
      <c r="O635" s="7">
        <v>1</v>
      </c>
      <c r="P635" s="2"/>
      <c r="Q635" s="2"/>
      <c r="R635" s="2"/>
      <c r="S635" s="7"/>
      <c r="T635" s="4" t="str">
        <f>IF(ISERROR(_xlfn.XLOOKUP(LessonLookup[[#This Row],[TopicID]],TopicLookup[TopicID],TopicLookup[TopicTitle])),"",_xlfn.XLOOKUP(LessonLookup[[#This Row],[TopicID]],TopicLookup[TopicID],TopicLookup[TopicTitle]))</f>
        <v>Charge And Current</v>
      </c>
      <c r="U63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35" s="2"/>
      <c r="X635" s="2"/>
      <c r="Y635" s="2"/>
      <c r="Z635" s="2"/>
      <c r="AA635" s="2"/>
      <c r="AB635" s="2"/>
    </row>
    <row r="636" spans="1:28" x14ac:dyDescent="0.25">
      <c r="A636" s="7" t="str">
        <f>_xlfn.XLOOKUP(LessonLookup[[#This Row],[TopicID]],TopicLookup[TopicID],TopicLookup[SyllabusSubject])</f>
        <v>Physics</v>
      </c>
      <c r="B636" s="18">
        <f>_xlfn.XLOOKUP(LessonLookup[[#This Row],[TopicID]],TopicLookup[TopicID],TopicLookup[SyllabusKeyStage])</f>
        <v>5</v>
      </c>
      <c r="C636" s="26" t="str">
        <f>_xlfn.XLOOKUP(LessonLookup[[#This Row],[TopicID]],topics!I:I,topics!D:D)</f>
        <v>KS5.Physics</v>
      </c>
      <c r="D636" s="26" t="str">
        <f>_xlfn.XLOOKUP(LessonLookup[[#This Row],[TopicID]],topics!I:I,topics!E:E)</f>
        <v>Y12.Physics</v>
      </c>
      <c r="E636" s="35" t="s">
        <v>25</v>
      </c>
      <c r="F636" s="36" t="s">
        <v>10</v>
      </c>
      <c r="G636" s="36" t="s">
        <v>16</v>
      </c>
      <c r="H636" s="5" t="s">
        <v>11</v>
      </c>
      <c r="I636"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AP.8</v>
      </c>
      <c r="J63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AP.8.3</v>
      </c>
      <c r="K636" s="5" t="str">
        <f>IF(LessonLookup[[#This Row],[LessonTitleAuto]]="",LessonLookup[[#This Row],[LessonTitleEnter]],LessonLookup[[#This Row],[LessonTitleAuto]])</f>
        <v>Kirchoff's First Law</v>
      </c>
      <c r="L636" s="3" t="s">
        <v>1122</v>
      </c>
      <c r="M636" s="3" t="s">
        <v>51</v>
      </c>
      <c r="N636" s="8">
        <f>COUNTIF(StatementLookup[LessonID],LessonLookup[[#This Row],[LessonID]])</f>
        <v>1</v>
      </c>
      <c r="O636" s="7">
        <v>1</v>
      </c>
      <c r="P636" s="2"/>
      <c r="Q636" s="2"/>
      <c r="R636" s="2"/>
      <c r="S636" s="7"/>
      <c r="T636" s="4" t="str">
        <f>IF(ISERROR(_xlfn.XLOOKUP(LessonLookup[[#This Row],[TopicID]],TopicLookup[TopicID],TopicLookup[TopicTitle])),"",_xlfn.XLOOKUP(LessonLookup[[#This Row],[TopicID]],TopicLookup[TopicID],TopicLookup[TopicTitle]))</f>
        <v>Charge And Current</v>
      </c>
      <c r="U63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36" s="2"/>
      <c r="X636" s="2"/>
      <c r="Y636" s="2"/>
      <c r="Z636" s="2"/>
      <c r="AA636" s="2"/>
      <c r="AB636" s="2"/>
    </row>
    <row r="637" spans="1:28" x14ac:dyDescent="0.25">
      <c r="A637" s="7" t="str">
        <f>_xlfn.XLOOKUP(LessonLookup[[#This Row],[TopicID]],TopicLookup[TopicID],TopicLookup[SyllabusSubject])</f>
        <v>Physics</v>
      </c>
      <c r="B637" s="18">
        <f>_xlfn.XLOOKUP(LessonLookup[[#This Row],[TopicID]],TopicLookup[TopicID],TopicLookup[SyllabusKeyStage])</f>
        <v>5</v>
      </c>
      <c r="C637" s="26" t="str">
        <f>_xlfn.XLOOKUP(LessonLookup[[#This Row],[TopicID]],topics!I:I,topics!D:D)</f>
        <v>KS5.Physics</v>
      </c>
      <c r="D637" s="26" t="str">
        <f>_xlfn.XLOOKUP(LessonLookup[[#This Row],[TopicID]],topics!I:I,topics!E:E)</f>
        <v>Y12.Physics</v>
      </c>
      <c r="E637" s="35" t="s">
        <v>25</v>
      </c>
      <c r="F637" s="36" t="s">
        <v>10</v>
      </c>
      <c r="G637" s="36" t="s">
        <v>16</v>
      </c>
      <c r="H637" s="5" t="s">
        <v>12</v>
      </c>
      <c r="I637"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AP.8</v>
      </c>
      <c r="J637"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AP.8.4</v>
      </c>
      <c r="K637" s="5" t="str">
        <f>IF(LessonLookup[[#This Row],[LessonTitleAuto]]="",LessonLookup[[#This Row],[LessonTitleEnter]],LessonLookup[[#This Row],[LessonTitleAuto]])</f>
        <v>Mean Drift Velocity</v>
      </c>
      <c r="L637" s="3" t="s">
        <v>1123</v>
      </c>
      <c r="M637" s="3" t="s">
        <v>51</v>
      </c>
      <c r="N637" s="8">
        <f>COUNTIF(StatementLookup[LessonID],LessonLookup[[#This Row],[LessonID]])</f>
        <v>3</v>
      </c>
      <c r="O637" s="7">
        <v>1</v>
      </c>
      <c r="P637" s="2"/>
      <c r="Q637" s="2"/>
      <c r="R637" s="2"/>
      <c r="S637" s="7"/>
      <c r="T637" s="4" t="str">
        <f>IF(ISERROR(_xlfn.XLOOKUP(LessonLookup[[#This Row],[TopicID]],TopicLookup[TopicID],TopicLookup[TopicTitle])),"",_xlfn.XLOOKUP(LessonLookup[[#This Row],[TopicID]],TopicLookup[TopicID],TopicLookup[TopicTitle]))</f>
        <v>Charge And Current</v>
      </c>
      <c r="U63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37" s="2"/>
      <c r="X637" s="2"/>
      <c r="Y637" s="2"/>
      <c r="Z637" s="2"/>
      <c r="AA637" s="2"/>
      <c r="AB637" s="2"/>
    </row>
    <row r="638" spans="1:28" x14ac:dyDescent="0.25">
      <c r="A638" s="7" t="str">
        <f>_xlfn.XLOOKUP(LessonLookup[[#This Row],[TopicID]],TopicLookup[TopicID],TopicLookup[SyllabusSubject])</f>
        <v>Physics</v>
      </c>
      <c r="B638" s="18">
        <f>_xlfn.XLOOKUP(LessonLookup[[#This Row],[TopicID]],TopicLookup[TopicID],TopicLookup[SyllabusKeyStage])</f>
        <v>5</v>
      </c>
      <c r="C638" s="26" t="str">
        <f>_xlfn.XLOOKUP(LessonLookup[[#This Row],[TopicID]],topics!I:I,topics!D:D)</f>
        <v>KS5.Physics</v>
      </c>
      <c r="D638" s="26" t="str">
        <f>_xlfn.XLOOKUP(LessonLookup[[#This Row],[TopicID]],topics!I:I,topics!E:E)</f>
        <v>Y12.Physics</v>
      </c>
      <c r="E638" s="35" t="s">
        <v>25</v>
      </c>
      <c r="F638" s="36" t="s">
        <v>10</v>
      </c>
      <c r="G638" s="36" t="s">
        <v>21</v>
      </c>
      <c r="H638" s="5">
        <v>1</v>
      </c>
      <c r="I638"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AP.9</v>
      </c>
      <c r="J638"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AP.9.1</v>
      </c>
      <c r="K638" s="5" t="str">
        <f>IF(LessonLookup[[#This Row],[LessonTitleAuto]]="",LessonLookup[[#This Row],[LessonTitleEnter]],LessonLookup[[#This Row],[LessonTitleAuto]])</f>
        <v>Circuit Symbols</v>
      </c>
      <c r="L638" s="3" t="s">
        <v>1124</v>
      </c>
      <c r="M638" s="3" t="s">
        <v>51</v>
      </c>
      <c r="N638" s="8">
        <f>COUNTIF(StatementLookup[LessonID],LessonLookup[[#This Row],[LessonID]])</f>
        <v>2</v>
      </c>
      <c r="O638" s="7">
        <v>1</v>
      </c>
      <c r="P638" s="2"/>
      <c r="Q638" s="2"/>
      <c r="R638" s="2"/>
      <c r="S638" s="7"/>
      <c r="T638" s="4" t="str">
        <f>IF(ISERROR(_xlfn.XLOOKUP(LessonLookup[[#This Row],[TopicID]],TopicLookup[TopicID],TopicLookup[TopicTitle])),"",_xlfn.XLOOKUP(LessonLookup[[#This Row],[TopicID]],TopicLookup[TopicID],TopicLookup[TopicTitle]))</f>
        <v>Energy, Power and Resistance</v>
      </c>
      <c r="U63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38" s="2"/>
      <c r="X638" s="2"/>
      <c r="Y638" s="2"/>
      <c r="Z638" s="2"/>
      <c r="AA638" s="2"/>
      <c r="AB638" s="2"/>
    </row>
    <row r="639" spans="1:28" x14ac:dyDescent="0.25">
      <c r="A639" s="7" t="str">
        <f>_xlfn.XLOOKUP(LessonLookup[[#This Row],[TopicID]],TopicLookup[TopicID],TopicLookup[SyllabusSubject])</f>
        <v>Physics</v>
      </c>
      <c r="B639" s="18">
        <f>_xlfn.XLOOKUP(LessonLookup[[#This Row],[TopicID]],TopicLookup[TopicID],TopicLookup[SyllabusKeyStage])</f>
        <v>5</v>
      </c>
      <c r="C639" s="26" t="str">
        <f>_xlfn.XLOOKUP(LessonLookup[[#This Row],[TopicID]],topics!I:I,topics!D:D)</f>
        <v>KS5.Physics</v>
      </c>
      <c r="D639" s="26" t="str">
        <f>_xlfn.XLOOKUP(LessonLookup[[#This Row],[TopicID]],topics!I:I,topics!E:E)</f>
        <v>Y12.Physics</v>
      </c>
      <c r="E639" s="35" t="s">
        <v>25</v>
      </c>
      <c r="F639" s="36" t="s">
        <v>10</v>
      </c>
      <c r="G639" s="36" t="s">
        <v>21</v>
      </c>
      <c r="H639" s="5" t="s">
        <v>9</v>
      </c>
      <c r="I639"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AP.9</v>
      </c>
      <c r="J639"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AP.9.2</v>
      </c>
      <c r="K639" s="5" t="str">
        <f>IF(LessonLookup[[#This Row],[LessonTitleAuto]]="",LessonLookup[[#This Row],[LessonTitleEnter]],LessonLookup[[#This Row],[LessonTitleAuto]])</f>
        <v>Potential Difference And Electromotive Force</v>
      </c>
      <c r="L639" s="3" t="s">
        <v>1125</v>
      </c>
      <c r="M639" s="3" t="s">
        <v>51</v>
      </c>
      <c r="N639" s="8">
        <f>COUNTIF(StatementLookup[LessonID],LessonLookup[[#This Row],[LessonID]])</f>
        <v>4</v>
      </c>
      <c r="O639" s="7">
        <v>1</v>
      </c>
      <c r="P639" s="2"/>
      <c r="Q639" s="2"/>
      <c r="R639" s="2"/>
      <c r="S639" s="7"/>
      <c r="T639" s="4" t="str">
        <f>IF(ISERROR(_xlfn.XLOOKUP(LessonLookup[[#This Row],[TopicID]],TopicLookup[TopicID],TopicLookup[TopicTitle])),"",_xlfn.XLOOKUP(LessonLookup[[#This Row],[TopicID]],TopicLookup[TopicID],TopicLookup[TopicTitle]))</f>
        <v>Energy, Power and Resistance</v>
      </c>
      <c r="U63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39" s="2"/>
      <c r="X639" s="2"/>
      <c r="Y639" s="2"/>
      <c r="Z639" s="2"/>
      <c r="AA639" s="2"/>
      <c r="AB639" s="2"/>
    </row>
    <row r="640" spans="1:28" x14ac:dyDescent="0.25">
      <c r="A640" s="7" t="str">
        <f>_xlfn.XLOOKUP(LessonLookup[[#This Row],[TopicID]],TopicLookup[TopicID],TopicLookup[SyllabusSubject])</f>
        <v>Physics</v>
      </c>
      <c r="B640" s="18">
        <f>_xlfn.XLOOKUP(LessonLookup[[#This Row],[TopicID]],TopicLookup[TopicID],TopicLookup[SyllabusKeyStage])</f>
        <v>5</v>
      </c>
      <c r="C640" s="26" t="str">
        <f>_xlfn.XLOOKUP(LessonLookup[[#This Row],[TopicID]],topics!I:I,topics!D:D)</f>
        <v>KS5.Physics</v>
      </c>
      <c r="D640" s="26" t="str">
        <f>_xlfn.XLOOKUP(LessonLookup[[#This Row],[TopicID]],topics!I:I,topics!E:E)</f>
        <v>Y12.Physics</v>
      </c>
      <c r="E640" s="35" t="s">
        <v>25</v>
      </c>
      <c r="F640" s="36" t="s">
        <v>10</v>
      </c>
      <c r="G640" s="36" t="s">
        <v>21</v>
      </c>
      <c r="H640" s="5" t="s">
        <v>11</v>
      </c>
      <c r="I640"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AP.9</v>
      </c>
      <c r="J640"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AP.9.3</v>
      </c>
      <c r="K640" s="5" t="str">
        <f>IF(LessonLookup[[#This Row],[LessonTitleAuto]]="",LessonLookup[[#This Row],[LessonTitleEnter]],LessonLookup[[#This Row],[LessonTitleAuto]])</f>
        <v>The Electron Gun</v>
      </c>
      <c r="L640" s="3" t="s">
        <v>1126</v>
      </c>
      <c r="M640" s="3" t="s">
        <v>51</v>
      </c>
      <c r="N640" s="8">
        <f>COUNTIF(StatementLookup[LessonID],LessonLookup[[#This Row],[LessonID]])</f>
        <v>1</v>
      </c>
      <c r="O640" s="7">
        <v>1</v>
      </c>
      <c r="P640" s="2"/>
      <c r="Q640" s="2"/>
      <c r="R640" s="2"/>
      <c r="S640" s="7"/>
      <c r="T640" s="4" t="str">
        <f>IF(ISERROR(_xlfn.XLOOKUP(LessonLookup[[#This Row],[TopicID]],TopicLookup[TopicID],TopicLookup[TopicTitle])),"",_xlfn.XLOOKUP(LessonLookup[[#This Row],[TopicID]],TopicLookup[TopicID],TopicLookup[TopicTitle]))</f>
        <v>Energy, Power and Resistance</v>
      </c>
      <c r="U64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40" s="2"/>
      <c r="X640" s="2"/>
      <c r="Y640" s="2"/>
      <c r="Z640" s="2"/>
      <c r="AA640" s="2"/>
      <c r="AB640" s="2"/>
    </row>
    <row r="641" spans="1:28" x14ac:dyDescent="0.25">
      <c r="A641" s="7" t="str">
        <f>_xlfn.XLOOKUP(LessonLookup[[#This Row],[TopicID]],TopicLookup[TopicID],TopicLookup[SyllabusSubject])</f>
        <v>Physics</v>
      </c>
      <c r="B641" s="18">
        <f>_xlfn.XLOOKUP(LessonLookup[[#This Row],[TopicID]],TopicLookup[TopicID],TopicLookup[SyllabusKeyStage])</f>
        <v>5</v>
      </c>
      <c r="C641" s="26" t="str">
        <f>_xlfn.XLOOKUP(LessonLookup[[#This Row],[TopicID]],topics!I:I,topics!D:D)</f>
        <v>KS5.Physics</v>
      </c>
      <c r="D641" s="26" t="str">
        <f>_xlfn.XLOOKUP(LessonLookup[[#This Row],[TopicID]],topics!I:I,topics!E:E)</f>
        <v>Y12.Physics</v>
      </c>
      <c r="E641" s="35" t="s">
        <v>25</v>
      </c>
      <c r="F641" s="36" t="s">
        <v>10</v>
      </c>
      <c r="G641" s="36" t="s">
        <v>21</v>
      </c>
      <c r="H641" s="5" t="s">
        <v>12</v>
      </c>
      <c r="I641"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AP.9</v>
      </c>
      <c r="J641"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AP.9.4</v>
      </c>
      <c r="K641" s="5" t="str">
        <f>IF(LessonLookup[[#This Row],[LessonTitleAuto]]="",LessonLookup[[#This Row],[LessonTitleEnter]],LessonLookup[[#This Row],[LessonTitleAuto]])</f>
        <v>Resistance</v>
      </c>
      <c r="L641" s="3" t="s">
        <v>1070</v>
      </c>
      <c r="M641" s="3" t="s">
        <v>51</v>
      </c>
      <c r="N641" s="8">
        <f>COUNTIF(StatementLookup[LessonID],LessonLookup[[#This Row],[LessonID]])</f>
        <v>2</v>
      </c>
      <c r="O641" s="7">
        <v>1</v>
      </c>
      <c r="P641" s="2"/>
      <c r="Q641" s="2"/>
      <c r="R641" s="2"/>
      <c r="S641" s="7"/>
      <c r="T641" s="4" t="str">
        <f>IF(ISERROR(_xlfn.XLOOKUP(LessonLookup[[#This Row],[TopicID]],TopicLookup[TopicID],TopicLookup[TopicTitle])),"",_xlfn.XLOOKUP(LessonLookup[[#This Row],[TopicID]],TopicLookup[TopicID],TopicLookup[TopicTitle]))</f>
        <v>Energy, Power and Resistance</v>
      </c>
      <c r="U64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41" s="2"/>
      <c r="X641" s="2"/>
      <c r="Y641" s="2"/>
      <c r="Z641" s="2"/>
      <c r="AA641" s="2"/>
      <c r="AB641" s="2"/>
    </row>
    <row r="642" spans="1:28" x14ac:dyDescent="0.25">
      <c r="A642" s="7" t="str">
        <f>_xlfn.XLOOKUP(LessonLookup[[#This Row],[TopicID]],TopicLookup[TopicID],TopicLookup[SyllabusSubject])</f>
        <v>Physics</v>
      </c>
      <c r="B642" s="18">
        <f>_xlfn.XLOOKUP(LessonLookup[[#This Row],[TopicID]],TopicLookup[TopicID],TopicLookup[SyllabusKeyStage])</f>
        <v>5</v>
      </c>
      <c r="C642" s="26" t="str">
        <f>_xlfn.XLOOKUP(LessonLookup[[#This Row],[TopicID]],topics!I:I,topics!D:D)</f>
        <v>KS5.Physics</v>
      </c>
      <c r="D642" s="26" t="str">
        <f>_xlfn.XLOOKUP(LessonLookup[[#This Row],[TopicID]],topics!I:I,topics!E:E)</f>
        <v>Y12.Physics</v>
      </c>
      <c r="E642" s="35" t="s">
        <v>25</v>
      </c>
      <c r="F642" s="36" t="s">
        <v>10</v>
      </c>
      <c r="G642" s="36" t="s">
        <v>21</v>
      </c>
      <c r="H642" s="5" t="s">
        <v>14</v>
      </c>
      <c r="I642"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AP.9</v>
      </c>
      <c r="J642"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AP.9.5</v>
      </c>
      <c r="K642" s="5" t="str">
        <f>IF(LessonLookup[[#This Row],[LessonTitleAuto]]="",LessonLookup[[#This Row],[LessonTitleEnter]],LessonLookup[[#This Row],[LessonTitleAuto]])</f>
        <v>I-V Characteristics</v>
      </c>
      <c r="L642" s="3" t="s">
        <v>1127</v>
      </c>
      <c r="M642" s="3" t="s">
        <v>51</v>
      </c>
      <c r="N642" s="8">
        <f>COUNTIF(StatementLookup[LessonID],LessonLookup[[#This Row],[LessonID]])</f>
        <v>2</v>
      </c>
      <c r="O642" s="7">
        <v>1</v>
      </c>
      <c r="P642" s="2"/>
      <c r="Q642" s="2"/>
      <c r="R642" s="2"/>
      <c r="S642" s="7"/>
      <c r="T642" s="4" t="str">
        <f>IF(ISERROR(_xlfn.XLOOKUP(LessonLookup[[#This Row],[TopicID]],TopicLookup[TopicID],TopicLookup[TopicTitle])),"",_xlfn.XLOOKUP(LessonLookup[[#This Row],[TopicID]],TopicLookup[TopicID],TopicLookup[TopicTitle]))</f>
        <v>Energy, Power and Resistance</v>
      </c>
      <c r="U64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42" s="2"/>
      <c r="X642" s="2"/>
      <c r="Y642" s="2"/>
      <c r="Z642" s="2"/>
      <c r="AA642" s="2"/>
      <c r="AB642" s="2"/>
    </row>
    <row r="643" spans="1:28" x14ac:dyDescent="0.25">
      <c r="A643" s="7" t="str">
        <f>_xlfn.XLOOKUP(LessonLookup[[#This Row],[TopicID]],TopicLookup[TopicID],TopicLookup[SyllabusSubject])</f>
        <v>Physics</v>
      </c>
      <c r="B643" s="18">
        <f>_xlfn.XLOOKUP(LessonLookup[[#This Row],[TopicID]],TopicLookup[TopicID],TopicLookup[SyllabusKeyStage])</f>
        <v>5</v>
      </c>
      <c r="C643" s="26" t="str">
        <f>_xlfn.XLOOKUP(LessonLookup[[#This Row],[TopicID]],topics!I:I,topics!D:D)</f>
        <v>KS5.Physics</v>
      </c>
      <c r="D643" s="26" t="str">
        <f>_xlfn.XLOOKUP(LessonLookup[[#This Row],[TopicID]],topics!I:I,topics!E:E)</f>
        <v>Y12.Physics</v>
      </c>
      <c r="E643" s="35" t="s">
        <v>25</v>
      </c>
      <c r="F643" s="36" t="s">
        <v>10</v>
      </c>
      <c r="G643" s="36" t="s">
        <v>21</v>
      </c>
      <c r="H643" s="5" t="s">
        <v>15</v>
      </c>
      <c r="I643"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AP.9</v>
      </c>
      <c r="J643"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AP.9.6</v>
      </c>
      <c r="K643" s="5" t="str">
        <f>IF(LessonLookup[[#This Row],[LessonTitleAuto]]="",LessonLookup[[#This Row],[LessonTitleEnter]],LessonLookup[[#This Row],[LessonTitleAuto]])</f>
        <v>Diodes</v>
      </c>
      <c r="L643" s="3" t="s">
        <v>1128</v>
      </c>
      <c r="M643" s="3" t="s">
        <v>51</v>
      </c>
      <c r="N643" s="8">
        <f>COUNTIF(StatementLookup[LessonID],LessonLookup[[#This Row],[LessonID]])</f>
        <v>0</v>
      </c>
      <c r="O643" s="7">
        <v>1</v>
      </c>
      <c r="P643" s="2"/>
      <c r="Q643" s="2"/>
      <c r="R643" s="2"/>
      <c r="S643" s="7"/>
      <c r="T643" s="4" t="str">
        <f>IF(ISERROR(_xlfn.XLOOKUP(LessonLookup[[#This Row],[TopicID]],TopicLookup[TopicID],TopicLookup[TopicTitle])),"",_xlfn.XLOOKUP(LessonLookup[[#This Row],[TopicID]],TopicLookup[TopicID],TopicLookup[TopicTitle]))</f>
        <v>Energy, Power and Resistance</v>
      </c>
      <c r="U64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43" s="2"/>
      <c r="X643" s="2"/>
      <c r="Y643" s="2"/>
      <c r="Z643" s="2"/>
      <c r="AA643" s="2"/>
      <c r="AB643" s="2"/>
    </row>
    <row r="644" spans="1:28" x14ac:dyDescent="0.25">
      <c r="A644" s="7" t="str">
        <f>_xlfn.XLOOKUP(LessonLookup[[#This Row],[TopicID]],TopicLookup[TopicID],TopicLookup[SyllabusSubject])</f>
        <v>Physics</v>
      </c>
      <c r="B644" s="18">
        <f>_xlfn.XLOOKUP(LessonLookup[[#This Row],[TopicID]],TopicLookup[TopicID],TopicLookup[SyllabusKeyStage])</f>
        <v>5</v>
      </c>
      <c r="C644" s="26" t="str">
        <f>_xlfn.XLOOKUP(LessonLookup[[#This Row],[TopicID]],topics!I:I,topics!D:D)</f>
        <v>KS5.Physics</v>
      </c>
      <c r="D644" s="26" t="str">
        <f>_xlfn.XLOOKUP(LessonLookup[[#This Row],[TopicID]],topics!I:I,topics!E:E)</f>
        <v>Y12.Physics</v>
      </c>
      <c r="E644" s="35" t="s">
        <v>25</v>
      </c>
      <c r="F644" s="36" t="s">
        <v>10</v>
      </c>
      <c r="G644" s="36" t="s">
        <v>21</v>
      </c>
      <c r="H644" s="5" t="s">
        <v>22</v>
      </c>
      <c r="I644"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AP.9</v>
      </c>
      <c r="J64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AP.9.7</v>
      </c>
      <c r="K644" s="5" t="str">
        <f>IF(LessonLookup[[#This Row],[LessonTitleAuto]]="",LessonLookup[[#This Row],[LessonTitleEnter]],LessonLookup[[#This Row],[LessonTitleAuto]])</f>
        <v>Resistance And Resistivity</v>
      </c>
      <c r="L644" s="3" t="s">
        <v>1129</v>
      </c>
      <c r="M644" s="3" t="s">
        <v>51</v>
      </c>
      <c r="N644" s="8">
        <f>COUNTIF(StatementLookup[LessonID],LessonLookup[[#This Row],[LessonID]])</f>
        <v>2</v>
      </c>
      <c r="O644" s="7">
        <v>1</v>
      </c>
      <c r="P644" s="2"/>
      <c r="Q644" s="2"/>
      <c r="R644" s="2"/>
      <c r="S644" s="7"/>
      <c r="T644" s="4" t="str">
        <f>IF(ISERROR(_xlfn.XLOOKUP(LessonLookup[[#This Row],[TopicID]],TopicLookup[TopicID],TopicLookup[TopicTitle])),"",_xlfn.XLOOKUP(LessonLookup[[#This Row],[TopicID]],TopicLookup[TopicID],TopicLookup[TopicTitle]))</f>
        <v>Energy, Power and Resistance</v>
      </c>
      <c r="U64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44" s="2"/>
      <c r="X644" s="2"/>
      <c r="Y644" s="2"/>
      <c r="Z644" s="2"/>
      <c r="AA644" s="2"/>
      <c r="AB644" s="2"/>
    </row>
    <row r="645" spans="1:28" x14ac:dyDescent="0.25">
      <c r="A645" s="7" t="str">
        <f>_xlfn.XLOOKUP(LessonLookup[[#This Row],[TopicID]],TopicLookup[TopicID],TopicLookup[SyllabusSubject])</f>
        <v>Physics</v>
      </c>
      <c r="B645" s="18">
        <f>_xlfn.XLOOKUP(LessonLookup[[#This Row],[TopicID]],TopicLookup[TopicID],TopicLookup[SyllabusKeyStage])</f>
        <v>5</v>
      </c>
      <c r="C645" s="26" t="str">
        <f>_xlfn.XLOOKUP(LessonLookup[[#This Row],[TopicID]],topics!I:I,topics!D:D)</f>
        <v>KS5.Physics</v>
      </c>
      <c r="D645" s="26" t="str">
        <f>_xlfn.XLOOKUP(LessonLookup[[#This Row],[TopicID]],topics!I:I,topics!E:E)</f>
        <v>Y12.Physics</v>
      </c>
      <c r="E645" s="35" t="s">
        <v>25</v>
      </c>
      <c r="F645" s="36" t="s">
        <v>10</v>
      </c>
      <c r="G645" s="36" t="s">
        <v>21</v>
      </c>
      <c r="H645" s="5" t="s">
        <v>16</v>
      </c>
      <c r="I645"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AP.9</v>
      </c>
      <c r="J64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AP.9.8</v>
      </c>
      <c r="K645" s="5" t="str">
        <f>IF(LessonLookup[[#This Row],[LessonTitleAuto]]="",LessonLookup[[#This Row],[LessonTitleEnter]],LessonLookup[[#This Row],[LessonTitleAuto]])</f>
        <v>The Thermistor And The LDR</v>
      </c>
      <c r="L645" s="3" t="s">
        <v>2941</v>
      </c>
      <c r="M645" s="3" t="s">
        <v>51</v>
      </c>
      <c r="N645" s="8">
        <f>COUNTIF(StatementLookup[LessonID],LessonLookup[[#This Row],[LessonID]])</f>
        <v>1</v>
      </c>
      <c r="O645" s="7">
        <v>1</v>
      </c>
      <c r="P645" s="2"/>
      <c r="Q645" s="2"/>
      <c r="R645" s="2"/>
      <c r="S645" s="7"/>
      <c r="T645" s="4" t="str">
        <f>IF(ISERROR(_xlfn.XLOOKUP(LessonLookup[[#This Row],[TopicID]],TopicLookup[TopicID],TopicLookup[TopicTitle])),"",_xlfn.XLOOKUP(LessonLookup[[#This Row],[TopicID]],TopicLookup[TopicID],TopicLookup[TopicTitle]))</f>
        <v>Energy, Power and Resistance</v>
      </c>
      <c r="U64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45" s="2"/>
      <c r="X645" s="2"/>
      <c r="Y645" s="2"/>
      <c r="Z645" s="2"/>
      <c r="AA645" s="2"/>
      <c r="AB645" s="2"/>
    </row>
    <row r="646" spans="1:28" x14ac:dyDescent="0.25">
      <c r="A646" s="7" t="str">
        <f>_xlfn.XLOOKUP(LessonLookup[[#This Row],[TopicID]],TopicLookup[TopicID],TopicLookup[SyllabusSubject])</f>
        <v>Physics</v>
      </c>
      <c r="B646" s="18">
        <f>_xlfn.XLOOKUP(LessonLookup[[#This Row],[TopicID]],TopicLookup[TopicID],TopicLookup[SyllabusKeyStage])</f>
        <v>5</v>
      </c>
      <c r="C646" s="26" t="str">
        <f>_xlfn.XLOOKUP(LessonLookup[[#This Row],[TopicID]],topics!I:I,topics!D:D)</f>
        <v>KS5.Physics</v>
      </c>
      <c r="D646" s="26" t="str">
        <f>_xlfn.XLOOKUP(LessonLookup[[#This Row],[TopicID]],topics!I:I,topics!E:E)</f>
        <v>Y12.Physics</v>
      </c>
      <c r="E646" s="35" t="s">
        <v>25</v>
      </c>
      <c r="F646" s="36" t="s">
        <v>10</v>
      </c>
      <c r="G646" s="36" t="s">
        <v>21</v>
      </c>
      <c r="H646" s="5" t="s">
        <v>21</v>
      </c>
      <c r="I646"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AP.9</v>
      </c>
      <c r="J64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AP.9.9</v>
      </c>
      <c r="K646" s="5" t="str">
        <f>IF(LessonLookup[[#This Row],[LessonTitleAuto]]="",LessonLookup[[#This Row],[LessonTitleEnter]],LessonLookup[[#This Row],[LessonTitleAuto]])</f>
        <v>Paying For Electrical Energy</v>
      </c>
      <c r="L646" s="3" t="s">
        <v>1130</v>
      </c>
      <c r="M646" s="3" t="s">
        <v>51</v>
      </c>
      <c r="N646" s="8">
        <f>COUNTIF(StatementLookup[LessonID],LessonLookup[[#This Row],[LessonID]])</f>
        <v>3</v>
      </c>
      <c r="O646" s="7">
        <v>1</v>
      </c>
      <c r="P646" s="2"/>
      <c r="Q646" s="2"/>
      <c r="R646" s="2"/>
      <c r="S646" s="7"/>
      <c r="T646" s="4" t="str">
        <f>IF(ISERROR(_xlfn.XLOOKUP(LessonLookup[[#This Row],[TopicID]],TopicLookup[TopicID],TopicLookup[TopicTitle])),"",_xlfn.XLOOKUP(LessonLookup[[#This Row],[TopicID]],TopicLookup[TopicID],TopicLookup[TopicTitle]))</f>
        <v>Energy, Power and Resistance</v>
      </c>
      <c r="U64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46" s="2"/>
      <c r="X646" s="2"/>
      <c r="Y646" s="2"/>
      <c r="Z646" s="2"/>
      <c r="AA646" s="2"/>
      <c r="AB646" s="2"/>
    </row>
    <row r="647" spans="1:28" hidden="1" x14ac:dyDescent="0.25">
      <c r="A647" s="7" t="str">
        <f>_xlfn.XLOOKUP(LessonLookup[[#This Row],[TopicID]],TopicLookup[TopicID],TopicLookup[SyllabusSubject])</f>
        <v>Physics</v>
      </c>
      <c r="B647" s="18">
        <f>_xlfn.XLOOKUP(LessonLookup[[#This Row],[TopicID]],TopicLookup[TopicID],TopicLookup[SyllabusKeyStage])</f>
        <v>5</v>
      </c>
      <c r="C647" s="26" t="str">
        <f>_xlfn.XLOOKUP(LessonLookup[[#This Row],[TopicID]],topics!I:I,topics!D:D)</f>
        <v>KS5.Physics</v>
      </c>
      <c r="D647" s="26" t="str">
        <f>_xlfn.XLOOKUP(LessonLookup[[#This Row],[TopicID]],topics!I:I,topics!E:E)</f>
        <v>KS5.Physics.Special</v>
      </c>
      <c r="E647" s="35" t="s">
        <v>25</v>
      </c>
      <c r="F647" s="36" t="s">
        <v>10</v>
      </c>
      <c r="G647" s="36" t="s">
        <v>2957</v>
      </c>
      <c r="H647" s="5" t="s">
        <v>2960</v>
      </c>
      <c r="I647"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AP.PAG</v>
      </c>
      <c r="J647"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AP.PAG.1-1</v>
      </c>
      <c r="K647" s="5" t="str">
        <f>IF(LessonLookup[[#This Row],[LessonTitleAuto]]="",LessonLookup[[#This Row],[LessonTitleEnter]],LessonLookup[[#This Row],[LessonTitleAuto]])</f>
        <v xml:space="preserve">PAG 1 Investigating Motion: </v>
      </c>
      <c r="L647" s="3" t="s">
        <v>2959</v>
      </c>
      <c r="M647" s="3" t="s">
        <v>2952</v>
      </c>
      <c r="N647" s="8">
        <f>COUNTIF(StatementLookup[LessonID],LessonLookup[[#This Row],[LessonID]])</f>
        <v>1</v>
      </c>
      <c r="O647" s="7">
        <v>1</v>
      </c>
      <c r="P647" s="2"/>
      <c r="Q647" s="2"/>
      <c r="R647" s="2"/>
      <c r="S647" s="7"/>
      <c r="T647" s="4" t="str">
        <f>IF(ISERROR(_xlfn.XLOOKUP(LessonLookup[[#This Row],[TopicID]],TopicLookup[TopicID],TopicLookup[TopicTitle])),"",_xlfn.XLOOKUP(LessonLookup[[#This Row],[TopicID]],TopicLookup[TopicID],TopicLookup[TopicTitle]))</f>
        <v>A-level Physics PAG</v>
      </c>
      <c r="U64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47" s="2"/>
      <c r="X647" s="2"/>
      <c r="Y647" s="2"/>
      <c r="Z647" s="2"/>
      <c r="AA647" s="2"/>
      <c r="AB647" s="2"/>
    </row>
    <row r="648" spans="1:28" hidden="1" x14ac:dyDescent="0.25">
      <c r="A648" s="7" t="str">
        <f>_xlfn.XLOOKUP(LessonLookup[[#This Row],[TopicID]],TopicLookup[TopicID],TopicLookup[SyllabusSubject])</f>
        <v>Physics</v>
      </c>
      <c r="B648" s="18">
        <f>_xlfn.XLOOKUP(LessonLookup[[#This Row],[TopicID]],TopicLookup[TopicID],TopicLookup[SyllabusKeyStage])</f>
        <v>5</v>
      </c>
      <c r="C648" s="26" t="str">
        <f>_xlfn.XLOOKUP(LessonLookup[[#This Row],[TopicID]],topics!I:I,topics!D:D)</f>
        <v>KS5.Physics</v>
      </c>
      <c r="D648" s="26" t="str">
        <f>_xlfn.XLOOKUP(LessonLookup[[#This Row],[TopicID]],topics!I:I,topics!E:E)</f>
        <v>KS5.Physics.Special</v>
      </c>
      <c r="E648" s="35" t="s">
        <v>25</v>
      </c>
      <c r="F648" s="36" t="s">
        <v>10</v>
      </c>
      <c r="G648" s="36" t="s">
        <v>2957</v>
      </c>
      <c r="H648" s="5" t="s">
        <v>2961</v>
      </c>
      <c r="I648"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AP.PAG</v>
      </c>
      <c r="J648"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AP.PAG.1-2</v>
      </c>
      <c r="K648" s="5" t="str">
        <f>IF(LessonLookup[[#This Row],[LessonTitleAuto]]="",LessonLookup[[#This Row],[LessonTitleEnter]],LessonLookup[[#This Row],[LessonTitleAuto]])</f>
        <v xml:space="preserve">PAG 1 Investigating Motion: </v>
      </c>
      <c r="L648" s="3" t="s">
        <v>2959</v>
      </c>
      <c r="M648" s="3" t="s">
        <v>2952</v>
      </c>
      <c r="N648" s="8">
        <f>COUNTIF(StatementLookup[LessonID],LessonLookup[[#This Row],[LessonID]])</f>
        <v>0</v>
      </c>
      <c r="O648" s="7">
        <v>1</v>
      </c>
      <c r="P648" s="2"/>
      <c r="Q648" s="2"/>
      <c r="R648" s="2"/>
      <c r="S648" s="7"/>
      <c r="T648" s="4" t="str">
        <f>IF(ISERROR(_xlfn.XLOOKUP(LessonLookup[[#This Row],[TopicID]],TopicLookup[TopicID],TopicLookup[TopicTitle])),"",_xlfn.XLOOKUP(LessonLookup[[#This Row],[TopicID]],TopicLookup[TopicID],TopicLookup[TopicTitle]))</f>
        <v>A-level Physics PAG</v>
      </c>
      <c r="U64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48" s="2"/>
      <c r="X648" s="2"/>
      <c r="Y648" s="2"/>
      <c r="Z648" s="2"/>
      <c r="AA648" s="2"/>
      <c r="AB648" s="2"/>
    </row>
    <row r="649" spans="1:28" hidden="1" x14ac:dyDescent="0.25">
      <c r="A649" s="7" t="str">
        <f>_xlfn.XLOOKUP(LessonLookup[[#This Row],[TopicID]],TopicLookup[TopicID],TopicLookup[SyllabusSubject])</f>
        <v>Physics</v>
      </c>
      <c r="B649" s="18">
        <f>_xlfn.XLOOKUP(LessonLookup[[#This Row],[TopicID]],TopicLookup[TopicID],TopicLookup[SyllabusKeyStage])</f>
        <v>5</v>
      </c>
      <c r="C649" s="26" t="str">
        <f>_xlfn.XLOOKUP(LessonLookup[[#This Row],[TopicID]],topics!I:I,topics!D:D)</f>
        <v>KS5.Physics</v>
      </c>
      <c r="D649" s="26" t="str">
        <f>_xlfn.XLOOKUP(LessonLookup[[#This Row],[TopicID]],topics!I:I,topics!E:E)</f>
        <v>KS5.Physics.Special</v>
      </c>
      <c r="E649" s="35" t="s">
        <v>25</v>
      </c>
      <c r="F649" s="36" t="s">
        <v>10</v>
      </c>
      <c r="G649" s="36" t="s">
        <v>2957</v>
      </c>
      <c r="H649" s="5" t="s">
        <v>2962</v>
      </c>
      <c r="I649"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AP.PAG</v>
      </c>
      <c r="J649"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AP.PAG.10-1</v>
      </c>
      <c r="K649" s="5" t="str">
        <f>IF(LessonLookup[[#This Row],[LessonTitleAuto]]="",LessonLookup[[#This Row],[LessonTitleEnter]],LessonLookup[[#This Row],[LessonTitleAuto]])</f>
        <v>PAG 10 Investigating Simple Harmonic Motion</v>
      </c>
      <c r="L649" s="3" t="s">
        <v>133</v>
      </c>
      <c r="M649" s="3" t="s">
        <v>2952</v>
      </c>
      <c r="N649" s="8">
        <f>COUNTIF(StatementLookup[LessonID],LessonLookup[[#This Row],[LessonID]])</f>
        <v>1</v>
      </c>
      <c r="O649" s="7">
        <v>1</v>
      </c>
      <c r="P649" s="2"/>
      <c r="Q649" s="2"/>
      <c r="R649" s="2"/>
      <c r="S649" s="7"/>
      <c r="T649" s="4" t="str">
        <f>IF(ISERROR(_xlfn.XLOOKUP(LessonLookup[[#This Row],[TopicID]],TopicLookup[TopicID],TopicLookup[TopicTitle])),"",_xlfn.XLOOKUP(LessonLookup[[#This Row],[TopicID]],TopicLookup[TopicID],TopicLookup[TopicTitle]))</f>
        <v>A-level Physics PAG</v>
      </c>
      <c r="U64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49" s="2"/>
      <c r="X649" s="2"/>
      <c r="Y649" s="2"/>
      <c r="Z649" s="2"/>
      <c r="AA649" s="2"/>
      <c r="AB649" s="2"/>
    </row>
    <row r="650" spans="1:28" hidden="1" x14ac:dyDescent="0.25">
      <c r="A650" s="7" t="str">
        <f>_xlfn.XLOOKUP(LessonLookup[[#This Row],[TopicID]],TopicLookup[TopicID],TopicLookup[SyllabusSubject])</f>
        <v>Physics</v>
      </c>
      <c r="B650" s="18">
        <f>_xlfn.XLOOKUP(LessonLookup[[#This Row],[TopicID]],TopicLookup[TopicID],TopicLookup[SyllabusKeyStage])</f>
        <v>5</v>
      </c>
      <c r="C650" s="26" t="str">
        <f>_xlfn.XLOOKUP(LessonLookup[[#This Row],[TopicID]],topics!I:I,topics!D:D)</f>
        <v>KS5.Physics</v>
      </c>
      <c r="D650" s="26" t="str">
        <f>_xlfn.XLOOKUP(LessonLookup[[#This Row],[TopicID]],topics!I:I,topics!E:E)</f>
        <v>KS5.Physics.Special</v>
      </c>
      <c r="E650" s="35" t="s">
        <v>25</v>
      </c>
      <c r="F650" s="36" t="s">
        <v>10</v>
      </c>
      <c r="G650" s="36" t="s">
        <v>2957</v>
      </c>
      <c r="H650" s="5" t="s">
        <v>2963</v>
      </c>
      <c r="I650"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AP.PAG</v>
      </c>
      <c r="J650"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AP.PAG.10-2</v>
      </c>
      <c r="K650" s="5" t="str">
        <f>IF(LessonLookup[[#This Row],[LessonTitleAuto]]="",LessonLookup[[#This Row],[LessonTitleEnter]],LessonLookup[[#This Row],[LessonTitleAuto]])</f>
        <v>PAG 10 Investigating Simple Harmonic Motion</v>
      </c>
      <c r="L650" s="3" t="s">
        <v>133</v>
      </c>
      <c r="M650" s="3" t="s">
        <v>2952</v>
      </c>
      <c r="N650" s="8">
        <f>COUNTIF(StatementLookup[LessonID],LessonLookup[[#This Row],[LessonID]])</f>
        <v>0</v>
      </c>
      <c r="O650" s="7">
        <v>1</v>
      </c>
      <c r="P650" s="2"/>
      <c r="Q650" s="2"/>
      <c r="R650" s="2"/>
      <c r="S650" s="7"/>
      <c r="T650" s="4" t="str">
        <f>IF(ISERROR(_xlfn.XLOOKUP(LessonLookup[[#This Row],[TopicID]],TopicLookup[TopicID],TopicLookup[TopicTitle])),"",_xlfn.XLOOKUP(LessonLookup[[#This Row],[TopicID]],TopicLookup[TopicID],TopicLookup[TopicTitle]))</f>
        <v>A-level Physics PAG</v>
      </c>
      <c r="U65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50" s="2"/>
      <c r="X650" s="2"/>
      <c r="Y650" s="2"/>
      <c r="Z650" s="2"/>
      <c r="AA650" s="2"/>
      <c r="AB650" s="2"/>
    </row>
    <row r="651" spans="1:28" hidden="1" x14ac:dyDescent="0.25">
      <c r="A651" s="7" t="str">
        <f>_xlfn.XLOOKUP(LessonLookup[[#This Row],[TopicID]],TopicLookup[TopicID],TopicLookup[SyllabusSubject])</f>
        <v>Physics</v>
      </c>
      <c r="B651" s="18">
        <f>_xlfn.XLOOKUP(LessonLookup[[#This Row],[TopicID]],TopicLookup[TopicID],TopicLookup[SyllabusKeyStage])</f>
        <v>5</v>
      </c>
      <c r="C651" s="26" t="str">
        <f>_xlfn.XLOOKUP(LessonLookup[[#This Row],[TopicID]],topics!I:I,topics!D:D)</f>
        <v>KS5.Physics</v>
      </c>
      <c r="D651" s="26" t="str">
        <f>_xlfn.XLOOKUP(LessonLookup[[#This Row],[TopicID]],topics!I:I,topics!E:E)</f>
        <v>KS5.Physics.Special</v>
      </c>
      <c r="E651" s="35" t="s">
        <v>25</v>
      </c>
      <c r="F651" s="36" t="s">
        <v>10</v>
      </c>
      <c r="G651" s="36" t="s">
        <v>2957</v>
      </c>
      <c r="H651" s="5" t="s">
        <v>2964</v>
      </c>
      <c r="I651"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AP.PAG</v>
      </c>
      <c r="J651"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AP.PAG.10-3</v>
      </c>
      <c r="K651" s="5" t="str">
        <f>IF(LessonLookup[[#This Row],[LessonTitleAuto]]="",LessonLookup[[#This Row],[LessonTitleEnter]],LessonLookup[[#This Row],[LessonTitleAuto]])</f>
        <v>PAG 10 Investigating Simple Harmonic Motion</v>
      </c>
      <c r="L651" s="3" t="s">
        <v>133</v>
      </c>
      <c r="M651" s="3" t="s">
        <v>2952</v>
      </c>
      <c r="N651" s="8">
        <f>COUNTIF(StatementLookup[LessonID],LessonLookup[[#This Row],[LessonID]])</f>
        <v>0</v>
      </c>
      <c r="O651" s="7">
        <v>1</v>
      </c>
      <c r="P651" s="2"/>
      <c r="Q651" s="2"/>
      <c r="R651" s="2"/>
      <c r="S651" s="7"/>
      <c r="T651" s="4" t="str">
        <f>IF(ISERROR(_xlfn.XLOOKUP(LessonLookup[[#This Row],[TopicID]],TopicLookup[TopicID],TopicLookup[TopicTitle])),"",_xlfn.XLOOKUP(LessonLookup[[#This Row],[TopicID]],TopicLookup[TopicID],TopicLookup[TopicTitle]))</f>
        <v>A-level Physics PAG</v>
      </c>
      <c r="U65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51" s="2"/>
      <c r="X651" s="2"/>
      <c r="Y651" s="2"/>
      <c r="Z651" s="2"/>
      <c r="AA651" s="2"/>
      <c r="AB651" s="2"/>
    </row>
    <row r="652" spans="1:28" hidden="1" x14ac:dyDescent="0.25">
      <c r="A652" s="7" t="str">
        <f>_xlfn.XLOOKUP(LessonLookup[[#This Row],[TopicID]],TopicLookup[TopicID],TopicLookup[SyllabusSubject])</f>
        <v>Physics</v>
      </c>
      <c r="B652" s="18">
        <f>_xlfn.XLOOKUP(LessonLookup[[#This Row],[TopicID]],TopicLookup[TopicID],TopicLookup[SyllabusKeyStage])</f>
        <v>5</v>
      </c>
      <c r="C652" s="26" t="str">
        <f>_xlfn.XLOOKUP(LessonLookup[[#This Row],[TopicID]],topics!I:I,topics!D:D)</f>
        <v>KS5.Physics</v>
      </c>
      <c r="D652" s="26" t="str">
        <f>_xlfn.XLOOKUP(LessonLookup[[#This Row],[TopicID]],topics!I:I,topics!E:E)</f>
        <v>KS5.Physics.Special</v>
      </c>
      <c r="E652" s="35" t="s">
        <v>25</v>
      </c>
      <c r="F652" s="36" t="s">
        <v>10</v>
      </c>
      <c r="G652" s="36" t="s">
        <v>2957</v>
      </c>
      <c r="H652" s="5" t="s">
        <v>2965</v>
      </c>
      <c r="I652"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AP.PAG</v>
      </c>
      <c r="J652"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AP.PAG.11-1</v>
      </c>
      <c r="K652" s="5" t="str">
        <f>IF(LessonLookup[[#This Row],[LessonTitleAuto]]="",LessonLookup[[#This Row],[LessonTitleEnter]],LessonLookup[[#This Row],[LessonTitleAuto]])</f>
        <v>PAG 11 Investigation</v>
      </c>
      <c r="L652" s="3" t="s">
        <v>134</v>
      </c>
      <c r="M652" s="3" t="s">
        <v>2952</v>
      </c>
      <c r="N652" s="8">
        <f>COUNTIF(StatementLookup[LessonID],LessonLookup[[#This Row],[LessonID]])</f>
        <v>1</v>
      </c>
      <c r="O652" s="7">
        <v>1</v>
      </c>
      <c r="P652" s="2"/>
      <c r="Q652" s="2"/>
      <c r="R652" s="2"/>
      <c r="S652" s="7"/>
      <c r="T652" s="4" t="str">
        <f>IF(ISERROR(_xlfn.XLOOKUP(LessonLookup[[#This Row],[TopicID]],TopicLookup[TopicID],TopicLookup[TopicTitle])),"",_xlfn.XLOOKUP(LessonLookup[[#This Row],[TopicID]],TopicLookup[TopicID],TopicLookup[TopicTitle]))</f>
        <v>A-level Physics PAG</v>
      </c>
      <c r="U65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52" s="2"/>
      <c r="X652" s="2"/>
      <c r="Y652" s="2"/>
      <c r="Z652" s="2"/>
      <c r="AA652" s="2"/>
      <c r="AB652" s="2"/>
    </row>
    <row r="653" spans="1:28" hidden="1" x14ac:dyDescent="0.25">
      <c r="A653" s="7" t="str">
        <f>_xlfn.XLOOKUP(LessonLookup[[#This Row],[TopicID]],TopicLookup[TopicID],TopicLookup[SyllabusSubject])</f>
        <v>Physics</v>
      </c>
      <c r="B653" s="18">
        <f>_xlfn.XLOOKUP(LessonLookup[[#This Row],[TopicID]],TopicLookup[TopicID],TopicLookup[SyllabusKeyStage])</f>
        <v>5</v>
      </c>
      <c r="C653" s="26" t="str">
        <f>_xlfn.XLOOKUP(LessonLookup[[#This Row],[TopicID]],topics!I:I,topics!D:D)</f>
        <v>KS5.Physics</v>
      </c>
      <c r="D653" s="26" t="str">
        <f>_xlfn.XLOOKUP(LessonLookup[[#This Row],[TopicID]],topics!I:I,topics!E:E)</f>
        <v>KS5.Physics.Special</v>
      </c>
      <c r="E653" s="35" t="s">
        <v>25</v>
      </c>
      <c r="F653" s="36" t="s">
        <v>10</v>
      </c>
      <c r="G653" s="36" t="s">
        <v>2957</v>
      </c>
      <c r="H653" s="5" t="s">
        <v>2966</v>
      </c>
      <c r="I653"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AP.PAG</v>
      </c>
      <c r="J653"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AP.PAG.11-2</v>
      </c>
      <c r="K653" s="5" t="str">
        <f>IF(LessonLookup[[#This Row],[LessonTitleAuto]]="",LessonLookup[[#This Row],[LessonTitleEnter]],LessonLookup[[#This Row],[LessonTitleAuto]])</f>
        <v>PAG 11 Investigation</v>
      </c>
      <c r="L653" s="3" t="s">
        <v>134</v>
      </c>
      <c r="M653" s="3" t="s">
        <v>2952</v>
      </c>
      <c r="N653" s="8">
        <f>COUNTIF(StatementLookup[LessonID],LessonLookup[[#This Row],[LessonID]])</f>
        <v>0</v>
      </c>
      <c r="O653" s="7">
        <v>1</v>
      </c>
      <c r="P653" s="2"/>
      <c r="Q653" s="2"/>
      <c r="R653" s="2"/>
      <c r="S653" s="7"/>
      <c r="T653" s="4" t="str">
        <f>IF(ISERROR(_xlfn.XLOOKUP(LessonLookup[[#This Row],[TopicID]],TopicLookup[TopicID],TopicLookup[TopicTitle])),"",_xlfn.XLOOKUP(LessonLookup[[#This Row],[TopicID]],TopicLookup[TopicID],TopicLookup[TopicTitle]))</f>
        <v>A-level Physics PAG</v>
      </c>
      <c r="U65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53" s="2"/>
      <c r="X653" s="2"/>
      <c r="Y653" s="2"/>
      <c r="Z653" s="2"/>
      <c r="AA653" s="2"/>
      <c r="AB653" s="2"/>
    </row>
    <row r="654" spans="1:28" hidden="1" x14ac:dyDescent="0.25">
      <c r="A654" s="7" t="str">
        <f>_xlfn.XLOOKUP(LessonLookup[[#This Row],[TopicID]],TopicLookup[TopicID],TopicLookup[SyllabusSubject])</f>
        <v>Physics</v>
      </c>
      <c r="B654" s="18">
        <f>_xlfn.XLOOKUP(LessonLookup[[#This Row],[TopicID]],TopicLookup[TopicID],TopicLookup[SyllabusKeyStage])</f>
        <v>5</v>
      </c>
      <c r="C654" s="26" t="str">
        <f>_xlfn.XLOOKUP(LessonLookup[[#This Row],[TopicID]],topics!I:I,topics!D:D)</f>
        <v>KS5.Physics</v>
      </c>
      <c r="D654" s="26" t="str">
        <f>_xlfn.XLOOKUP(LessonLookup[[#This Row],[TopicID]],topics!I:I,topics!E:E)</f>
        <v>KS5.Physics.Special</v>
      </c>
      <c r="E654" s="35" t="s">
        <v>25</v>
      </c>
      <c r="F654" s="36" t="s">
        <v>10</v>
      </c>
      <c r="G654" s="36" t="s">
        <v>2957</v>
      </c>
      <c r="H654" s="5" t="s">
        <v>2967</v>
      </c>
      <c r="I654"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AP.PAG</v>
      </c>
      <c r="J65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AP.PAG.11-3</v>
      </c>
      <c r="K654" s="5" t="str">
        <f>IF(LessonLookup[[#This Row],[LessonTitleAuto]]="",LessonLookup[[#This Row],[LessonTitleEnter]],LessonLookup[[#This Row],[LessonTitleAuto]])</f>
        <v>PAG 11 Investigation</v>
      </c>
      <c r="L654" s="3" t="s">
        <v>134</v>
      </c>
      <c r="M654" s="3" t="s">
        <v>2952</v>
      </c>
      <c r="N654" s="8">
        <f>COUNTIF(StatementLookup[LessonID],LessonLookup[[#This Row],[LessonID]])</f>
        <v>0</v>
      </c>
      <c r="O654" s="7">
        <v>1</v>
      </c>
      <c r="P654" s="2"/>
      <c r="Q654" s="2"/>
      <c r="R654" s="2"/>
      <c r="S654" s="7"/>
      <c r="T654" s="4" t="str">
        <f>IF(ISERROR(_xlfn.XLOOKUP(LessonLookup[[#This Row],[TopicID]],TopicLookup[TopicID],TopicLookup[TopicTitle])),"",_xlfn.XLOOKUP(LessonLookup[[#This Row],[TopicID]],TopicLookup[TopicID],TopicLookup[TopicTitle]))</f>
        <v>A-level Physics PAG</v>
      </c>
      <c r="U65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54" s="2"/>
      <c r="X654" s="2"/>
      <c r="Y654" s="2"/>
      <c r="Z654" s="2"/>
      <c r="AA654" s="2"/>
      <c r="AB654" s="2"/>
    </row>
    <row r="655" spans="1:28" hidden="1" x14ac:dyDescent="0.25">
      <c r="A655" s="7" t="str">
        <f>_xlfn.XLOOKUP(LessonLookup[[#This Row],[TopicID]],TopicLookup[TopicID],TopicLookup[SyllabusSubject])</f>
        <v>Physics</v>
      </c>
      <c r="B655" s="18">
        <f>_xlfn.XLOOKUP(LessonLookup[[#This Row],[TopicID]],TopicLookup[TopicID],TopicLookup[SyllabusKeyStage])</f>
        <v>5</v>
      </c>
      <c r="C655" s="26" t="str">
        <f>_xlfn.XLOOKUP(LessonLookup[[#This Row],[TopicID]],topics!I:I,topics!D:D)</f>
        <v>KS5.Physics</v>
      </c>
      <c r="D655" s="26" t="str">
        <f>_xlfn.XLOOKUP(LessonLookup[[#This Row],[TopicID]],topics!I:I,topics!E:E)</f>
        <v>KS5.Physics.Special</v>
      </c>
      <c r="E655" s="35" t="s">
        <v>25</v>
      </c>
      <c r="F655" s="36" t="s">
        <v>10</v>
      </c>
      <c r="G655" s="36" t="s">
        <v>2957</v>
      </c>
      <c r="H655" s="5" t="s">
        <v>2968</v>
      </c>
      <c r="I655"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AP.PAG</v>
      </c>
      <c r="J65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AP.PAG.12-1</v>
      </c>
      <c r="K655" s="5" t="str">
        <f>IF(LessonLookup[[#This Row],[LessonTitleAuto]]="",LessonLookup[[#This Row],[LessonTitleEnter]],LessonLookup[[#This Row],[LessonTitleAuto]])</f>
        <v>PAG 12 Research</v>
      </c>
      <c r="L655" s="3" t="s">
        <v>135</v>
      </c>
      <c r="M655" s="3" t="s">
        <v>2952</v>
      </c>
      <c r="N655" s="8">
        <f>COUNTIF(StatementLookup[LessonID],LessonLookup[[#This Row],[LessonID]])</f>
        <v>1</v>
      </c>
      <c r="O655" s="7">
        <v>1</v>
      </c>
      <c r="P655" s="2"/>
      <c r="Q655" s="2"/>
      <c r="R655" s="2"/>
      <c r="S655" s="7"/>
      <c r="T655" s="4" t="str">
        <f>IF(ISERROR(_xlfn.XLOOKUP(LessonLookup[[#This Row],[TopicID]],TopicLookup[TopicID],TopicLookup[TopicTitle])),"",_xlfn.XLOOKUP(LessonLookup[[#This Row],[TopicID]],TopicLookup[TopicID],TopicLookup[TopicTitle]))</f>
        <v>A-level Physics PAG</v>
      </c>
      <c r="U65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55" s="2"/>
      <c r="X655" s="2"/>
      <c r="Y655" s="2"/>
      <c r="Z655" s="2"/>
      <c r="AA655" s="2"/>
      <c r="AB655" s="2"/>
    </row>
    <row r="656" spans="1:28" hidden="1" x14ac:dyDescent="0.25">
      <c r="A656" s="7" t="str">
        <f>_xlfn.XLOOKUP(LessonLookup[[#This Row],[TopicID]],TopicLookup[TopicID],TopicLookup[SyllabusSubject])</f>
        <v>Physics</v>
      </c>
      <c r="B656" s="18">
        <f>_xlfn.XLOOKUP(LessonLookup[[#This Row],[TopicID]],TopicLookup[TopicID],TopicLookup[SyllabusKeyStage])</f>
        <v>5</v>
      </c>
      <c r="C656" s="26" t="str">
        <f>_xlfn.XLOOKUP(LessonLookup[[#This Row],[TopicID]],topics!I:I,topics!D:D)</f>
        <v>KS5.Physics</v>
      </c>
      <c r="D656" s="26" t="str">
        <f>_xlfn.XLOOKUP(LessonLookup[[#This Row],[TopicID]],topics!I:I,topics!E:E)</f>
        <v>KS5.Physics.Special</v>
      </c>
      <c r="E656" s="35" t="s">
        <v>25</v>
      </c>
      <c r="F656" s="36" t="s">
        <v>10</v>
      </c>
      <c r="G656" s="36" t="s">
        <v>2957</v>
      </c>
      <c r="H656" s="5" t="s">
        <v>2969</v>
      </c>
      <c r="I656"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AP.PAG</v>
      </c>
      <c r="J65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AP.PAG.12-2</v>
      </c>
      <c r="K656" s="5" t="str">
        <f>IF(LessonLookup[[#This Row],[LessonTitleAuto]]="",LessonLookup[[#This Row],[LessonTitleEnter]],LessonLookup[[#This Row],[LessonTitleAuto]])</f>
        <v>PAG 12 Research</v>
      </c>
      <c r="L656" s="3" t="s">
        <v>135</v>
      </c>
      <c r="M656" s="3" t="s">
        <v>2952</v>
      </c>
      <c r="N656" s="8">
        <f>COUNTIF(StatementLookup[LessonID],LessonLookup[[#This Row],[LessonID]])</f>
        <v>0</v>
      </c>
      <c r="O656" s="7">
        <v>1</v>
      </c>
      <c r="P656" s="2"/>
      <c r="Q656" s="2"/>
      <c r="R656" s="2"/>
      <c r="S656" s="7"/>
      <c r="T656" s="4" t="str">
        <f>IF(ISERROR(_xlfn.XLOOKUP(LessonLookup[[#This Row],[TopicID]],TopicLookup[TopicID],TopicLookup[TopicTitle])),"",_xlfn.XLOOKUP(LessonLookup[[#This Row],[TopicID]],TopicLookup[TopicID],TopicLookup[TopicTitle]))</f>
        <v>A-level Physics PAG</v>
      </c>
      <c r="U65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56" s="2"/>
      <c r="X656" s="2"/>
      <c r="Y656" s="2"/>
      <c r="Z656" s="2"/>
      <c r="AA656" s="2"/>
      <c r="AB656" s="2"/>
    </row>
    <row r="657" spans="1:28" hidden="1" x14ac:dyDescent="0.25">
      <c r="A657" s="7" t="str">
        <f>_xlfn.XLOOKUP(LessonLookup[[#This Row],[TopicID]],TopicLookup[TopicID],TopicLookup[SyllabusSubject])</f>
        <v>Physics</v>
      </c>
      <c r="B657" s="18">
        <f>_xlfn.XLOOKUP(LessonLookup[[#This Row],[TopicID]],TopicLookup[TopicID],TopicLookup[SyllabusKeyStage])</f>
        <v>5</v>
      </c>
      <c r="C657" s="26" t="str">
        <f>_xlfn.XLOOKUP(LessonLookup[[#This Row],[TopicID]],topics!I:I,topics!D:D)</f>
        <v>KS5.Physics</v>
      </c>
      <c r="D657" s="26" t="str">
        <f>_xlfn.XLOOKUP(LessonLookup[[#This Row],[TopicID]],topics!I:I,topics!E:E)</f>
        <v>KS5.Physics.Special</v>
      </c>
      <c r="E657" s="35" t="s">
        <v>25</v>
      </c>
      <c r="F657" s="36" t="s">
        <v>10</v>
      </c>
      <c r="G657" s="36" t="s">
        <v>2957</v>
      </c>
      <c r="H657" s="5" t="s">
        <v>2970</v>
      </c>
      <c r="I657"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AP.PAG</v>
      </c>
      <c r="J657"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AP.PAG.12-3</v>
      </c>
      <c r="K657" s="5" t="str">
        <f>IF(LessonLookup[[#This Row],[LessonTitleAuto]]="",LessonLookup[[#This Row],[LessonTitleEnter]],LessonLookup[[#This Row],[LessonTitleAuto]])</f>
        <v>PAG 12 Research</v>
      </c>
      <c r="L657" s="3" t="s">
        <v>135</v>
      </c>
      <c r="M657" s="3" t="s">
        <v>2952</v>
      </c>
      <c r="N657" s="8">
        <f>COUNTIF(StatementLookup[LessonID],LessonLookup[[#This Row],[LessonID]])</f>
        <v>0</v>
      </c>
      <c r="O657" s="7">
        <v>1</v>
      </c>
      <c r="P657" s="2"/>
      <c r="Q657" s="2"/>
      <c r="R657" s="2"/>
      <c r="S657" s="7"/>
      <c r="T657" s="4" t="str">
        <f>IF(ISERROR(_xlfn.XLOOKUP(LessonLookup[[#This Row],[TopicID]],TopicLookup[TopicID],TopicLookup[TopicTitle])),"",_xlfn.XLOOKUP(LessonLookup[[#This Row],[TopicID]],TopicLookup[TopicID],TopicLookup[TopicTitle]))</f>
        <v>A-level Physics PAG</v>
      </c>
      <c r="U65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57" s="2"/>
      <c r="X657" s="2"/>
      <c r="Y657" s="2"/>
      <c r="Z657" s="2"/>
      <c r="AA657" s="2"/>
      <c r="AB657" s="2"/>
    </row>
    <row r="658" spans="1:28" hidden="1" x14ac:dyDescent="0.25">
      <c r="A658" s="7" t="str">
        <f>_xlfn.XLOOKUP(LessonLookup[[#This Row],[TopicID]],TopicLookup[TopicID],TopicLookup[SyllabusSubject])</f>
        <v>Physics</v>
      </c>
      <c r="B658" s="18">
        <f>_xlfn.XLOOKUP(LessonLookup[[#This Row],[TopicID]],TopicLookup[TopicID],TopicLookup[SyllabusKeyStage])</f>
        <v>5</v>
      </c>
      <c r="C658" s="26" t="str">
        <f>_xlfn.XLOOKUP(LessonLookup[[#This Row],[TopicID]],topics!I:I,topics!D:D)</f>
        <v>KS5.Physics</v>
      </c>
      <c r="D658" s="26" t="str">
        <f>_xlfn.XLOOKUP(LessonLookup[[#This Row],[TopicID]],topics!I:I,topics!E:E)</f>
        <v>KS5.Physics.Special</v>
      </c>
      <c r="E658" s="35" t="s">
        <v>25</v>
      </c>
      <c r="F658" s="36" t="s">
        <v>10</v>
      </c>
      <c r="G658" s="36" t="s">
        <v>2957</v>
      </c>
      <c r="H658" s="5" t="s">
        <v>2971</v>
      </c>
      <c r="I658"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AP.PAG</v>
      </c>
      <c r="J658"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AP.PAG.2-1</v>
      </c>
      <c r="K658" s="5" t="str">
        <f>IF(LessonLookup[[#This Row],[LessonTitleAuto]]="",LessonLookup[[#This Row],[LessonTitleEnter]],LessonLookup[[#This Row],[LessonTitleAuto]])</f>
        <v>PAG 2 Investigating Properties of Materials</v>
      </c>
      <c r="L658" s="3" t="s">
        <v>129</v>
      </c>
      <c r="M658" s="3" t="s">
        <v>2952</v>
      </c>
      <c r="N658" s="8">
        <f>COUNTIF(StatementLookup[LessonID],LessonLookup[[#This Row],[LessonID]])</f>
        <v>1</v>
      </c>
      <c r="O658" s="7">
        <v>1</v>
      </c>
      <c r="P658" s="2"/>
      <c r="Q658" s="2"/>
      <c r="R658" s="2"/>
      <c r="S658" s="7"/>
      <c r="T658" s="4" t="str">
        <f>IF(ISERROR(_xlfn.XLOOKUP(LessonLookup[[#This Row],[TopicID]],TopicLookup[TopicID],TopicLookup[TopicTitle])),"",_xlfn.XLOOKUP(LessonLookup[[#This Row],[TopicID]],TopicLookup[TopicID],TopicLookup[TopicTitle]))</f>
        <v>A-level Physics PAG</v>
      </c>
      <c r="U65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58" s="2"/>
      <c r="X658" s="2"/>
      <c r="Y658" s="2"/>
      <c r="Z658" s="2"/>
      <c r="AA658" s="2"/>
      <c r="AB658" s="2"/>
    </row>
    <row r="659" spans="1:28" hidden="1" x14ac:dyDescent="0.25">
      <c r="A659" s="7" t="str">
        <f>_xlfn.XLOOKUP(LessonLookup[[#This Row],[TopicID]],TopicLookup[TopicID],TopicLookup[SyllabusSubject])</f>
        <v>Physics</v>
      </c>
      <c r="B659" s="18">
        <f>_xlfn.XLOOKUP(LessonLookup[[#This Row],[TopicID]],TopicLookup[TopicID],TopicLookup[SyllabusKeyStage])</f>
        <v>5</v>
      </c>
      <c r="C659" s="26" t="str">
        <f>_xlfn.XLOOKUP(LessonLookup[[#This Row],[TopicID]],topics!I:I,topics!D:D)</f>
        <v>KS5.Physics</v>
      </c>
      <c r="D659" s="26" t="str">
        <f>_xlfn.XLOOKUP(LessonLookup[[#This Row],[TopicID]],topics!I:I,topics!E:E)</f>
        <v>KS5.Physics.Special</v>
      </c>
      <c r="E659" s="35" t="s">
        <v>25</v>
      </c>
      <c r="F659" s="36" t="s">
        <v>10</v>
      </c>
      <c r="G659" s="36" t="s">
        <v>2957</v>
      </c>
      <c r="H659" s="5" t="s">
        <v>2972</v>
      </c>
      <c r="I659"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AP.PAG</v>
      </c>
      <c r="J659"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AP.PAG.2-2</v>
      </c>
      <c r="K659" s="5" t="str">
        <f>IF(LessonLookup[[#This Row],[LessonTitleAuto]]="",LessonLookup[[#This Row],[LessonTitleEnter]],LessonLookup[[#This Row],[LessonTitleAuto]])</f>
        <v>PAG 2 Investigating Properties of Materials</v>
      </c>
      <c r="L659" s="3" t="s">
        <v>129</v>
      </c>
      <c r="M659" s="3" t="s">
        <v>2952</v>
      </c>
      <c r="N659" s="8">
        <f>COUNTIF(StatementLookup[LessonID],LessonLookup[[#This Row],[LessonID]])</f>
        <v>0</v>
      </c>
      <c r="O659" s="7">
        <v>1</v>
      </c>
      <c r="P659" s="2"/>
      <c r="Q659" s="2"/>
      <c r="R659" s="2"/>
      <c r="S659" s="7"/>
      <c r="T659" s="4" t="str">
        <f>IF(ISERROR(_xlfn.XLOOKUP(LessonLookup[[#This Row],[TopicID]],TopicLookup[TopicID],TopicLookup[TopicTitle])),"",_xlfn.XLOOKUP(LessonLookup[[#This Row],[TopicID]],TopicLookup[TopicID],TopicLookup[TopicTitle]))</f>
        <v>A-level Physics PAG</v>
      </c>
      <c r="U65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59" s="2"/>
      <c r="X659" s="2"/>
      <c r="Y659" s="2"/>
      <c r="Z659" s="2"/>
      <c r="AA659" s="2"/>
      <c r="AB659" s="2"/>
    </row>
    <row r="660" spans="1:28" hidden="1" x14ac:dyDescent="0.25">
      <c r="A660" s="7" t="str">
        <f>_xlfn.XLOOKUP(LessonLookup[[#This Row],[TopicID]],TopicLookup[TopicID],TopicLookup[SyllabusSubject])</f>
        <v>Physics</v>
      </c>
      <c r="B660" s="18">
        <f>_xlfn.XLOOKUP(LessonLookup[[#This Row],[TopicID]],TopicLookup[TopicID],TopicLookup[SyllabusKeyStage])</f>
        <v>5</v>
      </c>
      <c r="C660" s="26" t="str">
        <f>_xlfn.XLOOKUP(LessonLookup[[#This Row],[TopicID]],topics!I:I,topics!D:D)</f>
        <v>KS5.Physics</v>
      </c>
      <c r="D660" s="26" t="str">
        <f>_xlfn.XLOOKUP(LessonLookup[[#This Row],[TopicID]],topics!I:I,topics!E:E)</f>
        <v>KS5.Physics.Special</v>
      </c>
      <c r="E660" s="35" t="s">
        <v>25</v>
      </c>
      <c r="F660" s="36" t="s">
        <v>10</v>
      </c>
      <c r="G660" s="36" t="s">
        <v>2957</v>
      </c>
      <c r="H660" s="5" t="s">
        <v>2973</v>
      </c>
      <c r="I660"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AP.PAG</v>
      </c>
      <c r="J660"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AP.PAG.2-3</v>
      </c>
      <c r="K660" s="5" t="str">
        <f>IF(LessonLookup[[#This Row],[LessonTitleAuto]]="",LessonLookup[[#This Row],[LessonTitleEnter]],LessonLookup[[#This Row],[LessonTitleAuto]])</f>
        <v>PAG 2 Investigating Properties of Materials</v>
      </c>
      <c r="L660" s="3" t="s">
        <v>129</v>
      </c>
      <c r="M660" s="3" t="s">
        <v>2952</v>
      </c>
      <c r="N660" s="8">
        <f>COUNTIF(StatementLookup[LessonID],LessonLookup[[#This Row],[LessonID]])</f>
        <v>0</v>
      </c>
      <c r="O660" s="7">
        <v>1</v>
      </c>
      <c r="P660" s="2"/>
      <c r="Q660" s="2"/>
      <c r="R660" s="2"/>
      <c r="S660" s="7"/>
      <c r="T660" s="4" t="str">
        <f>IF(ISERROR(_xlfn.XLOOKUP(LessonLookup[[#This Row],[TopicID]],TopicLookup[TopicID],TopicLookup[TopicTitle])),"",_xlfn.XLOOKUP(LessonLookup[[#This Row],[TopicID]],TopicLookup[TopicID],TopicLookup[TopicTitle]))</f>
        <v>A-level Physics PAG</v>
      </c>
      <c r="U66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60" s="2"/>
      <c r="X660" s="2"/>
      <c r="Y660" s="2"/>
      <c r="Z660" s="2"/>
      <c r="AA660" s="2"/>
      <c r="AB660" s="2"/>
    </row>
    <row r="661" spans="1:28" hidden="1" x14ac:dyDescent="0.25">
      <c r="A661" s="7" t="str">
        <f>_xlfn.XLOOKUP(LessonLookup[[#This Row],[TopicID]],TopicLookup[TopicID],TopicLookup[SyllabusSubject])</f>
        <v>Physics</v>
      </c>
      <c r="B661" s="18">
        <f>_xlfn.XLOOKUP(LessonLookup[[#This Row],[TopicID]],TopicLookup[TopicID],TopicLookup[SyllabusKeyStage])</f>
        <v>5</v>
      </c>
      <c r="C661" s="26" t="str">
        <f>_xlfn.XLOOKUP(LessonLookup[[#This Row],[TopicID]],topics!I:I,topics!D:D)</f>
        <v>KS5.Physics</v>
      </c>
      <c r="D661" s="26" t="str">
        <f>_xlfn.XLOOKUP(LessonLookup[[#This Row],[TopicID]],topics!I:I,topics!E:E)</f>
        <v>KS5.Physics.Special</v>
      </c>
      <c r="E661" s="35" t="s">
        <v>25</v>
      </c>
      <c r="F661" s="36" t="s">
        <v>10</v>
      </c>
      <c r="G661" s="36" t="s">
        <v>2957</v>
      </c>
      <c r="H661" s="5" t="s">
        <v>2982</v>
      </c>
      <c r="I661"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AP.PAG</v>
      </c>
      <c r="J661"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AP.PAG.3-1</v>
      </c>
      <c r="K661" s="5" t="str">
        <f>IF(LessonLookup[[#This Row],[LessonTitleAuto]]="",LessonLookup[[#This Row],[LessonTitleEnter]],LessonLookup[[#This Row],[LessonTitleAuto]])</f>
        <v>PAG 3 Investigating Electrical Properties: Resistivity of a metal</v>
      </c>
      <c r="L661" s="3" t="s">
        <v>2986</v>
      </c>
      <c r="M661" s="3" t="s">
        <v>2952</v>
      </c>
      <c r="N661" s="8">
        <f>COUNTIF(StatementLookup[LessonID],LessonLookup[[#This Row],[LessonID]])</f>
        <v>1</v>
      </c>
      <c r="O661" s="7" t="s">
        <v>5</v>
      </c>
      <c r="P661" s="2"/>
      <c r="Q661" s="2"/>
      <c r="R661" s="2"/>
      <c r="S661" s="7"/>
      <c r="T661" s="4" t="str">
        <f>IF(ISERROR(_xlfn.XLOOKUP(LessonLookup[[#This Row],[TopicID]],TopicLookup[TopicID],TopicLookup[TopicTitle])),"",_xlfn.XLOOKUP(LessonLookup[[#This Row],[TopicID]],TopicLookup[TopicID],TopicLookup[TopicTitle]))</f>
        <v>A-level Physics PAG</v>
      </c>
      <c r="U66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61" s="2"/>
      <c r="X661" s="2"/>
      <c r="Y661" s="2"/>
      <c r="Z661" s="2"/>
      <c r="AA661" s="2"/>
      <c r="AB661" s="2"/>
    </row>
    <row r="662" spans="1:28" hidden="1" x14ac:dyDescent="0.25">
      <c r="A662" s="7" t="str">
        <f>_xlfn.XLOOKUP(LessonLookup[[#This Row],[TopicID]],TopicLookup[TopicID],TopicLookup[SyllabusSubject])</f>
        <v>Physics</v>
      </c>
      <c r="B662" s="18">
        <f>_xlfn.XLOOKUP(LessonLookup[[#This Row],[TopicID]],TopicLookup[TopicID],TopicLookup[SyllabusKeyStage])</f>
        <v>5</v>
      </c>
      <c r="C662" s="26" t="str">
        <f>_xlfn.XLOOKUP(LessonLookup[[#This Row],[TopicID]],topics!I:I,topics!D:D)</f>
        <v>KS5.Physics</v>
      </c>
      <c r="D662" s="26" t="str">
        <f>_xlfn.XLOOKUP(LessonLookup[[#This Row],[TopicID]],topics!I:I,topics!E:E)</f>
        <v>KS5.Physics.Special</v>
      </c>
      <c r="E662" s="35" t="s">
        <v>25</v>
      </c>
      <c r="F662" s="36" t="s">
        <v>10</v>
      </c>
      <c r="G662" s="36" t="s">
        <v>2957</v>
      </c>
      <c r="H662" s="5" t="s">
        <v>2983</v>
      </c>
      <c r="I662"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AP.PAG</v>
      </c>
      <c r="J662"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AP.PAG.3-2</v>
      </c>
      <c r="K662" s="5" t="str">
        <f>IF(LessonLookup[[#This Row],[LessonTitleAuto]]="",LessonLookup[[#This Row],[LessonTitleEnter]],LessonLookup[[#This Row],[LessonTitleAuto]])</f>
        <v>PAG 3 Investigating Electrical Properties: Investigating electrical characteristics</v>
      </c>
      <c r="L662" s="3" t="s">
        <v>2988</v>
      </c>
      <c r="M662" s="3" t="s">
        <v>2952</v>
      </c>
      <c r="N662" s="8">
        <f>COUNTIF(StatementLookup[LessonID],LessonLookup[[#This Row],[LessonID]])</f>
        <v>1</v>
      </c>
      <c r="O662" s="7" t="s">
        <v>5</v>
      </c>
      <c r="P662" s="2"/>
      <c r="Q662" s="2"/>
      <c r="R662" s="2"/>
      <c r="S662" s="7"/>
      <c r="T662" s="4" t="str">
        <f>IF(ISERROR(_xlfn.XLOOKUP(LessonLookup[[#This Row],[TopicID]],TopicLookup[TopicID],TopicLookup[TopicTitle])),"",_xlfn.XLOOKUP(LessonLookup[[#This Row],[TopicID]],TopicLookup[TopicID],TopicLookup[TopicTitle]))</f>
        <v>A-level Physics PAG</v>
      </c>
      <c r="U66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62" s="2"/>
      <c r="X662" s="2"/>
      <c r="Y662" s="2"/>
      <c r="Z662" s="2"/>
      <c r="AA662" s="2"/>
      <c r="AB662" s="2"/>
    </row>
    <row r="663" spans="1:28" hidden="1" x14ac:dyDescent="0.25">
      <c r="A663" s="7" t="str">
        <f>_xlfn.XLOOKUP(LessonLookup[[#This Row],[TopicID]],TopicLookup[TopicID],TopicLookup[SyllabusSubject])</f>
        <v>Physics</v>
      </c>
      <c r="B663" s="18">
        <f>_xlfn.XLOOKUP(LessonLookup[[#This Row],[TopicID]],TopicLookup[TopicID],TopicLookup[SyllabusKeyStage])</f>
        <v>5</v>
      </c>
      <c r="C663" s="26" t="str">
        <f>_xlfn.XLOOKUP(LessonLookup[[#This Row],[TopicID]],topics!I:I,topics!D:D)</f>
        <v>KS5.Physics</v>
      </c>
      <c r="D663" s="26" t="str">
        <f>_xlfn.XLOOKUP(LessonLookup[[#This Row],[TopicID]],topics!I:I,topics!E:E)</f>
        <v>KS5.Physics.Special</v>
      </c>
      <c r="E663" s="35" t="s">
        <v>25</v>
      </c>
      <c r="F663" s="36" t="s">
        <v>10</v>
      </c>
      <c r="G663" s="36" t="s">
        <v>2957</v>
      </c>
      <c r="H663" s="5" t="s">
        <v>2984</v>
      </c>
      <c r="I663"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AP.PAG</v>
      </c>
      <c r="J663"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AP.PAG.3-3</v>
      </c>
      <c r="K663" s="5" t="str">
        <f>IF(LessonLookup[[#This Row],[LessonTitleAuto]]="",LessonLookup[[#This Row],[LessonTitleEnter]],LessonLookup[[#This Row],[LessonTitleAuto]])</f>
        <v>PAG 3 Investigating Electrical Properties: Determining the maximum power from a cell</v>
      </c>
      <c r="L663" s="3" t="s">
        <v>2987</v>
      </c>
      <c r="M663" s="3" t="s">
        <v>2952</v>
      </c>
      <c r="N663" s="8">
        <f>COUNTIF(StatementLookup[LessonID],LessonLookup[[#This Row],[LessonID]])</f>
        <v>0</v>
      </c>
      <c r="O663" s="7" t="s">
        <v>5</v>
      </c>
      <c r="P663" s="2"/>
      <c r="Q663" s="2"/>
      <c r="R663" s="2"/>
      <c r="S663" s="7"/>
      <c r="T663" s="4" t="str">
        <f>IF(ISERROR(_xlfn.XLOOKUP(LessonLookup[[#This Row],[TopicID]],TopicLookup[TopicID],TopicLookup[TopicTitle])),"",_xlfn.XLOOKUP(LessonLookup[[#This Row],[TopicID]],TopicLookup[TopicID],TopicLookup[TopicTitle]))</f>
        <v>A-level Physics PAG</v>
      </c>
      <c r="U66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63" s="2"/>
      <c r="X663" s="2"/>
      <c r="Y663" s="2"/>
      <c r="Z663" s="2"/>
      <c r="AA663" s="2"/>
      <c r="AB663" s="2"/>
    </row>
    <row r="664" spans="1:28" hidden="1" x14ac:dyDescent="0.25">
      <c r="A664" s="7" t="str">
        <f>_xlfn.XLOOKUP(LessonLookup[[#This Row],[TopicID]],TopicLookup[TopicID],TopicLookup[SyllabusSubject])</f>
        <v>Physics</v>
      </c>
      <c r="B664" s="18">
        <f>_xlfn.XLOOKUP(LessonLookup[[#This Row],[TopicID]],TopicLookup[TopicID],TopicLookup[SyllabusKeyStage])</f>
        <v>5</v>
      </c>
      <c r="C664" s="26" t="str">
        <f>_xlfn.XLOOKUP(LessonLookup[[#This Row],[TopicID]],topics!I:I,topics!D:D)</f>
        <v>KS5.Physics</v>
      </c>
      <c r="D664" s="26" t="str">
        <f>_xlfn.XLOOKUP(LessonLookup[[#This Row],[TopicID]],topics!I:I,topics!E:E)</f>
        <v>KS5.Physics.Special</v>
      </c>
      <c r="E664" s="35" t="s">
        <v>25</v>
      </c>
      <c r="F664" s="36" t="s">
        <v>10</v>
      </c>
      <c r="G664" s="36" t="s">
        <v>2957</v>
      </c>
      <c r="H664" s="5" t="s">
        <v>2960</v>
      </c>
      <c r="I664"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AP.PAG</v>
      </c>
      <c r="J66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AP.PAG.1-1</v>
      </c>
      <c r="K664" s="5" t="str">
        <f>IF(LessonLookup[[#This Row],[LessonTitleAuto]]="",LessonLookup[[#This Row],[LessonTitleEnter]],LessonLookup[[#This Row],[LessonTitleAuto]])</f>
        <v>PAG 4 Investigating Electrical Circuits: Investigating electrical circuits</v>
      </c>
      <c r="L664" s="3" t="s">
        <v>2989</v>
      </c>
      <c r="M664" s="3" t="s">
        <v>2952</v>
      </c>
      <c r="N664" s="8">
        <f>COUNTIF(StatementLookup[LessonID],LessonLookup[[#This Row],[LessonID]])</f>
        <v>1</v>
      </c>
      <c r="O664" s="7">
        <v>1</v>
      </c>
      <c r="P664" s="2"/>
      <c r="Q664" s="2"/>
      <c r="R664" s="2"/>
      <c r="S664" s="7"/>
      <c r="T664" s="4" t="str">
        <f>IF(ISERROR(_xlfn.XLOOKUP(LessonLookup[[#This Row],[TopicID]],TopicLookup[TopicID],TopicLookup[TopicTitle])),"",_xlfn.XLOOKUP(LessonLookup[[#This Row],[TopicID]],TopicLookup[TopicID],TopicLookup[TopicTitle]))</f>
        <v>A-level Physics PAG</v>
      </c>
      <c r="U66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64" s="2"/>
      <c r="X664" s="2"/>
      <c r="Y664" s="2"/>
      <c r="Z664" s="2"/>
      <c r="AA664" s="2"/>
      <c r="AB664" s="2"/>
    </row>
    <row r="665" spans="1:28" hidden="1" x14ac:dyDescent="0.25">
      <c r="A665" s="7" t="str">
        <f>_xlfn.XLOOKUP(LessonLookup[[#This Row],[TopicID]],TopicLookup[TopicID],TopicLookup[SyllabusSubject])</f>
        <v>Physics</v>
      </c>
      <c r="B665" s="18">
        <f>_xlfn.XLOOKUP(LessonLookup[[#This Row],[TopicID]],TopicLookup[TopicID],TopicLookup[SyllabusKeyStage])</f>
        <v>5</v>
      </c>
      <c r="C665" s="26" t="str">
        <f>_xlfn.XLOOKUP(LessonLookup[[#This Row],[TopicID]],topics!I:I,topics!D:D)</f>
        <v>KS5.Physics</v>
      </c>
      <c r="D665" s="26" t="str">
        <f>_xlfn.XLOOKUP(LessonLookup[[#This Row],[TopicID]],topics!I:I,topics!E:E)</f>
        <v>KS5.Physics.Special</v>
      </c>
      <c r="E665" s="35" t="s">
        <v>25</v>
      </c>
      <c r="F665" s="36" t="s">
        <v>10</v>
      </c>
      <c r="G665" s="36" t="s">
        <v>2957</v>
      </c>
      <c r="H665" s="5" t="s">
        <v>2961</v>
      </c>
      <c r="I665"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AP.PAG</v>
      </c>
      <c r="J66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AP.PAG.1-2</v>
      </c>
      <c r="K665" s="5" t="str">
        <f>IF(LessonLookup[[#This Row],[LessonTitleAuto]]="",LessonLookup[[#This Row],[LessonTitleEnter]],LessonLookup[[#This Row],[LessonTitleAuto]])</f>
        <v>PAG 4 Investigating Electrical Circuits: Electrical circuits with more than one source of emf</v>
      </c>
      <c r="L665" s="3" t="s">
        <v>2990</v>
      </c>
      <c r="M665" s="3" t="s">
        <v>2952</v>
      </c>
      <c r="N665" s="8">
        <f>COUNTIF(StatementLookup[LessonID],LessonLookup[[#This Row],[LessonID]])</f>
        <v>0</v>
      </c>
      <c r="O665" s="7">
        <v>1</v>
      </c>
      <c r="P665" s="2"/>
      <c r="Q665" s="2"/>
      <c r="R665" s="2"/>
      <c r="S665" s="7"/>
      <c r="T665" s="4" t="str">
        <f>IF(ISERROR(_xlfn.XLOOKUP(LessonLookup[[#This Row],[TopicID]],TopicLookup[TopicID],TopicLookup[TopicTitle])),"",_xlfn.XLOOKUP(LessonLookup[[#This Row],[TopicID]],TopicLookup[TopicID],TopicLookup[TopicTitle]))</f>
        <v>A-level Physics PAG</v>
      </c>
      <c r="U66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65" s="2"/>
      <c r="X665" s="2"/>
      <c r="Y665" s="2"/>
      <c r="Z665" s="2"/>
      <c r="AA665" s="2"/>
      <c r="AB665" s="2"/>
    </row>
    <row r="666" spans="1:28" hidden="1" x14ac:dyDescent="0.25">
      <c r="A666" s="7" t="str">
        <f>_xlfn.XLOOKUP(LessonLookup[[#This Row],[TopicID]],TopicLookup[TopicID],TopicLookup[SyllabusSubject])</f>
        <v>Physics</v>
      </c>
      <c r="B666" s="18">
        <f>_xlfn.XLOOKUP(LessonLookup[[#This Row],[TopicID]],TopicLookup[TopicID],TopicLookup[SyllabusKeyStage])</f>
        <v>5</v>
      </c>
      <c r="C666" s="26" t="str">
        <f>_xlfn.XLOOKUP(LessonLookup[[#This Row],[TopicID]],topics!I:I,topics!D:D)</f>
        <v>KS5.Physics</v>
      </c>
      <c r="D666" s="26" t="str">
        <f>_xlfn.XLOOKUP(LessonLookup[[#This Row],[TopicID]],topics!I:I,topics!E:E)</f>
        <v>KS5.Physics.Special</v>
      </c>
      <c r="E666" s="35" t="s">
        <v>25</v>
      </c>
      <c r="F666" s="36" t="s">
        <v>10</v>
      </c>
      <c r="G666" s="36" t="s">
        <v>2957</v>
      </c>
      <c r="H666" s="5" t="s">
        <v>2981</v>
      </c>
      <c r="I666"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AP.PAG</v>
      </c>
      <c r="J66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AP.PAG.1-3</v>
      </c>
      <c r="K666" s="5" t="str">
        <f>IF(LessonLookup[[#This Row],[LessonTitleAuto]]="",LessonLookup[[#This Row],[LessonTitleEnter]],LessonLookup[[#This Row],[LessonTitleAuto]])</f>
        <v>PAG 4 Investigating Electrical Circuits: Using non-ohmic devices as sensors</v>
      </c>
      <c r="L666" s="3" t="s">
        <v>2991</v>
      </c>
      <c r="M666" s="3" t="s">
        <v>2952</v>
      </c>
      <c r="N666" s="8">
        <f>COUNTIF(StatementLookup[LessonID],LessonLookup[[#This Row],[LessonID]])</f>
        <v>0</v>
      </c>
      <c r="O666" s="7">
        <v>1</v>
      </c>
      <c r="P666" s="2"/>
      <c r="Q666" s="2"/>
      <c r="R666" s="2"/>
      <c r="S666" s="7"/>
      <c r="T666" s="4" t="str">
        <f>IF(ISERROR(_xlfn.XLOOKUP(LessonLookup[[#This Row],[TopicID]],TopicLookup[TopicID],TopicLookup[TopicTitle])),"",_xlfn.XLOOKUP(LessonLookup[[#This Row],[TopicID]],TopicLookup[TopicID],TopicLookup[TopicTitle]))</f>
        <v>A-level Physics PAG</v>
      </c>
      <c r="U66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66" s="2"/>
      <c r="X666" s="2"/>
      <c r="Y666" s="2"/>
      <c r="Z666" s="2"/>
      <c r="AA666" s="2"/>
      <c r="AB666" s="2"/>
    </row>
    <row r="667" spans="1:28" hidden="1" x14ac:dyDescent="0.25">
      <c r="A667" s="7" t="str">
        <f>_xlfn.XLOOKUP(LessonLookup[[#This Row],[TopicID]],TopicLookup[TopicID],TopicLookup[SyllabusSubject])</f>
        <v>Physics</v>
      </c>
      <c r="B667" s="18">
        <f>_xlfn.XLOOKUP(LessonLookup[[#This Row],[TopicID]],TopicLookup[TopicID],TopicLookup[SyllabusKeyStage])</f>
        <v>5</v>
      </c>
      <c r="C667" s="26" t="str">
        <f>_xlfn.XLOOKUP(LessonLookup[[#This Row],[TopicID]],topics!I:I,topics!D:D)</f>
        <v>KS5.Physics</v>
      </c>
      <c r="D667" s="26" t="str">
        <f>_xlfn.XLOOKUP(LessonLookup[[#This Row],[TopicID]],topics!I:I,topics!E:E)</f>
        <v>KS5.Physics.Special</v>
      </c>
      <c r="E667" s="35" t="s">
        <v>25</v>
      </c>
      <c r="F667" s="36" t="s">
        <v>10</v>
      </c>
      <c r="G667" s="36" t="s">
        <v>2957</v>
      </c>
      <c r="H667" s="5" t="s">
        <v>2960</v>
      </c>
      <c r="I667"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AP.PAG</v>
      </c>
      <c r="J667"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AP.PAG.1-1</v>
      </c>
      <c r="K667" s="5" t="str">
        <f>IF(LessonLookup[[#This Row],[LessonTitleAuto]]="",LessonLookup[[#This Row],[LessonTitleEnter]],LessonLookup[[#This Row],[LessonTitleAuto]])</f>
        <v>PAG 5 Investigating Waves: Determining wavelength with diffraction grating</v>
      </c>
      <c r="L667" s="3" t="s">
        <v>2992</v>
      </c>
      <c r="M667" s="3" t="s">
        <v>2952</v>
      </c>
      <c r="N667" s="8">
        <f>COUNTIF(StatementLookup[LessonID],LessonLookup[[#This Row],[LessonID]])</f>
        <v>1</v>
      </c>
      <c r="O667" s="7">
        <v>1</v>
      </c>
      <c r="P667" s="2"/>
      <c r="Q667" s="2"/>
      <c r="R667" s="2"/>
      <c r="S667" s="7"/>
      <c r="T667" s="4" t="str">
        <f>IF(ISERROR(_xlfn.XLOOKUP(LessonLookup[[#This Row],[TopicID]],TopicLookup[TopicID],TopicLookup[TopicTitle])),"",_xlfn.XLOOKUP(LessonLookup[[#This Row],[TopicID]],TopicLookup[TopicID],TopicLookup[TopicTitle]))</f>
        <v>A-level Physics PAG</v>
      </c>
      <c r="U66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67" s="2"/>
      <c r="X667" s="2"/>
      <c r="Y667" s="2"/>
      <c r="Z667" s="2"/>
      <c r="AA667" s="2"/>
      <c r="AB667" s="2"/>
    </row>
    <row r="668" spans="1:28" hidden="1" x14ac:dyDescent="0.25">
      <c r="A668" s="7" t="str">
        <f>_xlfn.XLOOKUP(LessonLookup[[#This Row],[TopicID]],TopicLookup[TopicID],TopicLookup[SyllabusSubject])</f>
        <v>Physics</v>
      </c>
      <c r="B668" s="18">
        <f>_xlfn.XLOOKUP(LessonLookup[[#This Row],[TopicID]],TopicLookup[TopicID],TopicLookup[SyllabusKeyStage])</f>
        <v>5</v>
      </c>
      <c r="C668" s="26" t="str">
        <f>_xlfn.XLOOKUP(LessonLookup[[#This Row],[TopicID]],topics!I:I,topics!D:D)</f>
        <v>KS5.Physics</v>
      </c>
      <c r="D668" s="26" t="str">
        <f>_xlfn.XLOOKUP(LessonLookup[[#This Row],[TopicID]],topics!I:I,topics!E:E)</f>
        <v>KS5.Physics.Special</v>
      </c>
      <c r="E668" s="35" t="s">
        <v>25</v>
      </c>
      <c r="F668" s="36" t="s">
        <v>10</v>
      </c>
      <c r="G668" s="36" t="s">
        <v>2957</v>
      </c>
      <c r="H668" s="5" t="s">
        <v>2961</v>
      </c>
      <c r="I668"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AP.PAG</v>
      </c>
      <c r="J668"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AP.PAG.1-2</v>
      </c>
      <c r="K668" s="5" t="str">
        <f>IF(LessonLookup[[#This Row],[LessonTitleAuto]]="",LessonLookup[[#This Row],[LessonTitleEnter]],LessonLookup[[#This Row],[LessonTitleAuto]])</f>
        <v>PAG 5 Investigating Waves: Speed of sound using a resonant tube</v>
      </c>
      <c r="L668" s="3" t="s">
        <v>2993</v>
      </c>
      <c r="M668" s="3" t="s">
        <v>2952</v>
      </c>
      <c r="N668" s="8">
        <f>COUNTIF(StatementLookup[LessonID],LessonLookup[[#This Row],[LessonID]])</f>
        <v>0</v>
      </c>
      <c r="O668" s="7">
        <v>1</v>
      </c>
      <c r="P668" s="2"/>
      <c r="Q668" s="2"/>
      <c r="R668" s="2"/>
      <c r="S668" s="7"/>
      <c r="T668" s="4" t="str">
        <f>IF(ISERROR(_xlfn.XLOOKUP(LessonLookup[[#This Row],[TopicID]],TopicLookup[TopicID],TopicLookup[TopicTitle])),"",_xlfn.XLOOKUP(LessonLookup[[#This Row],[TopicID]],TopicLookup[TopicID],TopicLookup[TopicTitle]))</f>
        <v>A-level Physics PAG</v>
      </c>
      <c r="U66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68" s="2"/>
      <c r="X668" s="2"/>
      <c r="Y668" s="2"/>
      <c r="Z668" s="2"/>
      <c r="AA668" s="2"/>
      <c r="AB668" s="2"/>
    </row>
    <row r="669" spans="1:28" hidden="1" x14ac:dyDescent="0.25">
      <c r="A669" s="7" t="str">
        <f>_xlfn.XLOOKUP(LessonLookup[[#This Row],[TopicID]],TopicLookup[TopicID],TopicLookup[SyllabusSubject])</f>
        <v>Physics</v>
      </c>
      <c r="B669" s="18">
        <f>_xlfn.XLOOKUP(LessonLookup[[#This Row],[TopicID]],TopicLookup[TopicID],TopicLookup[SyllabusKeyStage])</f>
        <v>5</v>
      </c>
      <c r="C669" s="26" t="str">
        <f>_xlfn.XLOOKUP(LessonLookup[[#This Row],[TopicID]],topics!I:I,topics!D:D)</f>
        <v>KS5.Physics</v>
      </c>
      <c r="D669" s="26" t="str">
        <f>_xlfn.XLOOKUP(LessonLookup[[#This Row],[TopicID]],topics!I:I,topics!E:E)</f>
        <v>KS5.Physics.Special</v>
      </c>
      <c r="E669" s="35" t="s">
        <v>25</v>
      </c>
      <c r="F669" s="36" t="s">
        <v>10</v>
      </c>
      <c r="G669" s="36" t="s">
        <v>2957</v>
      </c>
      <c r="H669" s="5" t="s">
        <v>2981</v>
      </c>
      <c r="I669"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AP.PAG</v>
      </c>
      <c r="J669"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AP.PAG.1-3</v>
      </c>
      <c r="K669" s="5" t="str">
        <f>IF(LessonLookup[[#This Row],[LessonTitleAuto]]="",LessonLookup[[#This Row],[LessonTitleEnter]],LessonLookup[[#This Row],[LessonTitleAuto]])</f>
        <v>PAG 5 Investigating Waves: Using an oscilloscope</v>
      </c>
      <c r="L669" s="3" t="s">
        <v>2994</v>
      </c>
      <c r="M669" s="3" t="s">
        <v>2952</v>
      </c>
      <c r="N669" s="8">
        <f>COUNTIF(StatementLookup[LessonID],LessonLookup[[#This Row],[LessonID]])</f>
        <v>0</v>
      </c>
      <c r="O669" s="7">
        <v>1</v>
      </c>
      <c r="P669" s="2"/>
      <c r="Q669" s="2"/>
      <c r="R669" s="2"/>
      <c r="S669" s="7"/>
      <c r="T669" s="4" t="str">
        <f>IF(ISERROR(_xlfn.XLOOKUP(LessonLookup[[#This Row],[TopicID]],TopicLookup[TopicID],TopicLookup[TopicTitle])),"",_xlfn.XLOOKUP(LessonLookup[[#This Row],[TopicID]],TopicLookup[TopicID],TopicLookup[TopicTitle]))</f>
        <v>A-level Physics PAG</v>
      </c>
      <c r="U66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69" s="2"/>
      <c r="X669" s="2"/>
      <c r="Y669" s="2"/>
      <c r="Z669" s="2"/>
      <c r="AA669" s="2"/>
      <c r="AB669" s="2"/>
    </row>
    <row r="670" spans="1:28" hidden="1" x14ac:dyDescent="0.25">
      <c r="A670" s="7" t="str">
        <f>_xlfn.XLOOKUP(LessonLookup[[#This Row],[TopicID]],TopicLookup[TopicID],TopicLookup[SyllabusSubject])</f>
        <v>Physics</v>
      </c>
      <c r="B670" s="18">
        <f>_xlfn.XLOOKUP(LessonLookup[[#This Row],[TopicID]],TopicLookup[TopicID],TopicLookup[SyllabusKeyStage])</f>
        <v>5</v>
      </c>
      <c r="C670" s="26" t="str">
        <f>_xlfn.XLOOKUP(LessonLookup[[#This Row],[TopicID]],topics!I:I,topics!D:D)</f>
        <v>KS5.Physics</v>
      </c>
      <c r="D670" s="26" t="str">
        <f>_xlfn.XLOOKUP(LessonLookup[[#This Row],[TopicID]],topics!I:I,topics!E:E)</f>
        <v>KS5.Physics.Special</v>
      </c>
      <c r="E670" s="35" t="s">
        <v>25</v>
      </c>
      <c r="F670" s="36" t="s">
        <v>10</v>
      </c>
      <c r="G670" s="36" t="s">
        <v>2957</v>
      </c>
      <c r="H670" s="5" t="s">
        <v>2985</v>
      </c>
      <c r="I670"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AP.PAG</v>
      </c>
      <c r="J670"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AP.PAG.1-4</v>
      </c>
      <c r="K670" s="5" t="str">
        <f>IF(LessonLookup[[#This Row],[LessonTitleAuto]]="",LessonLookup[[#This Row],[LessonTitleEnter]],LessonLookup[[#This Row],[LessonTitleAuto]])</f>
        <v>PAG 5 Investigating Waves: Using diffraction from a CD</v>
      </c>
      <c r="L670" s="3" t="s">
        <v>2995</v>
      </c>
      <c r="M670" s="3" t="s">
        <v>2952</v>
      </c>
      <c r="N670" s="8">
        <f>COUNTIF(StatementLookup[LessonID],LessonLookup[[#This Row],[LessonID]])</f>
        <v>0</v>
      </c>
      <c r="O670" s="7">
        <v>1</v>
      </c>
      <c r="P670" s="2"/>
      <c r="Q670" s="2"/>
      <c r="R670" s="2"/>
      <c r="S670" s="7"/>
      <c r="T670" s="4" t="str">
        <f>IF(ISERROR(_xlfn.XLOOKUP(LessonLookup[[#This Row],[TopicID]],TopicLookup[TopicID],TopicLookup[TopicTitle])),"",_xlfn.XLOOKUP(LessonLookup[[#This Row],[TopicID]],TopicLookup[TopicID],TopicLookup[TopicTitle]))</f>
        <v>A-level Physics PAG</v>
      </c>
      <c r="U67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70" s="2"/>
      <c r="X670" s="2"/>
      <c r="Y670" s="2"/>
      <c r="Z670" s="2"/>
      <c r="AA670" s="2"/>
      <c r="AB670" s="2"/>
    </row>
    <row r="671" spans="1:28" hidden="1" x14ac:dyDescent="0.25">
      <c r="A671" s="7" t="str">
        <f>_xlfn.XLOOKUP(LessonLookup[[#This Row],[TopicID]],TopicLookup[TopicID],TopicLookup[SyllabusSubject])</f>
        <v>Physics</v>
      </c>
      <c r="B671" s="18">
        <f>_xlfn.XLOOKUP(LessonLookup[[#This Row],[TopicID]],TopicLookup[TopicID],TopicLookup[SyllabusKeyStage])</f>
        <v>5</v>
      </c>
      <c r="C671" s="26" t="str">
        <f>_xlfn.XLOOKUP(LessonLookup[[#This Row],[TopicID]],topics!I:I,topics!D:D)</f>
        <v>KS5.Physics</v>
      </c>
      <c r="D671" s="26" t="str">
        <f>_xlfn.XLOOKUP(LessonLookup[[#This Row],[TopicID]],topics!I:I,topics!E:E)</f>
        <v>KS5.Physics.Special</v>
      </c>
      <c r="E671" s="35" t="s">
        <v>25</v>
      </c>
      <c r="F671" s="36" t="s">
        <v>10</v>
      </c>
      <c r="G671" s="36" t="s">
        <v>2957</v>
      </c>
      <c r="H671" s="5" t="s">
        <v>2960</v>
      </c>
      <c r="I671"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AP.PAG</v>
      </c>
      <c r="J671"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AP.PAG.1-1</v>
      </c>
      <c r="K671" s="5" t="str">
        <f>IF(LessonLookup[[#This Row],[LessonTitleAuto]]="",LessonLookup[[#This Row],[LessonTitleEnter]],LessonLookup[[#This Row],[LessonTitleAuto]])</f>
        <v>PAG 6 Investigating Quantum Effects: Planck Constant</v>
      </c>
      <c r="L671" s="3" t="s">
        <v>2996</v>
      </c>
      <c r="M671" s="3" t="s">
        <v>2952</v>
      </c>
      <c r="N671" s="8">
        <f>COUNTIF(StatementLookup[LessonID],LessonLookup[[#This Row],[LessonID]])</f>
        <v>1</v>
      </c>
      <c r="O671" s="7">
        <v>1</v>
      </c>
      <c r="P671" s="2"/>
      <c r="Q671" s="2"/>
      <c r="R671" s="2"/>
      <c r="S671" s="7"/>
      <c r="T671" s="4" t="str">
        <f>IF(ISERROR(_xlfn.XLOOKUP(LessonLookup[[#This Row],[TopicID]],TopicLookup[TopicID],TopicLookup[TopicTitle])),"",_xlfn.XLOOKUP(LessonLookup[[#This Row],[TopicID]],TopicLookup[TopicID],TopicLookup[TopicTitle]))</f>
        <v>A-level Physics PAG</v>
      </c>
      <c r="U67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71" s="2"/>
      <c r="X671" s="2"/>
      <c r="Y671" s="2"/>
      <c r="Z671" s="2"/>
      <c r="AA671" s="2"/>
      <c r="AB671" s="2"/>
    </row>
    <row r="672" spans="1:28" hidden="1" x14ac:dyDescent="0.25">
      <c r="A672" s="7" t="str">
        <f>_xlfn.XLOOKUP(LessonLookup[[#This Row],[TopicID]],TopicLookup[TopicID],TopicLookup[SyllabusSubject])</f>
        <v>Physics</v>
      </c>
      <c r="B672" s="18">
        <f>_xlfn.XLOOKUP(LessonLookup[[#This Row],[TopicID]],TopicLookup[TopicID],TopicLookup[SyllabusKeyStage])</f>
        <v>5</v>
      </c>
      <c r="C672" s="26" t="str">
        <f>_xlfn.XLOOKUP(LessonLookup[[#This Row],[TopicID]],topics!I:I,topics!D:D)</f>
        <v>KS5.Physics</v>
      </c>
      <c r="D672" s="26" t="str">
        <f>_xlfn.XLOOKUP(LessonLookup[[#This Row],[TopicID]],topics!I:I,topics!E:E)</f>
        <v>KS5.Physics.Special</v>
      </c>
      <c r="E672" s="35" t="s">
        <v>25</v>
      </c>
      <c r="F672" s="36" t="s">
        <v>10</v>
      </c>
      <c r="G672" s="36" t="s">
        <v>2957</v>
      </c>
      <c r="H672" s="5" t="s">
        <v>2961</v>
      </c>
      <c r="I672"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AP.PAG</v>
      </c>
      <c r="J672"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AP.PAG.1-2</v>
      </c>
      <c r="K672" s="5" t="str">
        <f>IF(LessonLookup[[#This Row],[LessonTitleAuto]]="",LessonLookup[[#This Row],[LessonTitleEnter]],LessonLookup[[#This Row],[LessonTitleAuto]])</f>
        <v>PAG 6 Investigating Quantum Effects: Experiments with light</v>
      </c>
      <c r="L672" s="3" t="s">
        <v>2997</v>
      </c>
      <c r="M672" s="3" t="s">
        <v>2952</v>
      </c>
      <c r="N672" s="8">
        <f>COUNTIF(StatementLookup[LessonID],LessonLookup[[#This Row],[LessonID]])</f>
        <v>0</v>
      </c>
      <c r="O672" s="7">
        <v>1</v>
      </c>
      <c r="P672" s="2"/>
      <c r="Q672" s="2"/>
      <c r="R672" s="2"/>
      <c r="S672" s="7"/>
      <c r="T672" s="4" t="str">
        <f>IF(ISERROR(_xlfn.XLOOKUP(LessonLookup[[#This Row],[TopicID]],TopicLookup[TopicID],TopicLookup[TopicTitle])),"",_xlfn.XLOOKUP(LessonLookup[[#This Row],[TopicID]],TopicLookup[TopicID],TopicLookup[TopicTitle]))</f>
        <v>A-level Physics PAG</v>
      </c>
      <c r="U67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72" s="2"/>
      <c r="X672" s="2"/>
      <c r="Y672" s="2"/>
      <c r="Z672" s="2"/>
      <c r="AA672" s="2"/>
      <c r="AB672" s="2"/>
    </row>
    <row r="673" spans="1:28" hidden="1" x14ac:dyDescent="0.25">
      <c r="A673" s="7" t="str">
        <f>_xlfn.XLOOKUP(LessonLookup[[#This Row],[TopicID]],TopicLookup[TopicID],TopicLookup[SyllabusSubject])</f>
        <v>Physics</v>
      </c>
      <c r="B673" s="18">
        <f>_xlfn.XLOOKUP(LessonLookup[[#This Row],[TopicID]],TopicLookup[TopicID],TopicLookup[SyllabusKeyStage])</f>
        <v>5</v>
      </c>
      <c r="C673" s="26" t="str">
        <f>_xlfn.XLOOKUP(LessonLookup[[#This Row],[TopicID]],topics!I:I,topics!D:D)</f>
        <v>KS5.Physics</v>
      </c>
      <c r="D673" s="26" t="str">
        <f>_xlfn.XLOOKUP(LessonLookup[[#This Row],[TopicID]],topics!I:I,topics!E:E)</f>
        <v>KS5.Physics.Special</v>
      </c>
      <c r="E673" s="35" t="s">
        <v>25</v>
      </c>
      <c r="F673" s="36" t="s">
        <v>10</v>
      </c>
      <c r="G673" s="36" t="s">
        <v>2957</v>
      </c>
      <c r="H673" s="5" t="s">
        <v>2981</v>
      </c>
      <c r="I673"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AP.PAG</v>
      </c>
      <c r="J673"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AP.PAG.1-3</v>
      </c>
      <c r="K673" s="5" t="str">
        <f>IF(LessonLookup[[#This Row],[LessonTitleAuto]]="",LessonLookup[[#This Row],[LessonTitleEnter]],LessonLookup[[#This Row],[LessonTitleAuto]])</f>
        <v>PAG 6 Investigating Quantum Effects: Experiments with polarisation</v>
      </c>
      <c r="L673" s="3" t="s">
        <v>2998</v>
      </c>
      <c r="M673" s="3" t="s">
        <v>2952</v>
      </c>
      <c r="N673" s="8">
        <f>COUNTIF(StatementLookup[LessonID],LessonLookup[[#This Row],[LessonID]])</f>
        <v>0</v>
      </c>
      <c r="O673" s="7">
        <v>1</v>
      </c>
      <c r="P673" s="2"/>
      <c r="Q673" s="2"/>
      <c r="R673" s="2"/>
      <c r="S673" s="7"/>
      <c r="T673" s="4" t="str">
        <f>IF(ISERROR(_xlfn.XLOOKUP(LessonLookup[[#This Row],[TopicID]],TopicLookup[TopicID],TopicLookup[TopicTitle])),"",_xlfn.XLOOKUP(LessonLookup[[#This Row],[TopicID]],TopicLookup[TopicID],TopicLookup[TopicTitle]))</f>
        <v>A-level Physics PAG</v>
      </c>
      <c r="U67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73" s="2"/>
      <c r="X673" s="2"/>
      <c r="Y673" s="2"/>
      <c r="Z673" s="2"/>
      <c r="AA673" s="2"/>
      <c r="AB673" s="2"/>
    </row>
    <row r="674" spans="1:28" hidden="1" x14ac:dyDescent="0.25">
      <c r="A674" s="7" t="str">
        <f>_xlfn.XLOOKUP(LessonLookup[[#This Row],[TopicID]],TopicLookup[TopicID],TopicLookup[SyllabusSubject])</f>
        <v>Physics</v>
      </c>
      <c r="B674" s="18">
        <f>_xlfn.XLOOKUP(LessonLookup[[#This Row],[TopicID]],TopicLookup[TopicID],TopicLookup[SyllabusKeyStage])</f>
        <v>5</v>
      </c>
      <c r="C674" s="26" t="str">
        <f>_xlfn.XLOOKUP(LessonLookup[[#This Row],[TopicID]],topics!I:I,topics!D:D)</f>
        <v>KS5.Physics</v>
      </c>
      <c r="D674" s="26" t="str">
        <f>_xlfn.XLOOKUP(LessonLookup[[#This Row],[TopicID]],topics!I:I,topics!E:E)</f>
        <v>KS5.Physics.Special</v>
      </c>
      <c r="E674" s="35" t="s">
        <v>25</v>
      </c>
      <c r="F674" s="36" t="s">
        <v>10</v>
      </c>
      <c r="G674" s="36" t="s">
        <v>2957</v>
      </c>
      <c r="H674" s="5" t="s">
        <v>2974</v>
      </c>
      <c r="I674"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AP.PAG</v>
      </c>
      <c r="J674"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AP.PAG.7-1</v>
      </c>
      <c r="K674" s="5" t="str">
        <f>IF(LessonLookup[[#This Row],[LessonTitleAuto]]="",LessonLookup[[#This Row],[LessonTitleEnter]],LessonLookup[[#This Row],[LessonTitleAuto]])</f>
        <v>PAG 7 Investigating Ionising Radiation</v>
      </c>
      <c r="L674" s="3" t="s">
        <v>130</v>
      </c>
      <c r="M674" s="3" t="s">
        <v>2952</v>
      </c>
      <c r="N674" s="8">
        <f>COUNTIF(StatementLookup[LessonID],LessonLookup[[#This Row],[LessonID]])</f>
        <v>1</v>
      </c>
      <c r="O674" s="7">
        <v>1</v>
      </c>
      <c r="P674" s="2"/>
      <c r="Q674" s="2"/>
      <c r="R674" s="2"/>
      <c r="S674" s="7"/>
      <c r="T674" s="4" t="str">
        <f>IF(ISERROR(_xlfn.XLOOKUP(LessonLookup[[#This Row],[TopicID]],TopicLookup[TopicID],TopicLookup[TopicTitle])),"",_xlfn.XLOOKUP(LessonLookup[[#This Row],[TopicID]],TopicLookup[TopicID],TopicLookup[TopicTitle]))</f>
        <v>A-level Physics PAG</v>
      </c>
      <c r="U674"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74" s="2"/>
      <c r="X674" s="2"/>
      <c r="Y674" s="2"/>
      <c r="Z674" s="2"/>
      <c r="AA674" s="2"/>
      <c r="AB674" s="2"/>
    </row>
    <row r="675" spans="1:28" hidden="1" x14ac:dyDescent="0.25">
      <c r="A675" s="7" t="str">
        <f>_xlfn.XLOOKUP(LessonLookup[[#This Row],[TopicID]],TopicLookup[TopicID],TopicLookup[SyllabusSubject])</f>
        <v>Physics</v>
      </c>
      <c r="B675" s="18">
        <f>_xlfn.XLOOKUP(LessonLookup[[#This Row],[TopicID]],TopicLookup[TopicID],TopicLookup[SyllabusKeyStage])</f>
        <v>5</v>
      </c>
      <c r="C675" s="26" t="str">
        <f>_xlfn.XLOOKUP(LessonLookup[[#This Row],[TopicID]],topics!I:I,topics!D:D)</f>
        <v>KS5.Physics</v>
      </c>
      <c r="D675" s="26" t="str">
        <f>_xlfn.XLOOKUP(LessonLookup[[#This Row],[TopicID]],topics!I:I,topics!E:E)</f>
        <v>KS5.Physics.Special</v>
      </c>
      <c r="E675" s="35" t="s">
        <v>25</v>
      </c>
      <c r="F675" s="36" t="s">
        <v>10</v>
      </c>
      <c r="G675" s="36" t="s">
        <v>2957</v>
      </c>
      <c r="H675" s="5" t="s">
        <v>2975</v>
      </c>
      <c r="I675"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AP.PAG</v>
      </c>
      <c r="J675"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AP.PAG.7-2</v>
      </c>
      <c r="K675" s="5" t="str">
        <f>IF(LessonLookup[[#This Row],[LessonTitleAuto]]="",LessonLookup[[#This Row],[LessonTitleEnter]],LessonLookup[[#This Row],[LessonTitleAuto]])</f>
        <v>PAG 7 Investigating Ionising Radiation</v>
      </c>
      <c r="L675" s="3" t="s">
        <v>130</v>
      </c>
      <c r="M675" s="3" t="s">
        <v>2952</v>
      </c>
      <c r="N675" s="8">
        <f>COUNTIF(StatementLookup[LessonID],LessonLookup[[#This Row],[LessonID]])</f>
        <v>0</v>
      </c>
      <c r="O675" s="7">
        <v>1</v>
      </c>
      <c r="P675" s="2"/>
      <c r="Q675" s="2"/>
      <c r="R675" s="2"/>
      <c r="S675" s="7"/>
      <c r="T675" s="4" t="str">
        <f>IF(ISERROR(_xlfn.XLOOKUP(LessonLookup[[#This Row],[TopicID]],TopicLookup[TopicID],TopicLookup[TopicTitle])),"",_xlfn.XLOOKUP(LessonLookup[[#This Row],[TopicID]],TopicLookup[TopicID],TopicLookup[TopicTitle]))</f>
        <v>A-level Physics PAG</v>
      </c>
      <c r="U675"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75" s="2"/>
      <c r="X675" s="2"/>
      <c r="Y675" s="2"/>
      <c r="Z675" s="2"/>
      <c r="AA675" s="2"/>
      <c r="AB675" s="2"/>
    </row>
    <row r="676" spans="1:28" hidden="1" x14ac:dyDescent="0.25">
      <c r="A676" s="7" t="str">
        <f>_xlfn.XLOOKUP(LessonLookup[[#This Row],[TopicID]],TopicLookup[TopicID],TopicLookup[SyllabusSubject])</f>
        <v>Physics</v>
      </c>
      <c r="B676" s="18">
        <f>_xlfn.XLOOKUP(LessonLookup[[#This Row],[TopicID]],TopicLookup[TopicID],TopicLookup[SyllabusKeyStage])</f>
        <v>5</v>
      </c>
      <c r="C676" s="26" t="str">
        <f>_xlfn.XLOOKUP(LessonLookup[[#This Row],[TopicID]],topics!I:I,topics!D:D)</f>
        <v>KS5.Physics</v>
      </c>
      <c r="D676" s="26" t="str">
        <f>_xlfn.XLOOKUP(LessonLookup[[#This Row],[TopicID]],topics!I:I,topics!E:E)</f>
        <v>KS5.Physics.Special</v>
      </c>
      <c r="E676" s="35" t="s">
        <v>25</v>
      </c>
      <c r="F676" s="36" t="s">
        <v>10</v>
      </c>
      <c r="G676" s="36" t="s">
        <v>2957</v>
      </c>
      <c r="H676" s="5" t="s">
        <v>2976</v>
      </c>
      <c r="I676"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AP.PAG</v>
      </c>
      <c r="J676"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AP.PAG.7-3</v>
      </c>
      <c r="K676" s="5" t="str">
        <f>IF(LessonLookup[[#This Row],[LessonTitleAuto]]="",LessonLookup[[#This Row],[LessonTitleEnter]],LessonLookup[[#This Row],[LessonTitleAuto]])</f>
        <v>PAG 7 Investigating Ionising Radiation</v>
      </c>
      <c r="L676" s="3" t="s">
        <v>130</v>
      </c>
      <c r="M676" s="3" t="s">
        <v>2952</v>
      </c>
      <c r="N676" s="8">
        <f>COUNTIF(StatementLookup[LessonID],LessonLookup[[#This Row],[LessonID]])</f>
        <v>0</v>
      </c>
      <c r="O676" s="7">
        <v>1</v>
      </c>
      <c r="P676" s="2"/>
      <c r="Q676" s="2"/>
      <c r="R676" s="2"/>
      <c r="S676" s="7"/>
      <c r="T676" s="4" t="str">
        <f>IF(ISERROR(_xlfn.XLOOKUP(LessonLookup[[#This Row],[TopicID]],TopicLookup[TopicID],TopicLookup[TopicTitle])),"",_xlfn.XLOOKUP(LessonLookup[[#This Row],[TopicID]],TopicLookup[TopicID],TopicLookup[TopicTitle]))</f>
        <v>A-level Physics PAG</v>
      </c>
      <c r="U676"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76" s="2"/>
      <c r="X676" s="2"/>
      <c r="Y676" s="2"/>
      <c r="Z676" s="2"/>
      <c r="AA676" s="2"/>
      <c r="AB676" s="2"/>
    </row>
    <row r="677" spans="1:28" hidden="1" x14ac:dyDescent="0.25">
      <c r="A677" s="7" t="str">
        <f>_xlfn.XLOOKUP(LessonLookup[[#This Row],[TopicID]],TopicLookup[TopicID],TopicLookup[SyllabusSubject])</f>
        <v>Physics</v>
      </c>
      <c r="B677" s="18">
        <f>_xlfn.XLOOKUP(LessonLookup[[#This Row],[TopicID]],TopicLookup[TopicID],TopicLookup[SyllabusKeyStage])</f>
        <v>5</v>
      </c>
      <c r="C677" s="26" t="str">
        <f>_xlfn.XLOOKUP(LessonLookup[[#This Row],[TopicID]],topics!I:I,topics!D:D)</f>
        <v>KS5.Physics</v>
      </c>
      <c r="D677" s="26" t="str">
        <f>_xlfn.XLOOKUP(LessonLookup[[#This Row],[TopicID]],topics!I:I,topics!E:E)</f>
        <v>KS5.Physics.Special</v>
      </c>
      <c r="E677" s="35" t="s">
        <v>25</v>
      </c>
      <c r="F677" s="36" t="s">
        <v>10</v>
      </c>
      <c r="G677" s="36" t="s">
        <v>2957</v>
      </c>
      <c r="H677" s="5" t="s">
        <v>2977</v>
      </c>
      <c r="I677"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AP.PAG</v>
      </c>
      <c r="J677"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AP.PAG.8-1</v>
      </c>
      <c r="K677" s="5" t="str">
        <f>IF(LessonLookup[[#This Row],[LessonTitleAuto]]="",LessonLookup[[#This Row],[LessonTitleEnter]],LessonLookup[[#This Row],[LessonTitleAuto]])</f>
        <v>PAG 8 Investigating Gases</v>
      </c>
      <c r="L677" s="3" t="s">
        <v>131</v>
      </c>
      <c r="M677" s="3" t="s">
        <v>2952</v>
      </c>
      <c r="N677" s="8">
        <f>COUNTIF(StatementLookup[LessonID],LessonLookup[[#This Row],[LessonID]])</f>
        <v>1</v>
      </c>
      <c r="O677" s="7">
        <v>1</v>
      </c>
      <c r="P677" s="2"/>
      <c r="Q677" s="2"/>
      <c r="R677" s="2"/>
      <c r="S677" s="7"/>
      <c r="T677" s="4" t="str">
        <f>IF(ISERROR(_xlfn.XLOOKUP(LessonLookup[[#This Row],[TopicID]],TopicLookup[TopicID],TopicLookup[TopicTitle])),"",_xlfn.XLOOKUP(LessonLookup[[#This Row],[TopicID]],TopicLookup[TopicID],TopicLookup[TopicTitle]))</f>
        <v>A-level Physics PAG</v>
      </c>
      <c r="U677"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77" s="2"/>
      <c r="X677" s="2"/>
      <c r="Y677" s="2"/>
      <c r="Z677" s="2"/>
      <c r="AA677" s="2"/>
      <c r="AB677" s="2"/>
    </row>
    <row r="678" spans="1:28" hidden="1" x14ac:dyDescent="0.25">
      <c r="A678" s="7" t="str">
        <f>_xlfn.XLOOKUP(LessonLookup[[#This Row],[TopicID]],TopicLookup[TopicID],TopicLookup[SyllabusSubject])</f>
        <v>Physics</v>
      </c>
      <c r="B678" s="18">
        <f>_xlfn.XLOOKUP(LessonLookup[[#This Row],[TopicID]],TopicLookup[TopicID],TopicLookup[SyllabusKeyStage])</f>
        <v>5</v>
      </c>
      <c r="C678" s="26" t="str">
        <f>_xlfn.XLOOKUP(LessonLookup[[#This Row],[TopicID]],topics!I:I,topics!D:D)</f>
        <v>KS5.Physics</v>
      </c>
      <c r="D678" s="26" t="str">
        <f>_xlfn.XLOOKUP(LessonLookup[[#This Row],[TopicID]],topics!I:I,topics!E:E)</f>
        <v>KS5.Physics.Special</v>
      </c>
      <c r="E678" s="35" t="s">
        <v>25</v>
      </c>
      <c r="F678" s="36" t="s">
        <v>10</v>
      </c>
      <c r="G678" s="36" t="s">
        <v>2957</v>
      </c>
      <c r="H678" s="5" t="s">
        <v>2978</v>
      </c>
      <c r="I678"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AP.PAG</v>
      </c>
      <c r="J678"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AP.PAG.8-2</v>
      </c>
      <c r="K678" s="5" t="str">
        <f>IF(LessonLookup[[#This Row],[LessonTitleAuto]]="",LessonLookup[[#This Row],[LessonTitleEnter]],LessonLookup[[#This Row],[LessonTitleAuto]])</f>
        <v>PAG 8 Investigating Gases</v>
      </c>
      <c r="L678" s="3" t="s">
        <v>131</v>
      </c>
      <c r="M678" s="3" t="s">
        <v>2952</v>
      </c>
      <c r="N678" s="8">
        <f>COUNTIF(StatementLookup[LessonID],LessonLookup[[#This Row],[LessonID]])</f>
        <v>0</v>
      </c>
      <c r="O678" s="7">
        <v>1</v>
      </c>
      <c r="P678" s="2"/>
      <c r="Q678" s="2"/>
      <c r="R678" s="2"/>
      <c r="S678" s="7"/>
      <c r="T678" s="4" t="str">
        <f>IF(ISERROR(_xlfn.XLOOKUP(LessonLookup[[#This Row],[TopicID]],TopicLookup[TopicID],TopicLookup[TopicTitle])),"",_xlfn.XLOOKUP(LessonLookup[[#This Row],[TopicID]],TopicLookup[TopicID],TopicLookup[TopicTitle]))</f>
        <v>A-level Physics PAG</v>
      </c>
      <c r="U678"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78" s="2"/>
      <c r="X678" s="2"/>
      <c r="Y678" s="2"/>
      <c r="Z678" s="2"/>
      <c r="AA678" s="2"/>
      <c r="AB678" s="2"/>
    </row>
    <row r="679" spans="1:28" hidden="1" x14ac:dyDescent="0.25">
      <c r="A679" s="7" t="str">
        <f>_xlfn.XLOOKUP(LessonLookup[[#This Row],[TopicID]],TopicLookup[TopicID],TopicLookup[SyllabusSubject])</f>
        <v>Physics</v>
      </c>
      <c r="B679" s="18">
        <f>_xlfn.XLOOKUP(LessonLookup[[#This Row],[TopicID]],TopicLookup[TopicID],TopicLookup[SyllabusKeyStage])</f>
        <v>5</v>
      </c>
      <c r="C679" s="26" t="str">
        <f>_xlfn.XLOOKUP(LessonLookup[[#This Row],[TopicID]],topics!I:I,topics!D:D)</f>
        <v>KS5.Physics</v>
      </c>
      <c r="D679" s="26" t="str">
        <f>_xlfn.XLOOKUP(LessonLookup[[#This Row],[TopicID]],topics!I:I,topics!E:E)</f>
        <v>KS5.Physics.Special</v>
      </c>
      <c r="E679" s="35" t="s">
        <v>25</v>
      </c>
      <c r="F679" s="36" t="s">
        <v>10</v>
      </c>
      <c r="G679" s="36" t="s">
        <v>2957</v>
      </c>
      <c r="H679" s="5" t="s">
        <v>2979</v>
      </c>
      <c r="I679"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AP.PAG</v>
      </c>
      <c r="J679"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AP.PAG.8-3</v>
      </c>
      <c r="K679" s="5" t="str">
        <f>IF(LessonLookup[[#This Row],[LessonTitleAuto]]="",LessonLookup[[#This Row],[LessonTitleEnter]],LessonLookup[[#This Row],[LessonTitleAuto]])</f>
        <v>PAG 8 Investigating Gases</v>
      </c>
      <c r="L679" s="3" t="s">
        <v>131</v>
      </c>
      <c r="M679" s="3" t="s">
        <v>2952</v>
      </c>
      <c r="N679" s="8">
        <f>COUNTIF(StatementLookup[LessonID],LessonLookup[[#This Row],[LessonID]])</f>
        <v>0</v>
      </c>
      <c r="O679" s="7">
        <v>1</v>
      </c>
      <c r="P679" s="2"/>
      <c r="Q679" s="2"/>
      <c r="R679" s="2"/>
      <c r="S679" s="7"/>
      <c r="T679" s="4" t="str">
        <f>IF(ISERROR(_xlfn.XLOOKUP(LessonLookup[[#This Row],[TopicID]],TopicLookup[TopicID],TopicLookup[TopicTitle])),"",_xlfn.XLOOKUP(LessonLookup[[#This Row],[TopicID]],TopicLookup[TopicID],TopicLookup[TopicTitle]))</f>
        <v>A-level Physics PAG</v>
      </c>
      <c r="U679"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79" s="2"/>
      <c r="X679" s="2"/>
      <c r="Y679" s="2"/>
      <c r="Z679" s="2"/>
      <c r="AA679" s="2"/>
      <c r="AB679" s="2"/>
    </row>
    <row r="680" spans="1:28" hidden="1" x14ac:dyDescent="0.25">
      <c r="A680" s="7" t="str">
        <f>_xlfn.XLOOKUP(LessonLookup[[#This Row],[TopicID]],TopicLookup[TopicID],TopicLookup[SyllabusSubject])</f>
        <v>Physics</v>
      </c>
      <c r="B680" s="18">
        <f>_xlfn.XLOOKUP(LessonLookup[[#This Row],[TopicID]],TopicLookup[TopicID],TopicLookup[SyllabusKeyStage])</f>
        <v>5</v>
      </c>
      <c r="C680" s="26" t="str">
        <f>_xlfn.XLOOKUP(LessonLookup[[#This Row],[TopicID]],topics!I:I,topics!D:D)</f>
        <v>KS5.Physics</v>
      </c>
      <c r="D680" s="26" t="str">
        <f>_xlfn.XLOOKUP(LessonLookup[[#This Row],[TopicID]],topics!I:I,topics!E:E)</f>
        <v>KS5.Physics.Special</v>
      </c>
      <c r="E680" s="35" t="s">
        <v>25</v>
      </c>
      <c r="F680" s="36" t="s">
        <v>10</v>
      </c>
      <c r="G680" s="36" t="s">
        <v>2957</v>
      </c>
      <c r="H680" s="5" t="s">
        <v>2980</v>
      </c>
      <c r="I680"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AP.PAG</v>
      </c>
      <c r="J680"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AP.PAG.8-4</v>
      </c>
      <c r="K680" s="5" t="str">
        <f>IF(LessonLookup[[#This Row],[LessonTitleAuto]]="",LessonLookup[[#This Row],[LessonTitleEnter]],LessonLookup[[#This Row],[LessonTitleAuto]])</f>
        <v>PAG 8 Investigating Gases</v>
      </c>
      <c r="L680" s="3" t="s">
        <v>131</v>
      </c>
      <c r="M680" s="3" t="s">
        <v>2952</v>
      </c>
      <c r="N680" s="8">
        <f>COUNTIF(StatementLookup[LessonID],LessonLookup[[#This Row],[LessonID]])</f>
        <v>0</v>
      </c>
      <c r="O680" s="7">
        <v>1</v>
      </c>
      <c r="P680" s="2"/>
      <c r="Q680" s="2"/>
      <c r="R680" s="2"/>
      <c r="S680" s="7"/>
      <c r="T680" s="4" t="str">
        <f>IF(ISERROR(_xlfn.XLOOKUP(LessonLookup[[#This Row],[TopicID]],TopicLookup[TopicID],TopicLookup[TopicTitle])),"",_xlfn.XLOOKUP(LessonLookup[[#This Row],[TopicID]],TopicLookup[TopicID],TopicLookup[TopicTitle]))</f>
        <v>A-level Physics PAG</v>
      </c>
      <c r="U680"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80" s="2"/>
      <c r="X680" s="2"/>
      <c r="Y680" s="2"/>
      <c r="Z680" s="2"/>
      <c r="AA680" s="2"/>
      <c r="AB680" s="2"/>
    </row>
    <row r="681" spans="1:28" hidden="1" x14ac:dyDescent="0.25">
      <c r="A681" s="7" t="str">
        <f>_xlfn.XLOOKUP(LessonLookup[[#This Row],[TopicID]],TopicLookup[TopicID],TopicLookup[SyllabusSubject])</f>
        <v>Physics</v>
      </c>
      <c r="B681" s="18">
        <f>_xlfn.XLOOKUP(LessonLookup[[#This Row],[TopicID]],TopicLookup[TopicID],TopicLookup[SyllabusKeyStage])</f>
        <v>5</v>
      </c>
      <c r="C681" s="26" t="str">
        <f>_xlfn.XLOOKUP(LessonLookup[[#This Row],[TopicID]],topics!I:I,topics!D:D)</f>
        <v>KS5.Physics</v>
      </c>
      <c r="D681" s="26" t="str">
        <f>_xlfn.XLOOKUP(LessonLookup[[#This Row],[TopicID]],topics!I:I,topics!E:E)</f>
        <v>KS5.Physics.Special</v>
      </c>
      <c r="E681" s="35" t="s">
        <v>25</v>
      </c>
      <c r="F681" s="36" t="s">
        <v>10</v>
      </c>
      <c r="G681" s="36" t="s">
        <v>2957</v>
      </c>
      <c r="H681" s="5" t="s">
        <v>2960</v>
      </c>
      <c r="I681"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AP.PAG</v>
      </c>
      <c r="J681"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AP.PAG.1-1</v>
      </c>
      <c r="K681" s="5" t="str">
        <f>IF(LessonLookup[[#This Row],[LessonTitleAuto]]="",LessonLookup[[#This Row],[LessonTitleEnter]],LessonLookup[[#This Row],[LessonTitleAuto]])</f>
        <v>PAG 9 Investigating Capacitors</v>
      </c>
      <c r="L681" s="3" t="s">
        <v>132</v>
      </c>
      <c r="M681" s="3" t="s">
        <v>2952</v>
      </c>
      <c r="N681" s="8">
        <f>COUNTIF(StatementLookup[LessonID],LessonLookup[[#This Row],[LessonID]])</f>
        <v>1</v>
      </c>
      <c r="O681" s="7">
        <v>1</v>
      </c>
      <c r="P681" s="2"/>
      <c r="Q681" s="2"/>
      <c r="R681" s="2"/>
      <c r="S681" s="7"/>
      <c r="T681" s="4" t="str">
        <f>IF(ISERROR(_xlfn.XLOOKUP(LessonLookup[[#This Row],[TopicID]],TopicLookup[TopicID],TopicLookup[TopicTitle])),"",_xlfn.XLOOKUP(LessonLookup[[#This Row],[TopicID]],TopicLookup[TopicID],TopicLookup[TopicTitle]))</f>
        <v>A-level Physics PAG</v>
      </c>
      <c r="U681"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81" s="2"/>
      <c r="X681" s="2"/>
      <c r="Y681" s="2"/>
      <c r="Z681" s="2"/>
      <c r="AA681" s="2"/>
      <c r="AB681" s="2"/>
    </row>
    <row r="682" spans="1:28" hidden="1" x14ac:dyDescent="0.25">
      <c r="A682" s="7" t="str">
        <f>_xlfn.XLOOKUP(LessonLookup[[#This Row],[TopicID]],TopicLookup[TopicID],TopicLookup[SyllabusSubject])</f>
        <v>Physics</v>
      </c>
      <c r="B682" s="18">
        <f>_xlfn.XLOOKUP(LessonLookup[[#This Row],[TopicID]],TopicLookup[TopicID],TopicLookup[SyllabusKeyStage])</f>
        <v>5</v>
      </c>
      <c r="C682" s="26" t="str">
        <f>_xlfn.XLOOKUP(LessonLookup[[#This Row],[TopicID]],topics!I:I,topics!D:D)</f>
        <v>KS5.Physics</v>
      </c>
      <c r="D682" s="26" t="str">
        <f>_xlfn.XLOOKUP(LessonLookup[[#This Row],[TopicID]],topics!I:I,topics!E:E)</f>
        <v>KS5.Physics.Special</v>
      </c>
      <c r="E682" s="35" t="s">
        <v>25</v>
      </c>
      <c r="F682" s="36" t="s">
        <v>10</v>
      </c>
      <c r="G682" s="36" t="s">
        <v>2957</v>
      </c>
      <c r="H682" s="5" t="s">
        <v>2961</v>
      </c>
      <c r="I682"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AP.PAG</v>
      </c>
      <c r="J682"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AP.PAG.1-2</v>
      </c>
      <c r="K682" s="5" t="str">
        <f>IF(LessonLookup[[#This Row],[LessonTitleAuto]]="",LessonLookup[[#This Row],[LessonTitleEnter]],LessonLookup[[#This Row],[LessonTitleAuto]])</f>
        <v>PAG 9 Investigating Capacitors</v>
      </c>
      <c r="L682" s="3" t="s">
        <v>132</v>
      </c>
      <c r="M682" s="3" t="s">
        <v>2952</v>
      </c>
      <c r="N682" s="8">
        <f>COUNTIF(StatementLookup[LessonID],LessonLookup[[#This Row],[LessonID]])</f>
        <v>0</v>
      </c>
      <c r="O682" s="7">
        <v>1</v>
      </c>
      <c r="P682" s="2"/>
      <c r="Q682" s="2"/>
      <c r="R682" s="2"/>
      <c r="S682" s="7"/>
      <c r="T682" s="4" t="str">
        <f>IF(ISERROR(_xlfn.XLOOKUP(LessonLookup[[#This Row],[TopicID]],TopicLookup[TopicID],TopicLookup[TopicTitle])),"",_xlfn.XLOOKUP(LessonLookup[[#This Row],[TopicID]],TopicLookup[TopicID],TopicLookup[TopicTitle]))</f>
        <v>A-level Physics PAG</v>
      </c>
      <c r="U682"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82" s="2"/>
      <c r="X682" s="2"/>
      <c r="Y682" s="2"/>
      <c r="Z682" s="2"/>
      <c r="AA682" s="2"/>
      <c r="AB682" s="2"/>
    </row>
    <row r="683" spans="1:28" hidden="1" x14ac:dyDescent="0.25">
      <c r="A683" s="7" t="str">
        <f>_xlfn.XLOOKUP(LessonLookup[[#This Row],[TopicID]],TopicLookup[TopicID],TopicLookup[SyllabusSubject])</f>
        <v>Physics</v>
      </c>
      <c r="B683" s="18">
        <f>_xlfn.XLOOKUP(LessonLookup[[#This Row],[TopicID]],TopicLookup[TopicID],TopicLookup[SyllabusKeyStage])</f>
        <v>5</v>
      </c>
      <c r="C683" s="26" t="str">
        <f>_xlfn.XLOOKUP(LessonLookup[[#This Row],[TopicID]],topics!I:I,topics!D:D)</f>
        <v>KS5.Physics</v>
      </c>
      <c r="D683" s="26" t="str">
        <f>_xlfn.XLOOKUP(LessonLookup[[#This Row],[TopicID]],topics!I:I,topics!E:E)</f>
        <v>KS5.Physics.Special</v>
      </c>
      <c r="E683" s="35" t="s">
        <v>25</v>
      </c>
      <c r="F683" s="36" t="s">
        <v>10</v>
      </c>
      <c r="G683" s="36" t="s">
        <v>2957</v>
      </c>
      <c r="H683" s="5" t="s">
        <v>2981</v>
      </c>
      <c r="I683" s="26" t="str">
        <f>IF(OR(LessonLookup[[#This Row],[TopicStage]]=7,LessonLookup[[#This Row],[TopicStage]]=8),_xlfn.CONCAT(LessonLookup[[#This Row],[TopicStage]],LessonLookup[[#This Row],[TopicSubjectCode]],LessonLookup[[#This Row],[Topic]]),IF(LessonLookup[[#This Row],[TopicStage]]="G",_xlfn.CONCAT(LessonLookup[[#This Row],[TopicSubjectCode]],LessonLookup[[#This Row],[Topic]]),IF(LessonLookup[[#This Row],[TopicStage]]="A",_xlfn.CONCAT(LessonLookup[[#This Row],[TopicStage]],LessonLookup[[#This Row],[TopicSubjectCode]],".",LessonLookup[[#This Row],[Topic]]),_xlfn.CONCAT(LessonLookup[[#This Row],[TopicStage]],".",LessonLookup[[#This Row],[TopicSubjectCode]],".",LessonLookup[[#This Row],[Topic]]))))</f>
        <v>AP.PAG</v>
      </c>
      <c r="J683" s="27" t="str">
        <f>IF(OR(LessonLookup[[#This Row],[TopicStage]]=7,LessonLookup[[#This Row],[TopicStage]]=8),_xlfn.CONCAT(LessonLookup[[#This Row],[TopicStage]],LessonLookup[[#This Row],[TopicSubjectCode]],LessonLookup[[#This Row],[Topic]],".",LessonLookup[[#This Row],[Lesson]]),IF(LessonLookup[[#This Row],[TopicStage]]="G",_xlfn.CONCAT(LessonLookup[[#This Row],[TopicSubjectCode]],LessonLookup[[#This Row],[Topic]],".",LessonLookup[[#This Row],[Lesson]]),IF(LessonLookup[[#This Row],[TopicStage]]="A",_xlfn.CONCAT(LessonLookup[[#This Row],[TopicStage]]&amp;LessonLookup[[#This Row],[TopicSubjectCode]]&amp;"."&amp;LessonLookup[[#This Row],[Topic]]&amp;"."&amp;LessonLookup[[#This Row],[Lesson]]),_xlfn.CONCAT(LessonLookup[[#This Row],[TopicStage]],".",LessonLookup[[#This Row],[TopicSubjectCode]],LessonLookup[[#This Row],[Topic]],".",LessonLookup[[#This Row],[Lesson]]))))</f>
        <v>AP.PAG.1-3</v>
      </c>
      <c r="K683" s="5" t="str">
        <f>IF(LessonLookup[[#This Row],[LessonTitleAuto]]="",LessonLookup[[#This Row],[LessonTitleEnter]],LessonLookup[[#This Row],[LessonTitleAuto]])</f>
        <v>PAG 9 Investigating Capacitors</v>
      </c>
      <c r="L683" s="3" t="s">
        <v>132</v>
      </c>
      <c r="M683" s="3" t="s">
        <v>2952</v>
      </c>
      <c r="N683" s="8">
        <f>COUNTIF(StatementLookup[LessonID],LessonLookup[[#This Row],[LessonID]])</f>
        <v>0</v>
      </c>
      <c r="O683" s="7">
        <v>1</v>
      </c>
      <c r="P683" s="2"/>
      <c r="Q683" s="2"/>
      <c r="R683" s="2"/>
      <c r="S683" s="7"/>
      <c r="T683" s="4" t="str">
        <f>IF(ISERROR(_xlfn.XLOOKUP(LessonLookup[[#This Row],[TopicID]],TopicLookup[TopicID],TopicLookup[TopicTitle])),"",_xlfn.XLOOKUP(LessonLookup[[#This Row],[TopicID]],TopicLookup[TopicID],TopicLookup[TopicTitle]))</f>
        <v>A-level Physics PAG</v>
      </c>
      <c r="U683" s="3" t="str">
        <f>IF(LessonLookup[[#This Row],[Lesson]]="R",_xlfn.CONCAT("Revision of topic "&amp;LessonLookup[[#This Row],[TopicID]]&amp;" "&amp;LessonLookup[[#This Row],[TopicTitle]]),IF(LessonLookup[[#This Row],[Lesson]]="T",_xlfn.CONCAT("Topic test: "&amp;LessonLookup[[#This Row],[TopicID]]&amp;" "&amp;LessonLookup[[#This Row],[TopicTitle]]), IF(LessonLookup[[#This Row],[Lesson]]="F",_xlfn.CONCAT("Test feedback: "&amp;LessonLookup[[#This Row],[TopicID]]&amp;" "&amp;LessonLookup[[#This Row],[TopicTitle]]),"")))</f>
        <v/>
      </c>
      <c r="V683" s="2"/>
      <c r="X683" s="2"/>
      <c r="Y683" s="2"/>
      <c r="Z683" s="2"/>
      <c r="AA683" s="2"/>
      <c r="AB683" s="2"/>
    </row>
    <row r="685" spans="1:28" x14ac:dyDescent="0.25">
      <c r="T685"/>
    </row>
  </sheetData>
  <phoneticPr fontId="6" type="noConversion"/>
  <conditionalFormatting sqref="E634:E683">
    <cfRule type="expression" dxfId="7" priority="1">
      <formula>_xlfn.ISFORMULA(E634)</formula>
    </cfRule>
  </conditionalFormatting>
  <conditionalFormatting sqref="K1:M75 N1:T600 A1:K683 U1:U683 L76:M363 L373:M683 N601:P683 T601:T683">
    <cfRule type="expression" dxfId="6" priority="16">
      <formula>_xlfn.ISFORMULA(A1)</formula>
    </cfRule>
  </conditionalFormatting>
  <conditionalFormatting sqref="M364:M372">
    <cfRule type="expression" dxfId="5" priority="6">
      <formula>_xlfn.ISFORMULA(M364)</formula>
    </cfRule>
  </conditionalFormatting>
  <pageMargins left="0.7" right="0.7" top="0.75" bottom="0.75" header="0.3" footer="0.3"/>
  <pageSetup paperSize="9" orientation="portrait"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8">
    <tabColor rgb="FFFFCCCC"/>
  </sheetPr>
  <dimension ref="A1:AD1449"/>
  <sheetViews>
    <sheetView zoomScaleNormal="100" workbookViewId="0">
      <pane ySplit="1" topLeftCell="A916" activePane="bottomLeft" state="frozen"/>
      <selection pane="bottomLeft" activeCell="G956" sqref="G956:G969"/>
    </sheetView>
  </sheetViews>
  <sheetFormatPr defaultColWidth="8.7109375" defaultRowHeight="15" x14ac:dyDescent="0.25"/>
  <cols>
    <col min="1" max="2" width="7.85546875" style="43" bestFit="1" customWidth="1"/>
    <col min="3" max="3" width="10.42578125" style="43" bestFit="1" customWidth="1"/>
    <col min="4" max="4" width="16.5703125" style="43" bestFit="1" customWidth="1"/>
    <col min="5" max="7" width="7.85546875" style="43" bestFit="1" customWidth="1"/>
    <col min="8" max="8" width="7.85546875" style="15" bestFit="1" customWidth="1"/>
    <col min="9" max="10" width="7.85546875" style="43" bestFit="1" customWidth="1"/>
    <col min="11" max="11" width="11.140625" style="43" bestFit="1" customWidth="1"/>
    <col min="12" max="12" width="12.7109375" style="43" bestFit="1" customWidth="1"/>
    <col min="13" max="13" width="39.42578125" style="43" hidden="1" customWidth="1"/>
    <col min="14" max="14" width="54.5703125" style="43" hidden="1" customWidth="1"/>
    <col min="15" max="15" width="36.28515625" style="45" customWidth="1"/>
    <col min="16" max="16" width="144.42578125" bestFit="1" customWidth="1"/>
    <col min="17" max="17" width="10.5703125" customWidth="1"/>
    <col min="18" max="18" width="10.5703125" style="45" customWidth="1"/>
    <col min="19" max="21" width="0" hidden="1" customWidth="1"/>
    <col min="22" max="22" width="62.85546875" hidden="1" customWidth="1"/>
    <col min="26" max="26" width="144.42578125" style="45" bestFit="1" customWidth="1"/>
    <col min="27" max="27" width="62.85546875" style="45" hidden="1" customWidth="1"/>
    <col min="28" max="28" width="8.7109375" style="43"/>
    <col min="29" max="29" width="3.7109375" style="45" customWidth="1"/>
    <col min="30" max="30" width="4" style="45" customWidth="1"/>
    <col min="31" max="31" width="62" style="43" customWidth="1"/>
    <col min="32" max="32" width="11.5703125" style="43" customWidth="1"/>
    <col min="33" max="33" width="162.85546875" style="43" bestFit="1" customWidth="1"/>
    <col min="34" max="16384" width="8.7109375" style="43"/>
  </cols>
  <sheetData>
    <row r="1" spans="1:30" s="54" customFormat="1" ht="120.75" x14ac:dyDescent="0.25">
      <c r="A1" s="47" t="s">
        <v>2926</v>
      </c>
      <c r="B1" s="48" t="s">
        <v>2928</v>
      </c>
      <c r="C1" s="48" t="s">
        <v>2943</v>
      </c>
      <c r="D1" s="48" t="s">
        <v>2956</v>
      </c>
      <c r="E1" s="49" t="s">
        <v>2933</v>
      </c>
      <c r="F1" s="50" t="s">
        <v>45</v>
      </c>
      <c r="G1" s="50" t="s">
        <v>2931</v>
      </c>
      <c r="H1" s="57" t="s">
        <v>2932</v>
      </c>
      <c r="I1" s="51" t="s">
        <v>2938</v>
      </c>
      <c r="J1" s="52" t="s">
        <v>46</v>
      </c>
      <c r="K1" s="48" t="s">
        <v>136</v>
      </c>
      <c r="L1" s="47" t="s">
        <v>2925</v>
      </c>
      <c r="M1" s="52" t="s">
        <v>3</v>
      </c>
      <c r="N1" s="47" t="s">
        <v>2</v>
      </c>
      <c r="O1" s="48" t="s">
        <v>2946</v>
      </c>
      <c r="P1" s="53" t="s">
        <v>2939</v>
      </c>
      <c r="Q1" s="66" t="s">
        <v>2948</v>
      </c>
      <c r="R1" s="48" t="s">
        <v>2947</v>
      </c>
      <c r="S1" s="48" t="s">
        <v>2940</v>
      </c>
    </row>
    <row r="2" spans="1:30" ht="14.65" customHeight="1" x14ac:dyDescent="0.25">
      <c r="A2" s="42" t="str">
        <f>_xlfn.XLOOKUP(StatementLookup[[#This Row],[TopicID]],TopicLookup[TopicID],TopicLookup[SyllabusSubject])</f>
        <v>Science</v>
      </c>
      <c r="B2" s="43">
        <f>_xlfn.XLOOKUP(StatementLookup[[#This Row],[TopicID]],TopicLookup[TopicID],TopicLookup[SyllabusKeyStage])</f>
        <v>3</v>
      </c>
      <c r="C2" s="1" t="str">
        <f>_xlfn.XLOOKUP(StatementLookup[[#This Row],[TopicID]],topics!I:I,topics!D:D)</f>
        <v>KS3.Science</v>
      </c>
      <c r="D2" s="1" t="str">
        <f>_xlfn.XLOOKUP(StatementLookup[[#This Row],[TopicID]],topics!I:I,topics!E:E)</f>
        <v>Y7.Science</v>
      </c>
      <c r="E2" s="44">
        <v>7</v>
      </c>
      <c r="F2" s="36" t="s">
        <v>4</v>
      </c>
      <c r="G2" s="45">
        <v>1</v>
      </c>
      <c r="H2" s="36">
        <v>1</v>
      </c>
      <c r="I2" s="46">
        <v>1</v>
      </c>
      <c r="J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7B1</v>
      </c>
      <c r="K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7B1.1</v>
      </c>
      <c r="L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7B1.1.1</v>
      </c>
      <c r="M2" s="26" t="str">
        <f>IF(ISERROR(_xlfn.XLOOKUP(StatementLookup[[#This Row],[TopicID]],TopicLookup[TopicID],TopicLookup[TopicTitle])),"",_xlfn.XLOOKUP(StatementLookup[[#This Row],[TopicID]],TopicLookup[TopicID],TopicLookup[TopicTitle]))</f>
        <v>Life Processes</v>
      </c>
      <c r="N2" s="27" t="str">
        <f>IF(ISERROR(_xlfn.XLOOKUP(StatementLookup[[#This Row],[LessonID]],LessonLookup[LessonID],LessonLookup[LessonTitle])),"",_xlfn.XLOOKUP(StatementLookup[[#This Row],[LessonID]],LessonLookup[LessonID],LessonLookup[LessonTitle]))</f>
        <v>Living, dead and never been alive</v>
      </c>
      <c r="O2" s="1" t="str">
        <f>IF(StatementLookup[[#This Row],[LearningStatementEnter]]="",StatementLookup[[#This Row],[LearningStatementAuto]],StatementLookup[[#This Row],[LearningStatementEnter]])</f>
        <v>Recall the different life processes</v>
      </c>
      <c r="P2" s="1" t="s">
        <v>1131</v>
      </c>
      <c r="Q2" s="1" t="s">
        <v>2953</v>
      </c>
      <c r="R2" s="1"/>
      <c r="S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 s="43"/>
      <c r="U2" s="43"/>
      <c r="V2" s="43"/>
      <c r="W2" s="43"/>
      <c r="X2" s="43"/>
      <c r="Y2" s="43"/>
      <c r="Z2" s="43"/>
      <c r="AA2" s="43"/>
      <c r="AC2" s="43"/>
      <c r="AD2" s="43"/>
    </row>
    <row r="3" spans="1:30" ht="14.65" customHeight="1" x14ac:dyDescent="0.25">
      <c r="A3" s="42" t="str">
        <f>_xlfn.XLOOKUP(StatementLookup[[#This Row],[TopicID]],TopicLookup[TopicID],TopicLookup[SyllabusSubject])</f>
        <v>Science</v>
      </c>
      <c r="B3" s="43">
        <f>_xlfn.XLOOKUP(StatementLookup[[#This Row],[TopicID]],TopicLookup[TopicID],TopicLookup[SyllabusKeyStage])</f>
        <v>3</v>
      </c>
      <c r="C3" s="43" t="str">
        <f>_xlfn.XLOOKUP(StatementLookup[[#This Row],[TopicID]],topics!I:I,topics!D:D)</f>
        <v>KS3.Science</v>
      </c>
      <c r="D3" s="43" t="str">
        <f>_xlfn.XLOOKUP(StatementLookup[[#This Row],[TopicID]],topics!I:I,topics!E:E)</f>
        <v>Y7.Science</v>
      </c>
      <c r="E3" s="44">
        <v>7</v>
      </c>
      <c r="F3" s="36" t="s">
        <v>4</v>
      </c>
      <c r="G3" s="45">
        <v>1</v>
      </c>
      <c r="H3" s="36">
        <v>1</v>
      </c>
      <c r="I3" s="46">
        <v>2</v>
      </c>
      <c r="J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7B1</v>
      </c>
      <c r="K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7B1.1</v>
      </c>
      <c r="L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7B1.1.2</v>
      </c>
      <c r="M3" s="26" t="str">
        <f>IF(ISERROR(_xlfn.XLOOKUP(StatementLookup[[#This Row],[TopicID]],TopicLookup[TopicID],TopicLookup[TopicTitle])),"",_xlfn.XLOOKUP(StatementLookup[[#This Row],[TopicID]],TopicLookup[TopicID],TopicLookup[TopicTitle]))</f>
        <v>Life Processes</v>
      </c>
      <c r="N3" s="27" t="str">
        <f>IF(ISERROR(_xlfn.XLOOKUP(StatementLookup[[#This Row],[LessonID]],LessonLookup[LessonID],LessonLookup[LessonTitle])),"",_xlfn.XLOOKUP(StatementLookup[[#This Row],[LessonID]],LessonLookup[LessonID],LessonLookup[LessonTitle]))</f>
        <v>Living, dead and never been alive</v>
      </c>
      <c r="O3" s="1" t="str">
        <f>IF(StatementLookup[[#This Row],[LearningStatementEnter]]="",StatementLookup[[#This Row],[LearningStatementAuto]],StatementLookup[[#This Row],[LearningStatementEnter]])</f>
        <v>Describe the life processes</v>
      </c>
      <c r="P3" s="1" t="s">
        <v>1132</v>
      </c>
      <c r="Q3" s="1" t="s">
        <v>2953</v>
      </c>
      <c r="R3" s="1"/>
      <c r="S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 s="43"/>
      <c r="U3" s="43"/>
      <c r="V3" s="43"/>
      <c r="W3" s="43"/>
      <c r="X3" s="43"/>
      <c r="Y3" s="43"/>
      <c r="Z3" s="43"/>
      <c r="AA3" s="43"/>
      <c r="AC3" s="43"/>
      <c r="AD3" s="43"/>
    </row>
    <row r="4" spans="1:30" ht="14.65" customHeight="1" x14ac:dyDescent="0.25">
      <c r="A4" s="42" t="str">
        <f>_xlfn.XLOOKUP(StatementLookup[[#This Row],[TopicID]],TopicLookup[TopicID],TopicLookup[SyllabusSubject])</f>
        <v>Science</v>
      </c>
      <c r="B4" s="43">
        <f>_xlfn.XLOOKUP(StatementLookup[[#This Row],[TopicID]],TopicLookup[TopicID],TopicLookup[SyllabusKeyStage])</f>
        <v>3</v>
      </c>
      <c r="C4" s="43" t="str">
        <f>_xlfn.XLOOKUP(StatementLookup[[#This Row],[TopicID]],topics!I:I,topics!D:D)</f>
        <v>KS3.Science</v>
      </c>
      <c r="D4" s="43" t="str">
        <f>_xlfn.XLOOKUP(StatementLookup[[#This Row],[TopicID]],topics!I:I,topics!E:E)</f>
        <v>Y7.Science</v>
      </c>
      <c r="E4" s="44">
        <v>7</v>
      </c>
      <c r="F4" s="36" t="s">
        <v>4</v>
      </c>
      <c r="G4" s="45">
        <v>1</v>
      </c>
      <c r="H4" s="36">
        <v>1</v>
      </c>
      <c r="I4" s="46">
        <v>3</v>
      </c>
      <c r="J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7B1</v>
      </c>
      <c r="K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7B1.1</v>
      </c>
      <c r="L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7B1.1.3</v>
      </c>
      <c r="M4" s="26" t="str">
        <f>IF(ISERROR(_xlfn.XLOOKUP(StatementLookup[[#This Row],[TopicID]],TopicLookup[TopicID],TopicLookup[TopicTitle])),"",_xlfn.XLOOKUP(StatementLookup[[#This Row],[TopicID]],TopicLookup[TopicID],TopicLookup[TopicTitle]))</f>
        <v>Life Processes</v>
      </c>
      <c r="N4" s="27" t="str">
        <f>IF(ISERROR(_xlfn.XLOOKUP(StatementLookup[[#This Row],[LessonID]],LessonLookup[LessonID],LessonLookup[LessonTitle])),"",_xlfn.XLOOKUP(StatementLookup[[#This Row],[LessonID]],LessonLookup[LessonID],LessonLookup[LessonTitle]))</f>
        <v>Living, dead and never been alive</v>
      </c>
      <c r="O4" s="1" t="str">
        <f>IF(StatementLookup[[#This Row],[LearningStatementEnter]]="",StatementLookup[[#This Row],[LearningStatementAuto]],StatementLookup[[#This Row],[LearningStatementEnter]])</f>
        <v>Explain the differences between organisms and non-living things</v>
      </c>
      <c r="P4" s="1" t="s">
        <v>1133</v>
      </c>
      <c r="Q4" s="1" t="s">
        <v>2953</v>
      </c>
      <c r="R4" s="1"/>
      <c r="S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 s="43"/>
      <c r="U4" s="43"/>
      <c r="V4" s="43"/>
      <c r="W4" s="43"/>
      <c r="X4" s="43"/>
      <c r="Y4" s="43"/>
      <c r="Z4" s="43"/>
      <c r="AA4" s="43"/>
      <c r="AC4" s="43"/>
      <c r="AD4" s="43"/>
    </row>
    <row r="5" spans="1:30" ht="14.65" customHeight="1" x14ac:dyDescent="0.25">
      <c r="A5" s="42" t="str">
        <f>_xlfn.XLOOKUP(StatementLookup[[#This Row],[TopicID]],TopicLookup[TopicID],TopicLookup[SyllabusSubject])</f>
        <v>Science</v>
      </c>
      <c r="B5" s="43">
        <f>_xlfn.XLOOKUP(StatementLookup[[#This Row],[TopicID]],TopicLookup[TopicID],TopicLookup[SyllabusKeyStage])</f>
        <v>3</v>
      </c>
      <c r="C5" s="43" t="str">
        <f>_xlfn.XLOOKUP(StatementLookup[[#This Row],[TopicID]],topics!I:I,topics!D:D)</f>
        <v>KS3.Science</v>
      </c>
      <c r="D5" s="43" t="str">
        <f>_xlfn.XLOOKUP(StatementLookup[[#This Row],[TopicID]],topics!I:I,topics!E:E)</f>
        <v>Y7.Science</v>
      </c>
      <c r="E5" s="44">
        <v>7</v>
      </c>
      <c r="F5" s="36" t="s">
        <v>4</v>
      </c>
      <c r="G5" s="45">
        <v>1</v>
      </c>
      <c r="H5" s="36">
        <v>2</v>
      </c>
      <c r="I5" s="46">
        <v>1</v>
      </c>
      <c r="J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7B1</v>
      </c>
      <c r="K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7B1.2</v>
      </c>
      <c r="L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7B1.2.1</v>
      </c>
      <c r="M5" s="26" t="str">
        <f>IF(ISERROR(_xlfn.XLOOKUP(StatementLookup[[#This Row],[TopicID]],TopicLookup[TopicID],TopicLookup[TopicTitle])),"",_xlfn.XLOOKUP(StatementLookup[[#This Row],[TopicID]],TopicLookup[TopicID],TopicLookup[TopicTitle]))</f>
        <v>Life Processes</v>
      </c>
      <c r="N5" s="27" t="str">
        <f>IF(ISERROR(_xlfn.XLOOKUP(StatementLookup[[#This Row],[LessonID]],LessonLookup[LessonID],LessonLookup[LessonTitle])),"",_xlfn.XLOOKUP(StatementLookup[[#This Row],[LessonID]],LessonLookup[LessonID],LessonLookup[LessonTitle]))</f>
        <v>Plant and animal cells</v>
      </c>
      <c r="O5" s="1" t="str">
        <f>IF(StatementLookup[[#This Row],[LearningStatementEnter]]="",StatementLookup[[#This Row],[LearningStatementAuto]],StatementLookup[[#This Row],[LearningStatementEnter]])</f>
        <v>Identify parts of plant and animal cells</v>
      </c>
      <c r="P5" s="1" t="s">
        <v>1134</v>
      </c>
      <c r="Q5" s="1" t="s">
        <v>2953</v>
      </c>
      <c r="R5" s="1"/>
      <c r="S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 s="43"/>
      <c r="U5" s="43"/>
      <c r="V5" s="43"/>
      <c r="W5" s="43"/>
      <c r="X5" s="43"/>
      <c r="Y5" s="43"/>
      <c r="Z5" s="43"/>
      <c r="AA5" s="43"/>
      <c r="AC5" s="43"/>
      <c r="AD5" s="43"/>
    </row>
    <row r="6" spans="1:30" ht="14.65" customHeight="1" x14ac:dyDescent="0.25">
      <c r="A6" s="42" t="str">
        <f>_xlfn.XLOOKUP(StatementLookup[[#This Row],[TopicID]],TopicLookup[TopicID],TopicLookup[SyllabusSubject])</f>
        <v>Science</v>
      </c>
      <c r="B6" s="43">
        <f>_xlfn.XLOOKUP(StatementLookup[[#This Row],[TopicID]],TopicLookup[TopicID],TopicLookup[SyllabusKeyStage])</f>
        <v>3</v>
      </c>
      <c r="C6" s="43" t="str">
        <f>_xlfn.XLOOKUP(StatementLookup[[#This Row],[TopicID]],topics!I:I,topics!D:D)</f>
        <v>KS3.Science</v>
      </c>
      <c r="D6" s="43" t="str">
        <f>_xlfn.XLOOKUP(StatementLookup[[#This Row],[TopicID]],topics!I:I,topics!E:E)</f>
        <v>Y7.Science</v>
      </c>
      <c r="E6" s="44">
        <v>7</v>
      </c>
      <c r="F6" s="36" t="s">
        <v>4</v>
      </c>
      <c r="G6" s="45">
        <v>1</v>
      </c>
      <c r="H6" s="36">
        <v>2</v>
      </c>
      <c r="I6" s="46">
        <v>2</v>
      </c>
      <c r="J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7B1</v>
      </c>
      <c r="K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7B1.2</v>
      </c>
      <c r="L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7B1.2.2</v>
      </c>
      <c r="M6" s="26" t="str">
        <f>IF(ISERROR(_xlfn.XLOOKUP(StatementLookup[[#This Row],[TopicID]],TopicLookup[TopicID],TopicLookup[TopicTitle])),"",_xlfn.XLOOKUP(StatementLookup[[#This Row],[TopicID]],TopicLookup[TopicID],TopicLookup[TopicTitle]))</f>
        <v>Life Processes</v>
      </c>
      <c r="N6" s="27" t="str">
        <f>IF(ISERROR(_xlfn.XLOOKUP(StatementLookup[[#This Row],[LessonID]],LessonLookup[LessonID],LessonLookup[LessonTitle])),"",_xlfn.XLOOKUP(StatementLookup[[#This Row],[LessonID]],LessonLookup[LessonID],LessonLookup[LessonTitle]))</f>
        <v>Plant and animal cells</v>
      </c>
      <c r="O6" s="1" t="str">
        <f>IF(StatementLookup[[#This Row],[LearningStatementEnter]]="",StatementLookup[[#This Row],[LearningStatementAuto]],StatementLookup[[#This Row],[LearningStatementEnter]])</f>
        <v>Describe the functions of cell organelles</v>
      </c>
      <c r="P6" s="1" t="s">
        <v>1135</v>
      </c>
      <c r="Q6" s="1" t="s">
        <v>2953</v>
      </c>
      <c r="R6" s="1"/>
      <c r="S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 s="43"/>
      <c r="U6" s="43"/>
      <c r="V6" s="43"/>
      <c r="W6" s="43"/>
      <c r="X6" s="43"/>
      <c r="Y6" s="43"/>
      <c r="Z6" s="43"/>
      <c r="AA6" s="43"/>
      <c r="AC6" s="43"/>
      <c r="AD6" s="43"/>
    </row>
    <row r="7" spans="1:30" ht="14.65" customHeight="1" x14ac:dyDescent="0.25">
      <c r="A7" s="42" t="str">
        <f>_xlfn.XLOOKUP(StatementLookup[[#This Row],[TopicID]],TopicLookup[TopicID],TopicLookup[SyllabusSubject])</f>
        <v>Science</v>
      </c>
      <c r="B7" s="43">
        <f>_xlfn.XLOOKUP(StatementLookup[[#This Row],[TopicID]],TopicLookup[TopicID],TopicLookup[SyllabusKeyStage])</f>
        <v>3</v>
      </c>
      <c r="C7" s="43" t="str">
        <f>_xlfn.XLOOKUP(StatementLookup[[#This Row],[TopicID]],topics!I:I,topics!D:D)</f>
        <v>KS3.Science</v>
      </c>
      <c r="D7" s="43" t="str">
        <f>_xlfn.XLOOKUP(StatementLookup[[#This Row],[TopicID]],topics!I:I,topics!E:E)</f>
        <v>Y7.Science</v>
      </c>
      <c r="E7" s="44">
        <v>7</v>
      </c>
      <c r="F7" s="36" t="s">
        <v>4</v>
      </c>
      <c r="G7" s="45">
        <v>1</v>
      </c>
      <c r="H7" s="36">
        <v>2</v>
      </c>
      <c r="I7" s="46">
        <v>3</v>
      </c>
      <c r="J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7B1</v>
      </c>
      <c r="K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7B1.2</v>
      </c>
      <c r="L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7B1.2.3</v>
      </c>
      <c r="M7" s="26" t="str">
        <f>IF(ISERROR(_xlfn.XLOOKUP(StatementLookup[[#This Row],[TopicID]],TopicLookup[TopicID],TopicLookup[TopicTitle])),"",_xlfn.XLOOKUP(StatementLookup[[#This Row],[TopicID]],TopicLookup[TopicID],TopicLookup[TopicTitle]))</f>
        <v>Life Processes</v>
      </c>
      <c r="N7" s="27" t="str">
        <f>IF(ISERROR(_xlfn.XLOOKUP(StatementLookup[[#This Row],[LessonID]],LessonLookup[LessonID],LessonLookup[LessonTitle])),"",_xlfn.XLOOKUP(StatementLookup[[#This Row],[LessonID]],LessonLookup[LessonID],LessonLookup[LessonTitle]))</f>
        <v>Plant and animal cells</v>
      </c>
      <c r="O7" s="1" t="str">
        <f>IF(StatementLookup[[#This Row],[LearningStatementEnter]]="",StatementLookup[[#This Row],[LearningStatementAuto]],StatementLookup[[#This Row],[LearningStatementEnter]])</f>
        <v>Compare plant and animal cells</v>
      </c>
      <c r="P7" s="1" t="s">
        <v>1136</v>
      </c>
      <c r="Q7" s="1" t="s">
        <v>2953</v>
      </c>
      <c r="R7" s="1"/>
      <c r="S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 s="43"/>
      <c r="U7" s="43"/>
      <c r="V7" s="43"/>
      <c r="W7" s="43"/>
      <c r="X7" s="43"/>
      <c r="Y7" s="43"/>
      <c r="Z7" s="43"/>
      <c r="AA7" s="43"/>
      <c r="AC7" s="43"/>
      <c r="AD7" s="43"/>
    </row>
    <row r="8" spans="1:30" ht="14.65" customHeight="1" x14ac:dyDescent="0.25">
      <c r="A8" s="42" t="str">
        <f>_xlfn.XLOOKUP(StatementLookup[[#This Row],[TopicID]],TopicLookup[TopicID],TopicLookup[SyllabusSubject])</f>
        <v>Science</v>
      </c>
      <c r="B8" s="43">
        <f>_xlfn.XLOOKUP(StatementLookup[[#This Row],[TopicID]],TopicLookup[TopicID],TopicLookup[SyllabusKeyStage])</f>
        <v>3</v>
      </c>
      <c r="C8" s="43" t="str">
        <f>_xlfn.XLOOKUP(StatementLookup[[#This Row],[TopicID]],topics!I:I,topics!D:D)</f>
        <v>KS3.Science</v>
      </c>
      <c r="D8" s="43" t="str">
        <f>_xlfn.XLOOKUP(StatementLookup[[#This Row],[TopicID]],topics!I:I,topics!E:E)</f>
        <v>Y7.Science</v>
      </c>
      <c r="E8" s="44">
        <v>7</v>
      </c>
      <c r="F8" s="36" t="s">
        <v>4</v>
      </c>
      <c r="G8" s="45">
        <v>1</v>
      </c>
      <c r="H8" s="36">
        <v>3</v>
      </c>
      <c r="I8" s="46">
        <v>1</v>
      </c>
      <c r="J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7B1</v>
      </c>
      <c r="K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7B1.3</v>
      </c>
      <c r="L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7B1.3.1</v>
      </c>
      <c r="M8" s="26" t="str">
        <f>IF(ISERROR(_xlfn.XLOOKUP(StatementLookup[[#This Row],[TopicID]],TopicLookup[TopicID],TopicLookup[TopicTitle])),"",_xlfn.XLOOKUP(StatementLookup[[#This Row],[TopicID]],TopicLookup[TopicID],TopicLookup[TopicTitle]))</f>
        <v>Life Processes</v>
      </c>
      <c r="N8" s="27" t="str">
        <f>IF(ISERROR(_xlfn.XLOOKUP(StatementLookup[[#This Row],[LessonID]],LessonLookup[LessonID],LessonLookup[LessonTitle])),"",_xlfn.XLOOKUP(StatementLookup[[#This Row],[LessonID]],LessonLookup[LessonID],LessonLookup[LessonTitle]))</f>
        <v>Specialised cells</v>
      </c>
      <c r="O8" s="1" t="str">
        <f>IF(StatementLookup[[#This Row],[LearningStatementEnter]]="",StatementLookup[[#This Row],[LearningStatementAuto]],StatementLookup[[#This Row],[LearningStatementEnter]])</f>
        <v>Identify specialised cells from diagrams</v>
      </c>
      <c r="P8" s="1" t="s">
        <v>1137</v>
      </c>
      <c r="Q8" s="1" t="s">
        <v>2953</v>
      </c>
      <c r="R8" s="1"/>
      <c r="S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 s="43"/>
      <c r="U8" s="43"/>
      <c r="V8" s="43"/>
      <c r="W8" s="43"/>
      <c r="X8" s="43"/>
      <c r="Y8" s="43"/>
      <c r="Z8" s="43"/>
      <c r="AA8" s="43"/>
      <c r="AC8" s="43"/>
      <c r="AD8" s="43"/>
    </row>
    <row r="9" spans="1:30" ht="14.65" customHeight="1" x14ac:dyDescent="0.25">
      <c r="A9" s="42" t="str">
        <f>_xlfn.XLOOKUP(StatementLookup[[#This Row],[TopicID]],TopicLookup[TopicID],TopicLookup[SyllabusSubject])</f>
        <v>Science</v>
      </c>
      <c r="B9" s="43">
        <f>_xlfn.XLOOKUP(StatementLookup[[#This Row],[TopicID]],TopicLookup[TopicID],TopicLookup[SyllabusKeyStage])</f>
        <v>3</v>
      </c>
      <c r="C9" s="43" t="str">
        <f>_xlfn.XLOOKUP(StatementLookup[[#This Row],[TopicID]],topics!I:I,topics!D:D)</f>
        <v>KS3.Science</v>
      </c>
      <c r="D9" s="43" t="str">
        <f>_xlfn.XLOOKUP(StatementLookup[[#This Row],[TopicID]],topics!I:I,topics!E:E)</f>
        <v>Y7.Science</v>
      </c>
      <c r="E9" s="44">
        <v>7</v>
      </c>
      <c r="F9" s="36" t="s">
        <v>4</v>
      </c>
      <c r="G9" s="45">
        <v>1</v>
      </c>
      <c r="H9" s="36">
        <v>3</v>
      </c>
      <c r="I9" s="46">
        <v>2</v>
      </c>
      <c r="J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7B1</v>
      </c>
      <c r="K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7B1.3</v>
      </c>
      <c r="L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7B1.3.2</v>
      </c>
      <c r="M9" s="26" t="str">
        <f>IF(ISERROR(_xlfn.XLOOKUP(StatementLookup[[#This Row],[TopicID]],TopicLookup[TopicID],TopicLookup[TopicTitle])),"",_xlfn.XLOOKUP(StatementLookup[[#This Row],[TopicID]],TopicLookup[TopicID],TopicLookup[TopicTitle]))</f>
        <v>Life Processes</v>
      </c>
      <c r="N9" s="27" t="str">
        <f>IF(ISERROR(_xlfn.XLOOKUP(StatementLookup[[#This Row],[LessonID]],LessonLookup[LessonID],LessonLookup[LessonTitle])),"",_xlfn.XLOOKUP(StatementLookup[[#This Row],[LessonID]],LessonLookup[LessonID],LessonLookup[LessonTitle]))</f>
        <v>Specialised cells</v>
      </c>
      <c r="O9" s="1" t="str">
        <f>IF(StatementLookup[[#This Row],[LearningStatementEnter]]="",StatementLookup[[#This Row],[LearningStatementAuto]],StatementLookup[[#This Row],[LearningStatementEnter]])</f>
        <v>Describe the function of specialised cells</v>
      </c>
      <c r="P9" s="1" t="s">
        <v>1138</v>
      </c>
      <c r="Q9" s="1" t="s">
        <v>2953</v>
      </c>
      <c r="R9" s="1"/>
      <c r="S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 s="43"/>
      <c r="U9" s="43"/>
      <c r="V9" s="43"/>
      <c r="W9" s="43"/>
      <c r="X9" s="43"/>
      <c r="Y9" s="43"/>
      <c r="Z9" s="43"/>
      <c r="AA9" s="43"/>
      <c r="AC9" s="43"/>
      <c r="AD9" s="43"/>
    </row>
    <row r="10" spans="1:30" ht="14.65" customHeight="1" x14ac:dyDescent="0.25">
      <c r="A10" s="42" t="str">
        <f>_xlfn.XLOOKUP(StatementLookup[[#This Row],[TopicID]],TopicLookup[TopicID],TopicLookup[SyllabusSubject])</f>
        <v>Science</v>
      </c>
      <c r="B10" s="43">
        <f>_xlfn.XLOOKUP(StatementLookup[[#This Row],[TopicID]],TopicLookup[TopicID],TopicLookup[SyllabusKeyStage])</f>
        <v>3</v>
      </c>
      <c r="C10" s="43" t="str">
        <f>_xlfn.XLOOKUP(StatementLookup[[#This Row],[TopicID]],topics!I:I,topics!D:D)</f>
        <v>KS3.Science</v>
      </c>
      <c r="D10" s="43" t="str">
        <f>_xlfn.XLOOKUP(StatementLookup[[#This Row],[TopicID]],topics!I:I,topics!E:E)</f>
        <v>Y7.Science</v>
      </c>
      <c r="E10" s="44">
        <v>7</v>
      </c>
      <c r="F10" s="36" t="s">
        <v>4</v>
      </c>
      <c r="G10" s="45">
        <v>1</v>
      </c>
      <c r="H10" s="36">
        <v>3</v>
      </c>
      <c r="I10" s="46">
        <v>3</v>
      </c>
      <c r="J1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7B1</v>
      </c>
      <c r="K1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7B1.3</v>
      </c>
      <c r="L1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7B1.3.3</v>
      </c>
      <c r="M10" s="26" t="str">
        <f>IF(ISERROR(_xlfn.XLOOKUP(StatementLookup[[#This Row],[TopicID]],TopicLookup[TopicID],TopicLookup[TopicTitle])),"",_xlfn.XLOOKUP(StatementLookup[[#This Row],[TopicID]],TopicLookup[TopicID],TopicLookup[TopicTitle]))</f>
        <v>Life Processes</v>
      </c>
      <c r="N10" s="27" t="str">
        <f>IF(ISERROR(_xlfn.XLOOKUP(StatementLookup[[#This Row],[LessonID]],LessonLookup[LessonID],LessonLookup[LessonTitle])),"",_xlfn.XLOOKUP(StatementLookup[[#This Row],[LessonID]],LessonLookup[LessonID],LessonLookup[LessonTitle]))</f>
        <v>Specialised cells</v>
      </c>
      <c r="O10" s="1" t="str">
        <f>IF(StatementLookup[[#This Row],[LearningStatementEnter]]="",StatementLookup[[#This Row],[LearningStatementAuto]],StatementLookup[[#This Row],[LearningStatementEnter]])</f>
        <v>Explain the adaptations of specialised cells and how this links to function</v>
      </c>
      <c r="P10" s="1" t="s">
        <v>1139</v>
      </c>
      <c r="Q10" s="1" t="s">
        <v>2953</v>
      </c>
      <c r="R10" s="1"/>
      <c r="S1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 s="43"/>
      <c r="U10" s="43"/>
      <c r="V10" s="43"/>
      <c r="W10" s="43"/>
      <c r="X10" s="43"/>
      <c r="Y10" s="43"/>
      <c r="Z10" s="43"/>
      <c r="AA10" s="43"/>
      <c r="AC10" s="43"/>
      <c r="AD10" s="43"/>
    </row>
    <row r="11" spans="1:30" ht="14.65" customHeight="1" x14ac:dyDescent="0.25">
      <c r="A11" s="42" t="str">
        <f>_xlfn.XLOOKUP(StatementLookup[[#This Row],[TopicID]],TopicLookup[TopicID],TopicLookup[SyllabusSubject])</f>
        <v>Science</v>
      </c>
      <c r="B11" s="43">
        <f>_xlfn.XLOOKUP(StatementLookup[[#This Row],[TopicID]],TopicLookup[TopicID],TopicLookup[SyllabusKeyStage])</f>
        <v>3</v>
      </c>
      <c r="C11" s="43" t="str">
        <f>_xlfn.XLOOKUP(StatementLookup[[#This Row],[TopicID]],topics!I:I,topics!D:D)</f>
        <v>KS3.Science</v>
      </c>
      <c r="D11" s="43" t="str">
        <f>_xlfn.XLOOKUP(StatementLookup[[#This Row],[TopicID]],topics!I:I,topics!E:E)</f>
        <v>Y7.Science</v>
      </c>
      <c r="E11" s="44">
        <v>7</v>
      </c>
      <c r="F11" s="36" t="s">
        <v>4</v>
      </c>
      <c r="G11" s="45">
        <v>1</v>
      </c>
      <c r="H11" s="36">
        <v>4</v>
      </c>
      <c r="I11" s="46">
        <v>1</v>
      </c>
      <c r="J1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7B1</v>
      </c>
      <c r="K1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7B1.4</v>
      </c>
      <c r="L1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7B1.4.1</v>
      </c>
      <c r="M11" s="26" t="str">
        <f>IF(ISERROR(_xlfn.XLOOKUP(StatementLookup[[#This Row],[TopicID]],TopicLookup[TopicID],TopicLookup[TopicTitle])),"",_xlfn.XLOOKUP(StatementLookup[[#This Row],[TopicID]],TopicLookup[TopicID],TopicLookup[TopicTitle]))</f>
        <v>Life Processes</v>
      </c>
      <c r="N11" s="27" t="str">
        <f>IF(ISERROR(_xlfn.XLOOKUP(StatementLookup[[#This Row],[LessonID]],LessonLookup[LessonID],LessonLookup[LessonTitle])),"",_xlfn.XLOOKUP(StatementLookup[[#This Row],[LessonID]],LessonLookup[LessonID],LessonLookup[LessonTitle]))</f>
        <v>Microscopes and plant cells</v>
      </c>
      <c r="O11" s="1" t="str">
        <f>IF(StatementLookup[[#This Row],[LearningStatementEnter]]="",StatementLookup[[#This Row],[LearningStatementAuto]],StatementLookup[[#This Row],[LearningStatementEnter]])</f>
        <v>Identify the basic parts of a light microscope</v>
      </c>
      <c r="P11" s="1" t="s">
        <v>1140</v>
      </c>
      <c r="Q11" s="1" t="s">
        <v>2953</v>
      </c>
      <c r="R11" s="1"/>
      <c r="S1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 s="43"/>
      <c r="U11" s="43"/>
      <c r="V11" s="43"/>
      <c r="W11" s="43"/>
      <c r="X11" s="43"/>
      <c r="Y11" s="43"/>
      <c r="Z11" s="43"/>
      <c r="AA11" s="43"/>
      <c r="AC11" s="43"/>
      <c r="AD11" s="43"/>
    </row>
    <row r="12" spans="1:30" ht="14.65" customHeight="1" x14ac:dyDescent="0.25">
      <c r="A12" s="42" t="str">
        <f>_xlfn.XLOOKUP(StatementLookup[[#This Row],[TopicID]],TopicLookup[TopicID],TopicLookup[SyllabusSubject])</f>
        <v>Science</v>
      </c>
      <c r="B12" s="43">
        <f>_xlfn.XLOOKUP(StatementLookup[[#This Row],[TopicID]],TopicLookup[TopicID],TopicLookup[SyllabusKeyStage])</f>
        <v>3</v>
      </c>
      <c r="C12" s="43" t="str">
        <f>_xlfn.XLOOKUP(StatementLookup[[#This Row],[TopicID]],topics!I:I,topics!D:D)</f>
        <v>KS3.Science</v>
      </c>
      <c r="D12" s="43" t="str">
        <f>_xlfn.XLOOKUP(StatementLookup[[#This Row],[TopicID]],topics!I:I,topics!E:E)</f>
        <v>Y7.Science</v>
      </c>
      <c r="E12" s="44">
        <v>7</v>
      </c>
      <c r="F12" s="36" t="s">
        <v>4</v>
      </c>
      <c r="G12" s="45">
        <v>1</v>
      </c>
      <c r="H12" s="36">
        <v>4</v>
      </c>
      <c r="I12" s="46">
        <v>2</v>
      </c>
      <c r="J1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7B1</v>
      </c>
      <c r="K1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7B1.4</v>
      </c>
      <c r="L1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7B1.4.2</v>
      </c>
      <c r="M12" s="26" t="str">
        <f>IF(ISERROR(_xlfn.XLOOKUP(StatementLookup[[#This Row],[TopicID]],TopicLookup[TopicID],TopicLookup[TopicTitle])),"",_xlfn.XLOOKUP(StatementLookup[[#This Row],[TopicID]],TopicLookup[TopicID],TopicLookup[TopicTitle]))</f>
        <v>Life Processes</v>
      </c>
      <c r="N12" s="27" t="str">
        <f>IF(ISERROR(_xlfn.XLOOKUP(StatementLookup[[#This Row],[LessonID]],LessonLookup[LessonID],LessonLookup[LessonTitle])),"",_xlfn.XLOOKUP(StatementLookup[[#This Row],[LessonID]],LessonLookup[LessonID],LessonLookup[LessonTitle]))</f>
        <v>Microscopes and plant cells</v>
      </c>
      <c r="O12" s="1" t="str">
        <f>IF(StatementLookup[[#This Row],[LearningStatementEnter]]="",StatementLookup[[#This Row],[LearningStatementAuto]],StatementLookup[[#This Row],[LearningStatementEnter]])</f>
        <v>Describe how to prepare a microscope slide</v>
      </c>
      <c r="P12" s="1" t="s">
        <v>1141</v>
      </c>
      <c r="Q12" s="1" t="s">
        <v>2953</v>
      </c>
      <c r="R12" s="1"/>
      <c r="S1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 s="43"/>
      <c r="U12" s="43"/>
      <c r="V12" s="43"/>
      <c r="W12" s="43"/>
      <c r="X12" s="43"/>
      <c r="Y12" s="43"/>
      <c r="Z12" s="43"/>
      <c r="AA12" s="43"/>
      <c r="AC12" s="43"/>
      <c r="AD12" s="43"/>
    </row>
    <row r="13" spans="1:30" ht="14.65" customHeight="1" x14ac:dyDescent="0.25">
      <c r="A13" s="42" t="str">
        <f>_xlfn.XLOOKUP(StatementLookup[[#This Row],[TopicID]],TopicLookup[TopicID],TopicLookup[SyllabusSubject])</f>
        <v>Science</v>
      </c>
      <c r="B13" s="43">
        <f>_xlfn.XLOOKUP(StatementLookup[[#This Row],[TopicID]],TopicLookup[TopicID],TopicLookup[SyllabusKeyStage])</f>
        <v>3</v>
      </c>
      <c r="C13" s="43" t="str">
        <f>_xlfn.XLOOKUP(StatementLookup[[#This Row],[TopicID]],topics!I:I,topics!D:D)</f>
        <v>KS3.Science</v>
      </c>
      <c r="D13" s="43" t="str">
        <f>_xlfn.XLOOKUP(StatementLookup[[#This Row],[TopicID]],topics!I:I,topics!E:E)</f>
        <v>Y7.Science</v>
      </c>
      <c r="E13" s="44">
        <v>7</v>
      </c>
      <c r="F13" s="36" t="s">
        <v>4</v>
      </c>
      <c r="G13" s="45">
        <v>1</v>
      </c>
      <c r="H13" s="36">
        <v>4</v>
      </c>
      <c r="I13" s="46">
        <v>3</v>
      </c>
      <c r="J1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7B1</v>
      </c>
      <c r="K1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7B1.4</v>
      </c>
      <c r="L1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7B1.4.3</v>
      </c>
      <c r="M13" s="26" t="str">
        <f>IF(ISERROR(_xlfn.XLOOKUP(StatementLookup[[#This Row],[TopicID]],TopicLookup[TopicID],TopicLookup[TopicTitle])),"",_xlfn.XLOOKUP(StatementLookup[[#This Row],[TopicID]],TopicLookup[TopicID],TopicLookup[TopicTitle]))</f>
        <v>Life Processes</v>
      </c>
      <c r="N13" s="27" t="str">
        <f>IF(ISERROR(_xlfn.XLOOKUP(StatementLookup[[#This Row],[LessonID]],LessonLookup[LessonID],LessonLookup[LessonTitle])),"",_xlfn.XLOOKUP(StatementLookup[[#This Row],[LessonID]],LessonLookup[LessonID],LessonLookup[LessonTitle]))</f>
        <v>Microscopes and plant cells</v>
      </c>
      <c r="O13" s="1" t="str">
        <f>IF(StatementLookup[[#This Row],[LearningStatementEnter]]="",StatementLookup[[#This Row],[LearningStatementAuto]],StatementLookup[[#This Row],[LearningStatementEnter]])</f>
        <v>Explain how to calculate the total magnification of a microscope</v>
      </c>
      <c r="P13" s="1" t="s">
        <v>1142</v>
      </c>
      <c r="Q13" s="1" t="s">
        <v>2953</v>
      </c>
      <c r="R13" s="1"/>
      <c r="S1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 s="43"/>
      <c r="U13" s="43"/>
      <c r="V13" s="43"/>
      <c r="W13" s="43"/>
      <c r="X13" s="43"/>
      <c r="Y13" s="43"/>
      <c r="Z13" s="43"/>
      <c r="AA13" s="43"/>
      <c r="AC13" s="43"/>
      <c r="AD13" s="43"/>
    </row>
    <row r="14" spans="1:30" ht="14.65" customHeight="1" x14ac:dyDescent="0.25">
      <c r="A14" s="42" t="str">
        <f>_xlfn.XLOOKUP(StatementLookup[[#This Row],[TopicID]],TopicLookup[TopicID],TopicLookup[SyllabusSubject])</f>
        <v>Science</v>
      </c>
      <c r="B14" s="43">
        <f>_xlfn.XLOOKUP(StatementLookup[[#This Row],[TopicID]],TopicLookup[TopicID],TopicLookup[SyllabusKeyStage])</f>
        <v>3</v>
      </c>
      <c r="C14" s="43" t="str">
        <f>_xlfn.XLOOKUP(StatementLookup[[#This Row],[TopicID]],topics!I:I,topics!D:D)</f>
        <v>KS3.Science</v>
      </c>
      <c r="D14" s="43" t="str">
        <f>_xlfn.XLOOKUP(StatementLookup[[#This Row],[TopicID]],topics!I:I,topics!E:E)</f>
        <v>Y7.Science</v>
      </c>
      <c r="E14" s="44">
        <v>7</v>
      </c>
      <c r="F14" s="36" t="s">
        <v>4</v>
      </c>
      <c r="G14" s="45">
        <v>1</v>
      </c>
      <c r="H14" s="36">
        <v>5</v>
      </c>
      <c r="I14" s="46">
        <v>1</v>
      </c>
      <c r="J1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7B1</v>
      </c>
      <c r="K1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7B1.5</v>
      </c>
      <c r="L1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7B1.5.1</v>
      </c>
      <c r="M14" s="26" t="str">
        <f>IF(ISERROR(_xlfn.XLOOKUP(StatementLookup[[#This Row],[TopicID]],TopicLookup[TopicID],TopicLookup[TopicTitle])),"",_xlfn.XLOOKUP(StatementLookup[[#This Row],[TopicID]],TopicLookup[TopicID],TopicLookup[TopicTitle]))</f>
        <v>Life Processes</v>
      </c>
      <c r="N14" s="27" t="str">
        <f>IF(ISERROR(_xlfn.XLOOKUP(StatementLookup[[#This Row],[LessonID]],LessonLookup[LessonID],LessonLookup[LessonTitle])),"",_xlfn.XLOOKUP(StatementLookup[[#This Row],[LessonID]],LessonLookup[LessonID],LessonLookup[LessonTitle]))</f>
        <v>Microscopes and animal cells</v>
      </c>
      <c r="O14" s="1" t="str">
        <f>IF(StatementLookup[[#This Row],[LearningStatementEnter]]="",StatementLookup[[#This Row],[LearningStatementAuto]],StatementLookup[[#This Row],[LearningStatementEnter]])</f>
        <v>Be able to independently prepare a microscope slide</v>
      </c>
      <c r="P14" s="1" t="s">
        <v>1143</v>
      </c>
      <c r="Q14" s="1" t="s">
        <v>2953</v>
      </c>
      <c r="R14" s="1"/>
      <c r="S1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 s="43"/>
      <c r="U14" s="43"/>
      <c r="V14" s="43"/>
      <c r="W14" s="43"/>
      <c r="X14" s="43"/>
      <c r="Y14" s="43"/>
      <c r="Z14" s="43"/>
      <c r="AA14" s="43"/>
      <c r="AC14" s="43"/>
      <c r="AD14" s="43"/>
    </row>
    <row r="15" spans="1:30" ht="14.65" customHeight="1" x14ac:dyDescent="0.25">
      <c r="A15" s="42" t="str">
        <f>_xlfn.XLOOKUP(StatementLookup[[#This Row],[TopicID]],TopicLookup[TopicID],TopicLookup[SyllabusSubject])</f>
        <v>Science</v>
      </c>
      <c r="B15" s="43">
        <f>_xlfn.XLOOKUP(StatementLookup[[#This Row],[TopicID]],TopicLookup[TopicID],TopicLookup[SyllabusKeyStage])</f>
        <v>3</v>
      </c>
      <c r="C15" s="43" t="str">
        <f>_xlfn.XLOOKUP(StatementLookup[[#This Row],[TopicID]],topics!I:I,topics!D:D)</f>
        <v>KS3.Science</v>
      </c>
      <c r="D15" s="43" t="str">
        <f>_xlfn.XLOOKUP(StatementLookup[[#This Row],[TopicID]],topics!I:I,topics!E:E)</f>
        <v>Y7.Science</v>
      </c>
      <c r="E15" s="44">
        <v>7</v>
      </c>
      <c r="F15" s="36" t="s">
        <v>4</v>
      </c>
      <c r="G15" s="45">
        <v>1</v>
      </c>
      <c r="H15" s="36">
        <v>5</v>
      </c>
      <c r="I15" s="46">
        <v>2</v>
      </c>
      <c r="J1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7B1</v>
      </c>
      <c r="K1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7B1.5</v>
      </c>
      <c r="L1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7B1.5.2</v>
      </c>
      <c r="M15" s="26" t="str">
        <f>IF(ISERROR(_xlfn.XLOOKUP(StatementLookup[[#This Row],[TopicID]],TopicLookup[TopicID],TopicLookup[TopicTitle])),"",_xlfn.XLOOKUP(StatementLookup[[#This Row],[TopicID]],TopicLookup[TopicID],TopicLookup[TopicTitle]))</f>
        <v>Life Processes</v>
      </c>
      <c r="N15" s="27" t="str">
        <f>IF(ISERROR(_xlfn.XLOOKUP(StatementLookup[[#This Row],[LessonID]],LessonLookup[LessonID],LessonLookup[LessonTitle])),"",_xlfn.XLOOKUP(StatementLookup[[#This Row],[LessonID]],LessonLookup[LessonID],LessonLookup[LessonTitle]))</f>
        <v>Microscopes and animal cells</v>
      </c>
      <c r="O15" s="1" t="str">
        <f>IF(StatementLookup[[#This Row],[LearningStatementEnter]]="",StatementLookup[[#This Row],[LearningStatementAuto]],StatementLookup[[#This Row],[LearningStatementEnter]])</f>
        <v>Be able to independently focus the microscope</v>
      </c>
      <c r="P15" s="1" t="s">
        <v>1144</v>
      </c>
      <c r="Q15" s="1" t="s">
        <v>2953</v>
      </c>
      <c r="R15" s="1"/>
      <c r="S1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5" s="43"/>
      <c r="U15" s="43"/>
      <c r="V15" s="43"/>
      <c r="W15" s="43"/>
      <c r="X15" s="43"/>
      <c r="Y15" s="43"/>
      <c r="Z15" s="43"/>
      <c r="AA15" s="43"/>
      <c r="AC15" s="43"/>
      <c r="AD15" s="43"/>
    </row>
    <row r="16" spans="1:30" ht="14.65" customHeight="1" x14ac:dyDescent="0.25">
      <c r="A16" s="42" t="str">
        <f>_xlfn.XLOOKUP(StatementLookup[[#This Row],[TopicID]],TopicLookup[TopicID],TopicLookup[SyllabusSubject])</f>
        <v>Science</v>
      </c>
      <c r="B16" s="43">
        <f>_xlfn.XLOOKUP(StatementLookup[[#This Row],[TopicID]],TopicLookup[TopicID],TopicLookup[SyllabusKeyStage])</f>
        <v>3</v>
      </c>
      <c r="C16" s="43" t="str">
        <f>_xlfn.XLOOKUP(StatementLookup[[#This Row],[TopicID]],topics!I:I,topics!D:D)</f>
        <v>KS3.Science</v>
      </c>
      <c r="D16" s="43" t="str">
        <f>_xlfn.XLOOKUP(StatementLookup[[#This Row],[TopicID]],topics!I:I,topics!E:E)</f>
        <v>Y7.Science</v>
      </c>
      <c r="E16" s="44">
        <v>7</v>
      </c>
      <c r="F16" s="36" t="s">
        <v>4</v>
      </c>
      <c r="G16" s="45">
        <v>1</v>
      </c>
      <c r="H16" s="36">
        <v>5</v>
      </c>
      <c r="I16" s="46">
        <v>3</v>
      </c>
      <c r="J1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7B1</v>
      </c>
      <c r="K1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7B1.5</v>
      </c>
      <c r="L1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7B1.5.3</v>
      </c>
      <c r="M16" s="26" t="str">
        <f>IF(ISERROR(_xlfn.XLOOKUP(StatementLookup[[#This Row],[TopicID]],TopicLookup[TopicID],TopicLookup[TopicTitle])),"",_xlfn.XLOOKUP(StatementLookup[[#This Row],[TopicID]],TopicLookup[TopicID],TopicLookup[TopicTitle]))</f>
        <v>Life Processes</v>
      </c>
      <c r="N16" s="27" t="str">
        <f>IF(ISERROR(_xlfn.XLOOKUP(StatementLookup[[#This Row],[LessonID]],LessonLookup[LessonID],LessonLookup[LessonTitle])),"",_xlfn.XLOOKUP(StatementLookup[[#This Row],[LessonID]],LessonLookup[LessonID],LessonLookup[LessonTitle]))</f>
        <v>Microscopes and animal cells</v>
      </c>
      <c r="O16" s="1" t="str">
        <f>IF(StatementLookup[[#This Row],[LearningStatementEnter]]="",StatementLookup[[#This Row],[LearningStatementAuto]],StatementLookup[[#This Row],[LearningStatementEnter]])</f>
        <v>Draw the animal cell sample and add the magnification x to the diagram</v>
      </c>
      <c r="P16" s="1" t="s">
        <v>1145</v>
      </c>
      <c r="Q16" s="1" t="s">
        <v>2953</v>
      </c>
      <c r="R16" s="1"/>
      <c r="S1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6" s="43"/>
      <c r="U16" s="43"/>
      <c r="V16" s="43"/>
      <c r="W16" s="43"/>
      <c r="X16" s="43"/>
      <c r="Y16" s="43"/>
      <c r="Z16" s="43"/>
      <c r="AA16" s="43"/>
      <c r="AC16" s="43"/>
      <c r="AD16" s="43"/>
    </row>
    <row r="17" spans="1:30" ht="14.65" customHeight="1" x14ac:dyDescent="0.25">
      <c r="A17" s="42" t="str">
        <f>_xlfn.XLOOKUP(StatementLookup[[#This Row],[TopicID]],TopicLookup[TopicID],TopicLookup[SyllabusSubject])</f>
        <v>Science</v>
      </c>
      <c r="B17" s="43">
        <f>_xlfn.XLOOKUP(StatementLookup[[#This Row],[TopicID]],TopicLookup[TopicID],TopicLookup[SyllabusKeyStage])</f>
        <v>3</v>
      </c>
      <c r="C17" s="43" t="str">
        <f>_xlfn.XLOOKUP(StatementLookup[[#This Row],[TopicID]],topics!I:I,topics!D:D)</f>
        <v>KS3.Science</v>
      </c>
      <c r="D17" s="43" t="str">
        <f>_xlfn.XLOOKUP(StatementLookup[[#This Row],[TopicID]],topics!I:I,topics!E:E)</f>
        <v>Y7.Science</v>
      </c>
      <c r="E17" s="44">
        <v>7</v>
      </c>
      <c r="F17" s="36" t="s">
        <v>4</v>
      </c>
      <c r="G17" s="45">
        <v>1</v>
      </c>
      <c r="H17" s="36">
        <v>6</v>
      </c>
      <c r="I17" s="46">
        <v>1</v>
      </c>
      <c r="J1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7B1</v>
      </c>
      <c r="K1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7B1.6</v>
      </c>
      <c r="L1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7B1.6.1</v>
      </c>
      <c r="M17" s="26" t="str">
        <f>IF(ISERROR(_xlfn.XLOOKUP(StatementLookup[[#This Row],[TopicID]],TopicLookup[TopicID],TopicLookup[TopicTitle])),"",_xlfn.XLOOKUP(StatementLookup[[#This Row],[TopicID]],TopicLookup[TopicID],TopicLookup[TopicTitle]))</f>
        <v>Life Processes</v>
      </c>
      <c r="N17" s="27" t="str">
        <f>IF(ISERROR(_xlfn.XLOOKUP(StatementLookup[[#This Row],[LessonID]],LessonLookup[LessonID],LessonLookup[LessonTitle])),"",_xlfn.XLOOKUP(StatementLookup[[#This Row],[LessonID]],LessonLookup[LessonID],LessonLookup[LessonTitle]))</f>
        <v>Organs and Tissues</v>
      </c>
      <c r="O17" s="1" t="str">
        <f>IF(StatementLookup[[#This Row],[LearningStatementEnter]]="",StatementLookup[[#This Row],[LearningStatementAuto]],StatementLookup[[#This Row],[LearningStatementEnter]])</f>
        <v>Define the terms “tissue” and “organ”</v>
      </c>
      <c r="P17" s="1" t="s">
        <v>1146</v>
      </c>
      <c r="Q17" s="1" t="s">
        <v>2953</v>
      </c>
      <c r="R17" s="1"/>
      <c r="S1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7" s="43"/>
      <c r="U17" s="43"/>
      <c r="V17" s="43"/>
      <c r="W17" s="43"/>
      <c r="X17" s="43"/>
      <c r="Y17" s="43"/>
      <c r="Z17" s="43"/>
      <c r="AA17" s="43"/>
      <c r="AC17" s="43"/>
      <c r="AD17" s="43"/>
    </row>
    <row r="18" spans="1:30" ht="14.65" customHeight="1" x14ac:dyDescent="0.25">
      <c r="A18" s="42" t="str">
        <f>_xlfn.XLOOKUP(StatementLookup[[#This Row],[TopicID]],TopicLookup[TopicID],TopicLookup[SyllabusSubject])</f>
        <v>Science</v>
      </c>
      <c r="B18" s="43">
        <f>_xlfn.XLOOKUP(StatementLookup[[#This Row],[TopicID]],TopicLookup[TopicID],TopicLookup[SyllabusKeyStage])</f>
        <v>3</v>
      </c>
      <c r="C18" s="43" t="str">
        <f>_xlfn.XLOOKUP(StatementLookup[[#This Row],[TopicID]],topics!I:I,topics!D:D)</f>
        <v>KS3.Science</v>
      </c>
      <c r="D18" s="43" t="str">
        <f>_xlfn.XLOOKUP(StatementLookup[[#This Row],[TopicID]],topics!I:I,topics!E:E)</f>
        <v>Y7.Science</v>
      </c>
      <c r="E18" s="44">
        <v>7</v>
      </c>
      <c r="F18" s="36" t="s">
        <v>4</v>
      </c>
      <c r="G18" s="45">
        <v>1</v>
      </c>
      <c r="H18" s="36">
        <v>6</v>
      </c>
      <c r="I18" s="46">
        <v>2</v>
      </c>
      <c r="J1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7B1</v>
      </c>
      <c r="K1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7B1.6</v>
      </c>
      <c r="L1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7B1.6.2</v>
      </c>
      <c r="M18" s="26" t="str">
        <f>IF(ISERROR(_xlfn.XLOOKUP(StatementLookup[[#This Row],[TopicID]],TopicLookup[TopicID],TopicLookup[TopicTitle])),"",_xlfn.XLOOKUP(StatementLookup[[#This Row],[TopicID]],TopicLookup[TopicID],TopicLookup[TopicTitle]))</f>
        <v>Life Processes</v>
      </c>
      <c r="N18" s="27" t="str">
        <f>IF(ISERROR(_xlfn.XLOOKUP(StatementLookup[[#This Row],[LessonID]],LessonLookup[LessonID],LessonLookup[LessonTitle])),"",_xlfn.XLOOKUP(StatementLookup[[#This Row],[LessonID]],LessonLookup[LessonID],LessonLookup[LessonTitle]))</f>
        <v>Organs and Tissues</v>
      </c>
      <c r="O18" s="1" t="str">
        <f>IF(StatementLookup[[#This Row],[LearningStatementEnter]]="",StatementLookup[[#This Row],[LearningStatementAuto]],StatementLookup[[#This Row],[LearningStatementEnter]])</f>
        <v>Identify named tissues in animals and plants</v>
      </c>
      <c r="P18" s="1" t="s">
        <v>1147</v>
      </c>
      <c r="Q18" s="1" t="s">
        <v>2953</v>
      </c>
      <c r="R18" s="1"/>
      <c r="S1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8" s="43"/>
      <c r="U18" s="43"/>
      <c r="V18" s="43"/>
      <c r="W18" s="43"/>
      <c r="X18" s="43"/>
      <c r="Y18" s="43"/>
      <c r="Z18" s="43"/>
      <c r="AA18" s="43"/>
      <c r="AC18" s="43"/>
      <c r="AD18" s="43"/>
    </row>
    <row r="19" spans="1:30" ht="14.65" customHeight="1" x14ac:dyDescent="0.25">
      <c r="A19" s="42" t="str">
        <f>_xlfn.XLOOKUP(StatementLookup[[#This Row],[TopicID]],TopicLookup[TopicID],TopicLookup[SyllabusSubject])</f>
        <v>Science</v>
      </c>
      <c r="B19" s="43">
        <f>_xlfn.XLOOKUP(StatementLookup[[#This Row],[TopicID]],TopicLookup[TopicID],TopicLookup[SyllabusKeyStage])</f>
        <v>3</v>
      </c>
      <c r="C19" s="43" t="str">
        <f>_xlfn.XLOOKUP(StatementLookup[[#This Row],[TopicID]],topics!I:I,topics!D:D)</f>
        <v>KS3.Science</v>
      </c>
      <c r="D19" s="43" t="str">
        <f>_xlfn.XLOOKUP(StatementLookup[[#This Row],[TopicID]],topics!I:I,topics!E:E)</f>
        <v>Y7.Science</v>
      </c>
      <c r="E19" s="44">
        <v>7</v>
      </c>
      <c r="F19" s="36" t="s">
        <v>4</v>
      </c>
      <c r="G19" s="45">
        <v>1</v>
      </c>
      <c r="H19" s="36">
        <v>6</v>
      </c>
      <c r="I19" s="46">
        <v>3</v>
      </c>
      <c r="J1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7B1</v>
      </c>
      <c r="K1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7B1.6</v>
      </c>
      <c r="L1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7B1.6.3</v>
      </c>
      <c r="M19" s="26" t="str">
        <f>IF(ISERROR(_xlfn.XLOOKUP(StatementLookup[[#This Row],[TopicID]],TopicLookup[TopicID],TopicLookup[TopicTitle])),"",_xlfn.XLOOKUP(StatementLookup[[#This Row],[TopicID]],TopicLookup[TopicID],TopicLookup[TopicTitle]))</f>
        <v>Life Processes</v>
      </c>
      <c r="N19" s="27" t="str">
        <f>IF(ISERROR(_xlfn.XLOOKUP(StatementLookup[[#This Row],[LessonID]],LessonLookup[LessonID],LessonLookup[LessonTitle])),"",_xlfn.XLOOKUP(StatementLookup[[#This Row],[LessonID]],LessonLookup[LessonID],LessonLookup[LessonTitle]))</f>
        <v>Organs and Tissues</v>
      </c>
      <c r="O19" s="1" t="str">
        <f>IF(StatementLookup[[#This Row],[LearningStatementEnter]]="",StatementLookup[[#This Row],[LearningStatementAuto]],StatementLookup[[#This Row],[LearningStatementEnter]])</f>
        <v>Describe the function of different tissues in an organ</v>
      </c>
      <c r="P19" s="1" t="s">
        <v>1148</v>
      </c>
      <c r="Q19" s="1" t="s">
        <v>2953</v>
      </c>
      <c r="R19" s="1"/>
      <c r="S1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9" s="43"/>
      <c r="U19" s="43"/>
      <c r="V19" s="43"/>
      <c r="W19" s="43"/>
      <c r="X19" s="43"/>
      <c r="Y19" s="43"/>
      <c r="Z19" s="43"/>
      <c r="AA19" s="43"/>
      <c r="AC19" s="43"/>
      <c r="AD19" s="43"/>
    </row>
    <row r="20" spans="1:30" ht="14.65" customHeight="1" x14ac:dyDescent="0.25">
      <c r="A20" s="42" t="str">
        <f>_xlfn.XLOOKUP(StatementLookup[[#This Row],[TopicID]],TopicLookup[TopicID],TopicLookup[SyllabusSubject])</f>
        <v>Science</v>
      </c>
      <c r="B20" s="43">
        <f>_xlfn.XLOOKUP(StatementLookup[[#This Row],[TopicID]],TopicLookup[TopicID],TopicLookup[SyllabusKeyStage])</f>
        <v>3</v>
      </c>
      <c r="C20" s="43" t="str">
        <f>_xlfn.XLOOKUP(StatementLookup[[#This Row],[TopicID]],topics!I:I,topics!D:D)</f>
        <v>KS3.Science</v>
      </c>
      <c r="D20" s="43" t="str">
        <f>_xlfn.XLOOKUP(StatementLookup[[#This Row],[TopicID]],topics!I:I,topics!E:E)</f>
        <v>Y7.Science</v>
      </c>
      <c r="E20" s="44">
        <v>7</v>
      </c>
      <c r="F20" s="36" t="s">
        <v>4</v>
      </c>
      <c r="G20" s="45">
        <v>1</v>
      </c>
      <c r="H20" s="36">
        <v>7</v>
      </c>
      <c r="I20" s="46">
        <v>1</v>
      </c>
      <c r="J2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7B1</v>
      </c>
      <c r="K2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7B1.7</v>
      </c>
      <c r="L2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7B1.7.1</v>
      </c>
      <c r="M20" s="26" t="str">
        <f>IF(ISERROR(_xlfn.XLOOKUP(StatementLookup[[#This Row],[TopicID]],TopicLookup[TopicID],TopicLookup[TopicTitle])),"",_xlfn.XLOOKUP(StatementLookup[[#This Row],[TopicID]],TopicLookup[TopicID],TopicLookup[TopicTitle]))</f>
        <v>Life Processes</v>
      </c>
      <c r="N20" s="27" t="str">
        <f>IF(ISERROR(_xlfn.XLOOKUP(StatementLookup[[#This Row],[LessonID]],LessonLookup[LessonID],LessonLookup[LessonTitle])),"",_xlfn.XLOOKUP(StatementLookup[[#This Row],[LessonID]],LessonLookup[LessonID],LessonLookup[LessonTitle]))</f>
        <v>Organ Systems in Plants</v>
      </c>
      <c r="O20" s="1" t="str">
        <f>IF(StatementLookup[[#This Row],[LearningStatementEnter]]="",StatementLookup[[#This Row],[LearningStatementAuto]],StatementLookup[[#This Row],[LearningStatementEnter]])</f>
        <v>Describe how organs work together as organ systems</v>
      </c>
      <c r="P20" s="1" t="s">
        <v>1149</v>
      </c>
      <c r="Q20" s="1" t="s">
        <v>2953</v>
      </c>
      <c r="R20" s="1"/>
      <c r="S2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0" s="43"/>
      <c r="U20" s="43"/>
      <c r="V20" s="43"/>
      <c r="W20" s="43"/>
      <c r="X20" s="43"/>
      <c r="Y20" s="43"/>
      <c r="Z20" s="43"/>
      <c r="AA20" s="43"/>
      <c r="AC20" s="43"/>
      <c r="AD20" s="43"/>
    </row>
    <row r="21" spans="1:30" ht="14.65" customHeight="1" x14ac:dyDescent="0.25">
      <c r="A21" s="42" t="str">
        <f>_xlfn.XLOOKUP(StatementLookup[[#This Row],[TopicID]],TopicLookup[TopicID],TopicLookup[SyllabusSubject])</f>
        <v>Science</v>
      </c>
      <c r="B21" s="43">
        <f>_xlfn.XLOOKUP(StatementLookup[[#This Row],[TopicID]],TopicLookup[TopicID],TopicLookup[SyllabusKeyStage])</f>
        <v>3</v>
      </c>
      <c r="C21" s="43" t="str">
        <f>_xlfn.XLOOKUP(StatementLookup[[#This Row],[TopicID]],topics!I:I,topics!D:D)</f>
        <v>KS3.Science</v>
      </c>
      <c r="D21" s="43" t="str">
        <f>_xlfn.XLOOKUP(StatementLookup[[#This Row],[TopicID]],topics!I:I,topics!E:E)</f>
        <v>Y7.Science</v>
      </c>
      <c r="E21" s="44">
        <v>7</v>
      </c>
      <c r="F21" s="36" t="s">
        <v>4</v>
      </c>
      <c r="G21" s="45">
        <v>1</v>
      </c>
      <c r="H21" s="36">
        <v>7</v>
      </c>
      <c r="I21" s="46">
        <v>2</v>
      </c>
      <c r="J2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7B1</v>
      </c>
      <c r="K2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7B1.7</v>
      </c>
      <c r="L2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7B1.7.2</v>
      </c>
      <c r="M21" s="26" t="str">
        <f>IF(ISERROR(_xlfn.XLOOKUP(StatementLookup[[#This Row],[TopicID]],TopicLookup[TopicID],TopicLookup[TopicTitle])),"",_xlfn.XLOOKUP(StatementLookup[[#This Row],[TopicID]],TopicLookup[TopicID],TopicLookup[TopicTitle]))</f>
        <v>Life Processes</v>
      </c>
      <c r="N21" s="27" t="str">
        <f>IF(ISERROR(_xlfn.XLOOKUP(StatementLookup[[#This Row],[LessonID]],LessonLookup[LessonID],LessonLookup[LessonTitle])),"",_xlfn.XLOOKUP(StatementLookup[[#This Row],[LessonID]],LessonLookup[LessonID],LessonLookup[LessonTitle]))</f>
        <v>Organ Systems in Plants</v>
      </c>
      <c r="O21" s="1" t="str">
        <f>IF(StatementLookup[[#This Row],[LearningStatementEnter]]="",StatementLookup[[#This Row],[LearningStatementAuto]],StatementLookup[[#This Row],[LearningStatementEnter]])</f>
        <v>Describe the organs found in the plant water transport system</v>
      </c>
      <c r="P21" s="1" t="s">
        <v>1150</v>
      </c>
      <c r="Q21" s="1" t="s">
        <v>2953</v>
      </c>
      <c r="R21" s="1"/>
      <c r="S2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1" s="43"/>
      <c r="U21" s="43"/>
      <c r="V21" s="43"/>
      <c r="W21" s="43"/>
      <c r="X21" s="43"/>
      <c r="Y21" s="43"/>
      <c r="Z21" s="43"/>
      <c r="AA21" s="43"/>
      <c r="AC21" s="43"/>
      <c r="AD21" s="43"/>
    </row>
    <row r="22" spans="1:30" ht="14.65" customHeight="1" x14ac:dyDescent="0.25">
      <c r="A22" s="42" t="str">
        <f>_xlfn.XLOOKUP(StatementLookup[[#This Row],[TopicID]],TopicLookup[TopicID],TopicLookup[SyllabusSubject])</f>
        <v>Science</v>
      </c>
      <c r="B22" s="43">
        <f>_xlfn.XLOOKUP(StatementLookup[[#This Row],[TopicID]],TopicLookup[TopicID],TopicLookup[SyllabusKeyStage])</f>
        <v>3</v>
      </c>
      <c r="C22" s="43" t="str">
        <f>_xlfn.XLOOKUP(StatementLookup[[#This Row],[TopicID]],topics!I:I,topics!D:D)</f>
        <v>KS3.Science</v>
      </c>
      <c r="D22" s="43" t="str">
        <f>_xlfn.XLOOKUP(StatementLookup[[#This Row],[TopicID]],topics!I:I,topics!E:E)</f>
        <v>Y7.Science</v>
      </c>
      <c r="E22" s="44">
        <v>7</v>
      </c>
      <c r="F22" s="36" t="s">
        <v>4</v>
      </c>
      <c r="G22" s="45">
        <v>1</v>
      </c>
      <c r="H22" s="36">
        <v>7</v>
      </c>
      <c r="I22" s="46">
        <v>3</v>
      </c>
      <c r="J2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7B1</v>
      </c>
      <c r="K2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7B1.7</v>
      </c>
      <c r="L2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7B1.7.3</v>
      </c>
      <c r="M22" s="26" t="str">
        <f>IF(ISERROR(_xlfn.XLOOKUP(StatementLookup[[#This Row],[TopicID]],TopicLookup[TopicID],TopicLookup[TopicTitle])),"",_xlfn.XLOOKUP(StatementLookup[[#This Row],[TopicID]],TopicLookup[TopicID],TopicLookup[TopicTitle]))</f>
        <v>Life Processes</v>
      </c>
      <c r="N22" s="27" t="str">
        <f>IF(ISERROR(_xlfn.XLOOKUP(StatementLookup[[#This Row],[LessonID]],LessonLookup[LessonID],LessonLookup[LessonTitle])),"",_xlfn.XLOOKUP(StatementLookup[[#This Row],[LessonID]],LessonLookup[LessonID],LessonLookup[LessonTitle]))</f>
        <v>Organ Systems in Plants</v>
      </c>
      <c r="O22" s="1" t="str">
        <f>IF(StatementLookup[[#This Row],[LearningStatementEnter]]="",StatementLookup[[#This Row],[LearningStatementAuto]],StatementLookup[[#This Row],[LearningStatementEnter]])</f>
        <v>Explain the function of the plant water transport system</v>
      </c>
      <c r="P22" s="1" t="s">
        <v>1151</v>
      </c>
      <c r="Q22" s="1" t="s">
        <v>2953</v>
      </c>
      <c r="R22" s="1"/>
      <c r="S2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2" s="43"/>
      <c r="U22" s="43"/>
      <c r="V22" s="43"/>
      <c r="W22" s="43"/>
      <c r="X22" s="43"/>
      <c r="Y22" s="43"/>
      <c r="Z22" s="43"/>
      <c r="AA22" s="43"/>
      <c r="AC22" s="43"/>
      <c r="AD22" s="43"/>
    </row>
    <row r="23" spans="1:30" ht="14.65" customHeight="1" x14ac:dyDescent="0.25">
      <c r="A23" s="42" t="str">
        <f>_xlfn.XLOOKUP(StatementLookup[[#This Row],[TopicID]],TopicLookup[TopicID],TopicLookup[SyllabusSubject])</f>
        <v>Science</v>
      </c>
      <c r="B23" s="43">
        <f>_xlfn.XLOOKUP(StatementLookup[[#This Row],[TopicID]],TopicLookup[TopicID],TopicLookup[SyllabusKeyStage])</f>
        <v>3</v>
      </c>
      <c r="C23" s="43" t="str">
        <f>_xlfn.XLOOKUP(StatementLookup[[#This Row],[TopicID]],topics!I:I,topics!D:D)</f>
        <v>KS3.Science</v>
      </c>
      <c r="D23" s="43" t="str">
        <f>_xlfn.XLOOKUP(StatementLookup[[#This Row],[TopicID]],topics!I:I,topics!E:E)</f>
        <v>Y7.Science</v>
      </c>
      <c r="E23" s="44">
        <v>7</v>
      </c>
      <c r="F23" s="36" t="s">
        <v>4</v>
      </c>
      <c r="G23" s="45">
        <v>1</v>
      </c>
      <c r="H23" s="36">
        <v>8</v>
      </c>
      <c r="I23" s="46">
        <v>1</v>
      </c>
      <c r="J2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7B1</v>
      </c>
      <c r="K2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7B1.8</v>
      </c>
      <c r="L2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7B1.8.1</v>
      </c>
      <c r="M23" s="26" t="str">
        <f>IF(ISERROR(_xlfn.XLOOKUP(StatementLookup[[#This Row],[TopicID]],TopicLookup[TopicID],TopicLookup[TopicTitle])),"",_xlfn.XLOOKUP(StatementLookup[[#This Row],[TopicID]],TopicLookup[TopicID],TopicLookup[TopicTitle]))</f>
        <v>Life Processes</v>
      </c>
      <c r="N23" s="27" t="str">
        <f>IF(ISERROR(_xlfn.XLOOKUP(StatementLookup[[#This Row],[LessonID]],LessonLookup[LessonID],LessonLookup[LessonTitle])),"",_xlfn.XLOOKUP(StatementLookup[[#This Row],[LessonID]],LessonLookup[LessonID],LessonLookup[LessonTitle]))</f>
        <v>Organ Systems in Animals</v>
      </c>
      <c r="O23" s="1" t="str">
        <f>IF(StatementLookup[[#This Row],[LearningStatementEnter]]="",StatementLookup[[#This Row],[LearningStatementAuto]],StatementLookup[[#This Row],[LearningStatementEnter]])</f>
        <v>Describe how organs work together as organ systems</v>
      </c>
      <c r="P23" s="1" t="s">
        <v>1149</v>
      </c>
      <c r="Q23" s="1" t="s">
        <v>2953</v>
      </c>
      <c r="R23" s="1"/>
      <c r="S2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3" s="43"/>
      <c r="U23" s="43"/>
      <c r="V23" s="43"/>
      <c r="W23" s="43"/>
      <c r="X23" s="43"/>
      <c r="Y23" s="43"/>
      <c r="Z23" s="43"/>
      <c r="AA23" s="43"/>
      <c r="AC23" s="43"/>
      <c r="AD23" s="43"/>
    </row>
    <row r="24" spans="1:30" ht="14.65" customHeight="1" x14ac:dyDescent="0.25">
      <c r="A24" s="42" t="str">
        <f>_xlfn.XLOOKUP(StatementLookup[[#This Row],[TopicID]],TopicLookup[TopicID],TopicLookup[SyllabusSubject])</f>
        <v>Science</v>
      </c>
      <c r="B24" s="43">
        <f>_xlfn.XLOOKUP(StatementLookup[[#This Row],[TopicID]],TopicLookup[TopicID],TopicLookup[SyllabusKeyStage])</f>
        <v>3</v>
      </c>
      <c r="C24" s="43" t="str">
        <f>_xlfn.XLOOKUP(StatementLookup[[#This Row],[TopicID]],topics!I:I,topics!D:D)</f>
        <v>KS3.Science</v>
      </c>
      <c r="D24" s="43" t="str">
        <f>_xlfn.XLOOKUP(StatementLookup[[#This Row],[TopicID]],topics!I:I,topics!E:E)</f>
        <v>Y7.Science</v>
      </c>
      <c r="E24" s="44">
        <v>7</v>
      </c>
      <c r="F24" s="36" t="s">
        <v>4</v>
      </c>
      <c r="G24" s="45">
        <v>1</v>
      </c>
      <c r="H24" s="36">
        <v>8</v>
      </c>
      <c r="I24" s="46">
        <v>2</v>
      </c>
      <c r="J2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7B1</v>
      </c>
      <c r="K2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7B1.8</v>
      </c>
      <c r="L2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7B1.8.2</v>
      </c>
      <c r="M24" s="26" t="str">
        <f>IF(ISERROR(_xlfn.XLOOKUP(StatementLookup[[#This Row],[TopicID]],TopicLookup[TopicID],TopicLookup[TopicTitle])),"",_xlfn.XLOOKUP(StatementLookup[[#This Row],[TopicID]],TopicLookup[TopicID],TopicLookup[TopicTitle]))</f>
        <v>Life Processes</v>
      </c>
      <c r="N24" s="27" t="str">
        <f>IF(ISERROR(_xlfn.XLOOKUP(StatementLookup[[#This Row],[LessonID]],LessonLookup[LessonID],LessonLookup[LessonTitle])),"",_xlfn.XLOOKUP(StatementLookup[[#This Row],[LessonID]],LessonLookup[LessonID],LessonLookup[LessonTitle]))</f>
        <v>Organ Systems in Animals</v>
      </c>
      <c r="O24" s="1" t="str">
        <f>IF(StatementLookup[[#This Row],[LearningStatementEnter]]="",StatementLookup[[#This Row],[LearningStatementAuto]],StatementLookup[[#This Row],[LearningStatementEnter]])</f>
        <v>Describe the organs found in the circulatory and digestive system</v>
      </c>
      <c r="P24" s="1" t="s">
        <v>1152</v>
      </c>
      <c r="Q24" s="1" t="s">
        <v>2953</v>
      </c>
      <c r="R24" s="1"/>
      <c r="S2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4" s="43"/>
      <c r="U24" s="43"/>
      <c r="V24" s="43"/>
      <c r="W24" s="43"/>
      <c r="X24" s="43"/>
      <c r="Y24" s="43"/>
      <c r="Z24" s="43"/>
      <c r="AA24" s="43"/>
      <c r="AC24" s="43"/>
      <c r="AD24" s="43"/>
    </row>
    <row r="25" spans="1:30" ht="14.65" customHeight="1" x14ac:dyDescent="0.25">
      <c r="A25" s="42" t="str">
        <f>_xlfn.XLOOKUP(StatementLookup[[#This Row],[TopicID]],TopicLookup[TopicID],TopicLookup[SyllabusSubject])</f>
        <v>Science</v>
      </c>
      <c r="B25" s="43">
        <f>_xlfn.XLOOKUP(StatementLookup[[#This Row],[TopicID]],TopicLookup[TopicID],TopicLookup[SyllabusKeyStage])</f>
        <v>3</v>
      </c>
      <c r="C25" s="43" t="str">
        <f>_xlfn.XLOOKUP(StatementLookup[[#This Row],[TopicID]],topics!I:I,topics!D:D)</f>
        <v>KS3.Science</v>
      </c>
      <c r="D25" s="43" t="str">
        <f>_xlfn.XLOOKUP(StatementLookup[[#This Row],[TopicID]],topics!I:I,topics!E:E)</f>
        <v>Y7.Science</v>
      </c>
      <c r="E25" s="44">
        <v>7</v>
      </c>
      <c r="F25" s="36" t="s">
        <v>4</v>
      </c>
      <c r="G25" s="45">
        <v>1</v>
      </c>
      <c r="H25" s="36">
        <v>8</v>
      </c>
      <c r="I25" s="46">
        <v>3</v>
      </c>
      <c r="J2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7B1</v>
      </c>
      <c r="K2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7B1.8</v>
      </c>
      <c r="L2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7B1.8.3</v>
      </c>
      <c r="M25" s="26" t="str">
        <f>IF(ISERROR(_xlfn.XLOOKUP(StatementLookup[[#This Row],[TopicID]],TopicLookup[TopicID],TopicLookup[TopicTitle])),"",_xlfn.XLOOKUP(StatementLookup[[#This Row],[TopicID]],TopicLookup[TopicID],TopicLookup[TopicTitle]))</f>
        <v>Life Processes</v>
      </c>
      <c r="N25" s="27" t="str">
        <f>IF(ISERROR(_xlfn.XLOOKUP(StatementLookup[[#This Row],[LessonID]],LessonLookup[LessonID],LessonLookup[LessonTitle])),"",_xlfn.XLOOKUP(StatementLookup[[#This Row],[LessonID]],LessonLookup[LessonID],LessonLookup[LessonTitle]))</f>
        <v>Organ Systems in Animals</v>
      </c>
      <c r="O25" s="1" t="str">
        <f>IF(StatementLookup[[#This Row],[LearningStatementEnter]]="",StatementLookup[[#This Row],[LearningStatementAuto]],StatementLookup[[#This Row],[LearningStatementEnter]])</f>
        <v>Describe how and why organ transplant is needed</v>
      </c>
      <c r="P25" s="1" t="s">
        <v>1153</v>
      </c>
      <c r="Q25" s="1" t="s">
        <v>2953</v>
      </c>
      <c r="R25" s="1"/>
      <c r="S2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5" s="43"/>
      <c r="U25" s="43"/>
      <c r="V25" s="43"/>
      <c r="W25" s="43"/>
      <c r="X25" s="43"/>
      <c r="Y25" s="43"/>
      <c r="Z25" s="43"/>
      <c r="AA25" s="43"/>
      <c r="AC25" s="43"/>
      <c r="AD25" s="43"/>
    </row>
    <row r="26" spans="1:30" ht="14.65" customHeight="1" x14ac:dyDescent="0.25">
      <c r="A26" s="42" t="str">
        <f>_xlfn.XLOOKUP(StatementLookup[[#This Row],[TopicID]],TopicLookup[TopicID],TopicLookup[SyllabusSubject])</f>
        <v>Science</v>
      </c>
      <c r="B26" s="43">
        <f>_xlfn.XLOOKUP(StatementLookup[[#This Row],[TopicID]],TopicLookup[TopicID],TopicLookup[SyllabusKeyStage])</f>
        <v>3</v>
      </c>
      <c r="C26" s="43" t="str">
        <f>_xlfn.XLOOKUP(StatementLookup[[#This Row],[TopicID]],topics!I:I,topics!D:D)</f>
        <v>KS3.Science</v>
      </c>
      <c r="D26" s="43" t="str">
        <f>_xlfn.XLOOKUP(StatementLookup[[#This Row],[TopicID]],topics!I:I,topics!E:E)</f>
        <v>Y7.Science</v>
      </c>
      <c r="E26" s="44">
        <v>7</v>
      </c>
      <c r="F26" s="36" t="s">
        <v>4</v>
      </c>
      <c r="G26" s="45">
        <v>1</v>
      </c>
      <c r="H26" s="36" t="s">
        <v>8</v>
      </c>
      <c r="I26" s="46">
        <v>1</v>
      </c>
      <c r="J2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7B1</v>
      </c>
      <c r="K2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7B1.F</v>
      </c>
      <c r="L2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7B1.F.1</v>
      </c>
      <c r="M26" s="26" t="str">
        <f>IF(ISERROR(_xlfn.XLOOKUP(StatementLookup[[#This Row],[TopicID]],TopicLookup[TopicID],TopicLookup[TopicTitle])),"",_xlfn.XLOOKUP(StatementLookup[[#This Row],[TopicID]],TopicLookup[TopicID],TopicLookup[TopicTitle]))</f>
        <v>Life Processes</v>
      </c>
      <c r="N26" s="27" t="str">
        <f>IF(ISERROR(_xlfn.XLOOKUP(StatementLookup[[#This Row],[LessonID]],LessonLookup[LessonID],LessonLookup[LessonTitle])),"",_xlfn.XLOOKUP(StatementLookup[[#This Row],[LessonID]],LessonLookup[LessonID],LessonLookup[LessonTitle]))</f>
        <v>Test feedback: 7B1 Life Processes</v>
      </c>
      <c r="O26" s="1" t="str">
        <f>IF(StatementLookup[[#This Row],[LearningStatementEnter]]="",StatementLookup[[#This Row],[LearningStatementAuto]],StatementLookup[[#This Row],[LearningStatementEnter]])</f>
        <v>Review WWW &amp; EBI for topic 7B1 Life Processes</v>
      </c>
      <c r="P26" s="1"/>
      <c r="Q26" s="1" t="s">
        <v>2954</v>
      </c>
      <c r="R26" s="1"/>
      <c r="S2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WWW &amp; EBI for topic 7B1 Life Processes</v>
      </c>
      <c r="T26" s="43"/>
      <c r="U26" s="43"/>
      <c r="V26" s="43"/>
      <c r="W26" s="43"/>
      <c r="X26" s="43"/>
      <c r="Y26" s="43"/>
      <c r="Z26" s="43"/>
      <c r="AA26" s="43"/>
      <c r="AC26" s="43"/>
      <c r="AD26" s="43"/>
    </row>
    <row r="27" spans="1:30" ht="14.65" customHeight="1" x14ac:dyDescent="0.25">
      <c r="A27" s="42" t="str">
        <f>_xlfn.XLOOKUP(StatementLookup[[#This Row],[TopicID]],TopicLookup[TopicID],TopicLookup[SyllabusSubject])</f>
        <v>Science</v>
      </c>
      <c r="B27" s="43">
        <f>_xlfn.XLOOKUP(StatementLookup[[#This Row],[TopicID]],TopicLookup[TopicID],TopicLookup[SyllabusKeyStage])</f>
        <v>3</v>
      </c>
      <c r="C27" s="43" t="str">
        <f>_xlfn.XLOOKUP(StatementLookup[[#This Row],[TopicID]],topics!I:I,topics!D:D)</f>
        <v>KS3.Science</v>
      </c>
      <c r="D27" s="43" t="str">
        <f>_xlfn.XLOOKUP(StatementLookup[[#This Row],[TopicID]],topics!I:I,topics!E:E)</f>
        <v>Y7.Science</v>
      </c>
      <c r="E27" s="44">
        <v>7</v>
      </c>
      <c r="F27" s="36" t="s">
        <v>4</v>
      </c>
      <c r="G27" s="45">
        <v>1</v>
      </c>
      <c r="H27" s="36" t="s">
        <v>6</v>
      </c>
      <c r="I27" s="46">
        <v>1</v>
      </c>
      <c r="J2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7B1</v>
      </c>
      <c r="K2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7B1.R</v>
      </c>
      <c r="L2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7B1.R.1</v>
      </c>
      <c r="M27" s="26" t="str">
        <f>IF(ISERROR(_xlfn.XLOOKUP(StatementLookup[[#This Row],[TopicID]],TopicLookup[TopicID],TopicLookup[TopicTitle])),"",_xlfn.XLOOKUP(StatementLookup[[#This Row],[TopicID]],TopicLookup[TopicID],TopicLookup[TopicTitle]))</f>
        <v>Life Processes</v>
      </c>
      <c r="N27" s="27" t="str">
        <f>IF(ISERROR(_xlfn.XLOOKUP(StatementLookup[[#This Row],[LessonID]],LessonLookup[LessonID],LessonLookup[LessonTitle])),"",_xlfn.XLOOKUP(StatementLookup[[#This Row],[LessonID]],LessonLookup[LessonID],LessonLookup[LessonTitle]))</f>
        <v>Revision of topic 7B1 Life Processes</v>
      </c>
      <c r="O27" s="1" t="str">
        <f>IF(StatementLookup[[#This Row],[LearningStatementEnter]]="",StatementLookup[[#This Row],[LearningStatementAuto]],StatementLookup[[#This Row],[LearningStatementEnter]])</f>
        <v>Review topic 7B1 Life Processes</v>
      </c>
      <c r="P27" s="1"/>
      <c r="Q27" s="1" t="s">
        <v>2954</v>
      </c>
      <c r="R27" s="1"/>
      <c r="S2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topic 7B1 Life Processes</v>
      </c>
      <c r="T27" s="43"/>
      <c r="U27" s="43"/>
      <c r="V27" s="43"/>
      <c r="W27" s="43"/>
      <c r="X27" s="43"/>
      <c r="Y27" s="43"/>
      <c r="Z27" s="43"/>
      <c r="AA27" s="43"/>
      <c r="AC27" s="43"/>
      <c r="AD27" s="43"/>
    </row>
    <row r="28" spans="1:30" ht="14.65" customHeight="1" x14ac:dyDescent="0.25">
      <c r="A28" s="42" t="str">
        <f>_xlfn.XLOOKUP(StatementLookup[[#This Row],[TopicID]],TopicLookup[TopicID],TopicLookup[SyllabusSubject])</f>
        <v>Science</v>
      </c>
      <c r="B28" s="43">
        <f>_xlfn.XLOOKUP(StatementLookup[[#This Row],[TopicID]],TopicLookup[TopicID],TopicLookup[SyllabusKeyStage])</f>
        <v>3</v>
      </c>
      <c r="C28" s="43" t="str">
        <f>_xlfn.XLOOKUP(StatementLookup[[#This Row],[TopicID]],topics!I:I,topics!D:D)</f>
        <v>KS3.Science</v>
      </c>
      <c r="D28" s="43" t="str">
        <f>_xlfn.XLOOKUP(StatementLookup[[#This Row],[TopicID]],topics!I:I,topics!E:E)</f>
        <v>Y7.Science</v>
      </c>
      <c r="E28" s="44">
        <v>7</v>
      </c>
      <c r="F28" s="36" t="s">
        <v>4</v>
      </c>
      <c r="G28" s="45">
        <v>1</v>
      </c>
      <c r="H28" s="36" t="s">
        <v>7</v>
      </c>
      <c r="I28" s="46">
        <v>1</v>
      </c>
      <c r="J2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7B1</v>
      </c>
      <c r="K2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7B1.T</v>
      </c>
      <c r="L2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7B1.T.1</v>
      </c>
      <c r="M28" s="26" t="str">
        <f>IF(ISERROR(_xlfn.XLOOKUP(StatementLookup[[#This Row],[TopicID]],TopicLookup[TopicID],TopicLookup[TopicTitle])),"",_xlfn.XLOOKUP(StatementLookup[[#This Row],[TopicID]],TopicLookup[TopicID],TopicLookup[TopicTitle]))</f>
        <v>Life Processes</v>
      </c>
      <c r="N28" s="27" t="str">
        <f>IF(ISERROR(_xlfn.XLOOKUP(StatementLookup[[#This Row],[LessonID]],LessonLookup[LessonID],LessonLookup[LessonTitle])),"",_xlfn.XLOOKUP(StatementLookup[[#This Row],[LessonID]],LessonLookup[LessonID],LessonLookup[LessonTitle]))</f>
        <v>Topic test: 7B1 Life Processes</v>
      </c>
      <c r="O28" s="1" t="str">
        <f>IF(StatementLookup[[#This Row],[LearningStatementEnter]]="",StatementLookup[[#This Row],[LearningStatementAuto]],StatementLookup[[#This Row],[LearningStatementEnter]])</f>
        <v>Test understanding of topic 7B1 Life Processes</v>
      </c>
      <c r="P28" s="1"/>
      <c r="Q28" s="1" t="s">
        <v>2954</v>
      </c>
      <c r="R28" s="1"/>
      <c r="S2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Test understanding of topic 7B1 Life Processes</v>
      </c>
      <c r="T28" s="43"/>
      <c r="U28" s="43"/>
      <c r="V28" s="43"/>
      <c r="W28" s="43"/>
      <c r="X28" s="43"/>
      <c r="Y28" s="43"/>
      <c r="Z28" s="43"/>
      <c r="AA28" s="43"/>
      <c r="AC28" s="43"/>
      <c r="AD28" s="43"/>
    </row>
    <row r="29" spans="1:30" ht="14.65" customHeight="1" x14ac:dyDescent="0.25">
      <c r="A29" s="42" t="str">
        <f>_xlfn.XLOOKUP(StatementLookup[[#This Row],[TopicID]],TopicLookup[TopicID],TopicLookup[SyllabusSubject])</f>
        <v>Science</v>
      </c>
      <c r="B29" s="43">
        <f>_xlfn.XLOOKUP(StatementLookup[[#This Row],[TopicID]],TopicLookup[TopicID],TopicLookup[SyllabusKeyStage])</f>
        <v>3</v>
      </c>
      <c r="C29" s="43" t="str">
        <f>_xlfn.XLOOKUP(StatementLookup[[#This Row],[TopicID]],topics!I:I,topics!D:D)</f>
        <v>KS3.Science</v>
      </c>
      <c r="D29" s="43" t="str">
        <f>_xlfn.XLOOKUP(StatementLookup[[#This Row],[TopicID]],topics!I:I,topics!E:E)</f>
        <v>Y7.Science</v>
      </c>
      <c r="E29" s="44">
        <v>7</v>
      </c>
      <c r="F29" s="36" t="s">
        <v>4</v>
      </c>
      <c r="G29" s="45">
        <v>2</v>
      </c>
      <c r="H29" s="36">
        <v>1</v>
      </c>
      <c r="I29" s="46">
        <v>1</v>
      </c>
      <c r="J2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7B2</v>
      </c>
      <c r="K2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7B2.1</v>
      </c>
      <c r="L2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7B2.1.1</v>
      </c>
      <c r="M29" s="26" t="str">
        <f>IF(ISERROR(_xlfn.XLOOKUP(StatementLookup[[#This Row],[TopicID]],TopicLookup[TopicID],TopicLookup[TopicTitle])),"",_xlfn.XLOOKUP(StatementLookup[[#This Row],[TopicID]],TopicLookup[TopicID],TopicLookup[TopicTitle]))</f>
        <v>Respiration And Circulation</v>
      </c>
      <c r="N29" s="27" t="str">
        <f>IF(ISERROR(_xlfn.XLOOKUP(StatementLookup[[#This Row],[LessonID]],LessonLookup[LessonID],LessonLookup[LessonTitle])),"",_xlfn.XLOOKUP(StatementLookup[[#This Row],[LessonID]],LessonLookup[LessonID],LessonLookup[LessonTitle]))</f>
        <v>Aerobic Respiration</v>
      </c>
      <c r="O29" s="1" t="str">
        <f>IF(StatementLookup[[#This Row],[LearningStatementEnter]]="",StatementLookup[[#This Row],[LearningStatementAuto]],StatementLookup[[#This Row],[LearningStatementEnter]])</f>
        <v>Know that respiration involves releasing energy from food</v>
      </c>
      <c r="P29" s="43" t="s">
        <v>1154</v>
      </c>
      <c r="Q29" s="1" t="s">
        <v>2953</v>
      </c>
      <c r="R29" s="1"/>
      <c r="S2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9" s="43"/>
      <c r="U29" s="43"/>
      <c r="V29" s="43"/>
      <c r="W29" s="43"/>
      <c r="X29" s="43"/>
      <c r="Y29" s="43"/>
      <c r="Z29" s="43"/>
      <c r="AA29" s="43"/>
      <c r="AC29" s="43"/>
      <c r="AD29" s="43"/>
    </row>
    <row r="30" spans="1:30" ht="14.65" customHeight="1" x14ac:dyDescent="0.25">
      <c r="A30" s="42" t="str">
        <f>_xlfn.XLOOKUP(StatementLookup[[#This Row],[TopicID]],TopicLookup[TopicID],TopicLookup[SyllabusSubject])</f>
        <v>Science</v>
      </c>
      <c r="B30" s="43">
        <f>_xlfn.XLOOKUP(StatementLookup[[#This Row],[TopicID]],TopicLookup[TopicID],TopicLookup[SyllabusKeyStage])</f>
        <v>3</v>
      </c>
      <c r="C30" s="43" t="str">
        <f>_xlfn.XLOOKUP(StatementLookup[[#This Row],[TopicID]],topics!I:I,topics!D:D)</f>
        <v>KS3.Science</v>
      </c>
      <c r="D30" s="43" t="str">
        <f>_xlfn.XLOOKUP(StatementLookup[[#This Row],[TopicID]],topics!I:I,topics!E:E)</f>
        <v>Y7.Science</v>
      </c>
      <c r="E30" s="44">
        <v>7</v>
      </c>
      <c r="F30" s="36" t="s">
        <v>4</v>
      </c>
      <c r="G30" s="45">
        <v>2</v>
      </c>
      <c r="H30" s="36">
        <v>1</v>
      </c>
      <c r="I30" s="46">
        <v>2</v>
      </c>
      <c r="J3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7B2</v>
      </c>
      <c r="K3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7B2.1</v>
      </c>
      <c r="L3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7B2.1.2</v>
      </c>
      <c r="M30" s="26" t="str">
        <f>IF(ISERROR(_xlfn.XLOOKUP(StatementLookup[[#This Row],[TopicID]],TopicLookup[TopicID],TopicLookup[TopicTitle])),"",_xlfn.XLOOKUP(StatementLookup[[#This Row],[TopicID]],TopicLookup[TopicID],TopicLookup[TopicTitle]))</f>
        <v>Respiration And Circulation</v>
      </c>
      <c r="N30" s="27" t="str">
        <f>IF(ISERROR(_xlfn.XLOOKUP(StatementLookup[[#This Row],[LessonID]],LessonLookup[LessonID],LessonLookup[LessonTitle])),"",_xlfn.XLOOKUP(StatementLookup[[#This Row],[LessonID]],LessonLookup[LessonID],LessonLookup[LessonTitle]))</f>
        <v>Aerobic Respiration</v>
      </c>
      <c r="O30" s="1" t="str">
        <f>IF(StatementLookup[[#This Row],[LearningStatementEnter]]="",StatementLookup[[#This Row],[LearningStatementAuto]],StatementLookup[[#This Row],[LearningStatementEnter]])</f>
        <v>Recall that oxygen and glucose are used up during respiration</v>
      </c>
      <c r="P30" s="43" t="s">
        <v>1155</v>
      </c>
      <c r="Q30" s="1" t="s">
        <v>2953</v>
      </c>
      <c r="R30" s="1"/>
      <c r="S3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0" s="43"/>
      <c r="U30" s="43"/>
      <c r="V30" s="43"/>
      <c r="W30" s="43"/>
      <c r="X30" s="43"/>
      <c r="Y30" s="43"/>
      <c r="Z30" s="43"/>
      <c r="AA30" s="43"/>
      <c r="AC30" s="43"/>
      <c r="AD30" s="43"/>
    </row>
    <row r="31" spans="1:30" ht="14.65" customHeight="1" x14ac:dyDescent="0.25">
      <c r="A31" s="42" t="str">
        <f>_xlfn.XLOOKUP(StatementLookup[[#This Row],[TopicID]],TopicLookup[TopicID],TopicLookup[SyllabusSubject])</f>
        <v>Science</v>
      </c>
      <c r="B31" s="43">
        <f>_xlfn.XLOOKUP(StatementLookup[[#This Row],[TopicID]],TopicLookup[TopicID],TopicLookup[SyllabusKeyStage])</f>
        <v>3</v>
      </c>
      <c r="C31" s="43" t="str">
        <f>_xlfn.XLOOKUP(StatementLookup[[#This Row],[TopicID]],topics!I:I,topics!D:D)</f>
        <v>KS3.Science</v>
      </c>
      <c r="D31" s="43" t="str">
        <f>_xlfn.XLOOKUP(StatementLookup[[#This Row],[TopicID]],topics!I:I,topics!E:E)</f>
        <v>Y7.Science</v>
      </c>
      <c r="E31" s="44">
        <v>7</v>
      </c>
      <c r="F31" s="36" t="s">
        <v>4</v>
      </c>
      <c r="G31" s="45">
        <v>2</v>
      </c>
      <c r="H31" s="36">
        <v>1</v>
      </c>
      <c r="I31" s="46">
        <v>3</v>
      </c>
      <c r="J3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7B2</v>
      </c>
      <c r="K3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7B2.1</v>
      </c>
      <c r="L3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7B2.1.3</v>
      </c>
      <c r="M31" s="26" t="str">
        <f>IF(ISERROR(_xlfn.XLOOKUP(StatementLookup[[#This Row],[TopicID]],TopicLookup[TopicID],TopicLookup[TopicTitle])),"",_xlfn.XLOOKUP(StatementLookup[[#This Row],[TopicID]],TopicLookup[TopicID],TopicLookup[TopicTitle]))</f>
        <v>Respiration And Circulation</v>
      </c>
      <c r="N31" s="27" t="str">
        <f>IF(ISERROR(_xlfn.XLOOKUP(StatementLookup[[#This Row],[LessonID]],LessonLookup[LessonID],LessonLookup[LessonTitle])),"",_xlfn.XLOOKUP(StatementLookup[[#This Row],[LessonID]],LessonLookup[LessonID],LessonLookup[LessonTitle]))</f>
        <v>Aerobic Respiration</v>
      </c>
      <c r="O31" s="1" t="str">
        <f>IF(StatementLookup[[#This Row],[LearningStatementEnter]]="",StatementLookup[[#This Row],[LearningStatementAuto]],StatementLookup[[#This Row],[LearningStatementEnter]])</f>
        <v>Model aerobic respiration using a word equation.</v>
      </c>
      <c r="P31" s="43" t="s">
        <v>1156</v>
      </c>
      <c r="Q31" s="1" t="s">
        <v>2953</v>
      </c>
      <c r="R31" s="1"/>
      <c r="S3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1" s="43"/>
      <c r="U31" s="43"/>
      <c r="V31" s="43"/>
      <c r="W31" s="43"/>
      <c r="X31" s="43"/>
      <c r="Y31" s="43"/>
      <c r="Z31" s="43"/>
      <c r="AA31" s="43"/>
      <c r="AC31" s="43"/>
      <c r="AD31" s="43"/>
    </row>
    <row r="32" spans="1:30" ht="14.65" customHeight="1" x14ac:dyDescent="0.25">
      <c r="A32" s="42" t="str">
        <f>_xlfn.XLOOKUP(StatementLookup[[#This Row],[TopicID]],TopicLookup[TopicID],TopicLookup[SyllabusSubject])</f>
        <v>Science</v>
      </c>
      <c r="B32" s="43">
        <f>_xlfn.XLOOKUP(StatementLookup[[#This Row],[TopicID]],TopicLookup[TopicID],TopicLookup[SyllabusKeyStage])</f>
        <v>3</v>
      </c>
      <c r="C32" s="43" t="str">
        <f>_xlfn.XLOOKUP(StatementLookup[[#This Row],[TopicID]],topics!I:I,topics!D:D)</f>
        <v>KS3.Science</v>
      </c>
      <c r="D32" s="43" t="str">
        <f>_xlfn.XLOOKUP(StatementLookup[[#This Row],[TopicID]],topics!I:I,topics!E:E)</f>
        <v>Y7.Science</v>
      </c>
      <c r="E32" s="44">
        <v>7</v>
      </c>
      <c r="F32" s="36" t="s">
        <v>4</v>
      </c>
      <c r="G32" s="45">
        <v>2</v>
      </c>
      <c r="H32" s="36">
        <v>2</v>
      </c>
      <c r="I32" s="46">
        <v>1</v>
      </c>
      <c r="J3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7B2</v>
      </c>
      <c r="K3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7B2.2</v>
      </c>
      <c r="L3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7B2.2.1</v>
      </c>
      <c r="M32" s="26" t="str">
        <f>IF(ISERROR(_xlfn.XLOOKUP(StatementLookup[[#This Row],[TopicID]],TopicLookup[TopicID],TopicLookup[TopicTitle])),"",_xlfn.XLOOKUP(StatementLookup[[#This Row],[TopicID]],TopicLookup[TopicID],TopicLookup[TopicTitle]))</f>
        <v>Respiration And Circulation</v>
      </c>
      <c r="N32" s="27" t="str">
        <f>IF(ISERROR(_xlfn.XLOOKUP(StatementLookup[[#This Row],[LessonID]],LessonLookup[LessonID],LessonLookup[LessonTitle])),"",_xlfn.XLOOKUP(StatementLookup[[#This Row],[LessonID]],LessonLookup[LessonID],LessonLookup[LessonTitle]))</f>
        <v>Anaerobic respiration</v>
      </c>
      <c r="O32" s="1" t="str">
        <f>IF(StatementLookup[[#This Row],[LearningStatementEnter]]="",StatementLookup[[#This Row],[LearningStatementAuto]],StatementLookup[[#This Row],[LearningStatementEnter]])</f>
        <v>Explain what anaerobic respiration involves</v>
      </c>
      <c r="P32" s="43" t="s">
        <v>1157</v>
      </c>
      <c r="Q32" s="1" t="s">
        <v>2953</v>
      </c>
      <c r="R32" s="1"/>
      <c r="S3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2" s="43"/>
      <c r="U32" s="43"/>
      <c r="V32" s="43"/>
      <c r="W32" s="43"/>
      <c r="X32" s="43"/>
      <c r="Y32" s="43"/>
      <c r="Z32" s="43"/>
      <c r="AA32" s="43"/>
      <c r="AC32" s="43"/>
      <c r="AD32" s="43"/>
    </row>
    <row r="33" spans="1:30" ht="14.65" customHeight="1" x14ac:dyDescent="0.25">
      <c r="A33" s="42" t="str">
        <f>_xlfn.XLOOKUP(StatementLookup[[#This Row],[TopicID]],TopicLookup[TopicID],TopicLookup[SyllabusSubject])</f>
        <v>Science</v>
      </c>
      <c r="B33" s="43">
        <f>_xlfn.XLOOKUP(StatementLookup[[#This Row],[TopicID]],TopicLookup[TopicID],TopicLookup[SyllabusKeyStage])</f>
        <v>3</v>
      </c>
      <c r="C33" s="43" t="str">
        <f>_xlfn.XLOOKUP(StatementLookup[[#This Row],[TopicID]],topics!I:I,topics!D:D)</f>
        <v>KS3.Science</v>
      </c>
      <c r="D33" s="43" t="str">
        <f>_xlfn.XLOOKUP(StatementLookup[[#This Row],[TopicID]],topics!I:I,topics!E:E)</f>
        <v>Y7.Science</v>
      </c>
      <c r="E33" s="44">
        <v>7</v>
      </c>
      <c r="F33" s="36" t="s">
        <v>4</v>
      </c>
      <c r="G33" s="45">
        <v>2</v>
      </c>
      <c r="H33" s="36">
        <v>2</v>
      </c>
      <c r="I33" s="46">
        <v>2</v>
      </c>
      <c r="J3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7B2</v>
      </c>
      <c r="K3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7B2.2</v>
      </c>
      <c r="L3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7B2.2.2</v>
      </c>
      <c r="M33" s="26" t="str">
        <f>IF(ISERROR(_xlfn.XLOOKUP(StatementLookup[[#This Row],[TopicID]],TopicLookup[TopicID],TopicLookup[TopicTitle])),"",_xlfn.XLOOKUP(StatementLookup[[#This Row],[TopicID]],TopicLookup[TopicID],TopicLookup[TopicTitle]))</f>
        <v>Respiration And Circulation</v>
      </c>
      <c r="N33" s="27" t="str">
        <f>IF(ISERROR(_xlfn.XLOOKUP(StatementLookup[[#This Row],[LessonID]],LessonLookup[LessonID],LessonLookup[LessonTitle])),"",_xlfn.XLOOKUP(StatementLookup[[#This Row],[LessonID]],LessonLookup[LessonID],LessonLookup[LessonTitle]))</f>
        <v>Anaerobic respiration</v>
      </c>
      <c r="O33" s="1" t="str">
        <f>IF(StatementLookup[[#This Row],[LearningStatementEnter]]="",StatementLookup[[#This Row],[LearningStatementAuto]],StatementLookup[[#This Row],[LearningStatementEnter]])</f>
        <v>Explain why aerobic and anaerobic respiration occurs at the same time</v>
      </c>
      <c r="P33" s="43" t="s">
        <v>1158</v>
      </c>
      <c r="Q33" s="1" t="s">
        <v>2953</v>
      </c>
      <c r="R33" s="1"/>
      <c r="S3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3" s="43"/>
      <c r="U33" s="43"/>
      <c r="V33" s="43"/>
      <c r="W33" s="43"/>
      <c r="X33" s="43"/>
      <c r="Y33" s="43"/>
      <c r="Z33" s="43"/>
      <c r="AA33" s="43"/>
      <c r="AC33" s="43"/>
      <c r="AD33" s="43"/>
    </row>
    <row r="34" spans="1:30" ht="14.65" customHeight="1" x14ac:dyDescent="0.25">
      <c r="A34" s="42" t="str">
        <f>_xlfn.XLOOKUP(StatementLookup[[#This Row],[TopicID]],TopicLookup[TopicID],TopicLookup[SyllabusSubject])</f>
        <v>Science</v>
      </c>
      <c r="B34" s="43">
        <f>_xlfn.XLOOKUP(StatementLookup[[#This Row],[TopicID]],TopicLookup[TopicID],TopicLookup[SyllabusKeyStage])</f>
        <v>3</v>
      </c>
      <c r="C34" s="43" t="str">
        <f>_xlfn.XLOOKUP(StatementLookup[[#This Row],[TopicID]],topics!I:I,topics!D:D)</f>
        <v>KS3.Science</v>
      </c>
      <c r="D34" s="43" t="str">
        <f>_xlfn.XLOOKUP(StatementLookup[[#This Row],[TopicID]],topics!I:I,topics!E:E)</f>
        <v>Y7.Science</v>
      </c>
      <c r="E34" s="44">
        <v>7</v>
      </c>
      <c r="F34" s="36" t="s">
        <v>4</v>
      </c>
      <c r="G34" s="45">
        <v>2</v>
      </c>
      <c r="H34" s="36">
        <v>2</v>
      </c>
      <c r="I34" s="46">
        <v>3</v>
      </c>
      <c r="J3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7B2</v>
      </c>
      <c r="K3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7B2.2</v>
      </c>
      <c r="L3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7B2.2.3</v>
      </c>
      <c r="M34" s="26" t="str">
        <f>IF(ISERROR(_xlfn.XLOOKUP(StatementLookup[[#This Row],[TopicID]],TopicLookup[TopicID],TopicLookup[TopicTitle])),"",_xlfn.XLOOKUP(StatementLookup[[#This Row],[TopicID]],TopicLookup[TopicID],TopicLookup[TopicTitle]))</f>
        <v>Respiration And Circulation</v>
      </c>
      <c r="N34" s="27" t="str">
        <f>IF(ISERROR(_xlfn.XLOOKUP(StatementLookup[[#This Row],[LessonID]],LessonLookup[LessonID],LessonLookup[LessonTitle])),"",_xlfn.XLOOKUP(StatementLookup[[#This Row],[LessonID]],LessonLookup[LessonID],LessonLookup[LessonTitle]))</f>
        <v>Anaerobic respiration</v>
      </c>
      <c r="O34" s="1" t="str">
        <f>IF(StatementLookup[[#This Row],[LearningStatementEnter]]="",StatementLookup[[#This Row],[LearningStatementAuto]],StatementLookup[[#This Row],[LearningStatementEnter]])</f>
        <v>Model anaerobic respiration using a word equation</v>
      </c>
      <c r="P34" s="43" t="s">
        <v>1159</v>
      </c>
      <c r="Q34" s="1" t="s">
        <v>2953</v>
      </c>
      <c r="R34" s="1"/>
      <c r="S3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4" s="43"/>
      <c r="U34" s="43"/>
      <c r="V34" s="43"/>
      <c r="W34" s="43"/>
      <c r="X34" s="43"/>
      <c r="Y34" s="43"/>
      <c r="Z34" s="43"/>
      <c r="AA34" s="43"/>
      <c r="AC34" s="43"/>
      <c r="AD34" s="43"/>
    </row>
    <row r="35" spans="1:30" ht="14.65" customHeight="1" x14ac:dyDescent="0.25">
      <c r="A35" s="42" t="str">
        <f>_xlfn.XLOOKUP(StatementLookup[[#This Row],[TopicID]],TopicLookup[TopicID],TopicLookup[SyllabusSubject])</f>
        <v>Science</v>
      </c>
      <c r="B35" s="43">
        <f>_xlfn.XLOOKUP(StatementLookup[[#This Row],[TopicID]],TopicLookup[TopicID],TopicLookup[SyllabusKeyStage])</f>
        <v>3</v>
      </c>
      <c r="C35" s="43" t="str">
        <f>_xlfn.XLOOKUP(StatementLookup[[#This Row],[TopicID]],topics!I:I,topics!D:D)</f>
        <v>KS3.Science</v>
      </c>
      <c r="D35" s="43" t="str">
        <f>_xlfn.XLOOKUP(StatementLookup[[#This Row],[TopicID]],topics!I:I,topics!E:E)</f>
        <v>Y7.Science</v>
      </c>
      <c r="E35" s="44">
        <v>7</v>
      </c>
      <c r="F35" s="36" t="s">
        <v>4</v>
      </c>
      <c r="G35" s="45">
        <v>2</v>
      </c>
      <c r="H35" s="36">
        <v>3</v>
      </c>
      <c r="I35" s="46">
        <v>1</v>
      </c>
      <c r="J3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7B2</v>
      </c>
      <c r="K3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7B2.3</v>
      </c>
      <c r="L3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7B2.3.1</v>
      </c>
      <c r="M35" s="26" t="str">
        <f>IF(ISERROR(_xlfn.XLOOKUP(StatementLookup[[#This Row],[TopicID]],TopicLookup[TopicID],TopicLookup[TopicTitle])),"",_xlfn.XLOOKUP(StatementLookup[[#This Row],[TopicID]],TopicLookup[TopicID],TopicLookup[TopicTitle]))</f>
        <v>Respiration And Circulation</v>
      </c>
      <c r="N35" s="27" t="str">
        <f>IF(ISERROR(_xlfn.XLOOKUP(StatementLookup[[#This Row],[LessonID]],LessonLookup[LessonID],LessonLookup[LessonTitle])),"",_xlfn.XLOOKUP(StatementLookup[[#This Row],[LessonID]],LessonLookup[LessonID],LessonLookup[LessonTitle]))</f>
        <v>Lungs and Breathing</v>
      </c>
      <c r="O35" s="1" t="str">
        <f>IF(StatementLookup[[#This Row],[LearningStatementEnter]]="",StatementLookup[[#This Row],[LearningStatementAuto]],StatementLookup[[#This Row],[LearningStatementEnter]])</f>
        <v>Explain how the lungs work and what they do</v>
      </c>
      <c r="P35" s="43" t="s">
        <v>1160</v>
      </c>
      <c r="Q35" s="1" t="s">
        <v>2953</v>
      </c>
      <c r="R35" s="1"/>
      <c r="S3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5" s="43"/>
      <c r="U35" s="43"/>
      <c r="V35" s="43"/>
      <c r="W35" s="43"/>
      <c r="X35" s="43"/>
      <c r="Y35" s="43"/>
      <c r="Z35" s="43"/>
      <c r="AA35" s="43"/>
      <c r="AC35" s="43"/>
      <c r="AD35" s="43"/>
    </row>
    <row r="36" spans="1:30" ht="14.65" customHeight="1" x14ac:dyDescent="0.25">
      <c r="A36" s="42" t="str">
        <f>_xlfn.XLOOKUP(StatementLookup[[#This Row],[TopicID]],TopicLookup[TopicID],TopicLookup[SyllabusSubject])</f>
        <v>Science</v>
      </c>
      <c r="B36" s="43">
        <f>_xlfn.XLOOKUP(StatementLookup[[#This Row],[TopicID]],TopicLookup[TopicID],TopicLookup[SyllabusKeyStage])</f>
        <v>3</v>
      </c>
      <c r="C36" s="43" t="str">
        <f>_xlfn.XLOOKUP(StatementLookup[[#This Row],[TopicID]],topics!I:I,topics!D:D)</f>
        <v>KS3.Science</v>
      </c>
      <c r="D36" s="43" t="str">
        <f>_xlfn.XLOOKUP(StatementLookup[[#This Row],[TopicID]],topics!I:I,topics!E:E)</f>
        <v>Y7.Science</v>
      </c>
      <c r="E36" s="44">
        <v>7</v>
      </c>
      <c r="F36" s="36" t="s">
        <v>4</v>
      </c>
      <c r="G36" s="45">
        <v>2</v>
      </c>
      <c r="H36" s="36">
        <v>3</v>
      </c>
      <c r="I36" s="46">
        <v>2</v>
      </c>
      <c r="J3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7B2</v>
      </c>
      <c r="K3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7B2.3</v>
      </c>
      <c r="L3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7B2.3.2</v>
      </c>
      <c r="M36" s="26" t="str">
        <f>IF(ISERROR(_xlfn.XLOOKUP(StatementLookup[[#This Row],[TopicID]],TopicLookup[TopicID],TopicLookup[TopicTitle])),"",_xlfn.XLOOKUP(StatementLookup[[#This Row],[TopicID]],TopicLookup[TopicID],TopicLookup[TopicTitle]))</f>
        <v>Respiration And Circulation</v>
      </c>
      <c r="N36" s="27" t="str">
        <f>IF(ISERROR(_xlfn.XLOOKUP(StatementLookup[[#This Row],[LessonID]],LessonLookup[LessonID],LessonLookup[LessonTitle])),"",_xlfn.XLOOKUP(StatementLookup[[#This Row],[LessonID]],LessonLookup[LessonID],LessonLookup[LessonTitle]))</f>
        <v>Lungs and Breathing</v>
      </c>
      <c r="O36" s="1" t="str">
        <f>IF(StatementLookup[[#This Row],[LearningStatementEnter]]="",StatementLookup[[#This Row],[LearningStatementAuto]],StatementLookup[[#This Row],[LearningStatementEnter]])</f>
        <v>Identify the main organs in the human respiratory system</v>
      </c>
      <c r="P36" s="43" t="s">
        <v>1161</v>
      </c>
      <c r="Q36" s="1" t="s">
        <v>2953</v>
      </c>
      <c r="R36" s="1"/>
      <c r="S3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6" s="43"/>
      <c r="U36" s="43"/>
      <c r="V36" s="43"/>
      <c r="W36" s="43"/>
      <c r="X36" s="43"/>
      <c r="Y36" s="43"/>
      <c r="Z36" s="43"/>
      <c r="AA36" s="43"/>
      <c r="AC36" s="43"/>
      <c r="AD36" s="43"/>
    </row>
    <row r="37" spans="1:30" ht="14.65" customHeight="1" x14ac:dyDescent="0.25">
      <c r="A37" s="42" t="str">
        <f>_xlfn.XLOOKUP(StatementLookup[[#This Row],[TopicID]],TopicLookup[TopicID],TopicLookup[SyllabusSubject])</f>
        <v>Science</v>
      </c>
      <c r="B37" s="43">
        <f>_xlfn.XLOOKUP(StatementLookup[[#This Row],[TopicID]],TopicLookup[TopicID],TopicLookup[SyllabusKeyStage])</f>
        <v>3</v>
      </c>
      <c r="C37" s="43" t="str">
        <f>_xlfn.XLOOKUP(StatementLookup[[#This Row],[TopicID]],topics!I:I,topics!D:D)</f>
        <v>KS3.Science</v>
      </c>
      <c r="D37" s="43" t="str">
        <f>_xlfn.XLOOKUP(StatementLookup[[#This Row],[TopicID]],topics!I:I,topics!E:E)</f>
        <v>Y7.Science</v>
      </c>
      <c r="E37" s="44">
        <v>7</v>
      </c>
      <c r="F37" s="36" t="s">
        <v>4</v>
      </c>
      <c r="G37" s="45">
        <v>2</v>
      </c>
      <c r="H37" s="36">
        <v>3</v>
      </c>
      <c r="I37" s="46">
        <v>3</v>
      </c>
      <c r="J3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7B2</v>
      </c>
      <c r="K3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7B2.3</v>
      </c>
      <c r="L3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7B2.3.3</v>
      </c>
      <c r="M37" s="26" t="str">
        <f>IF(ISERROR(_xlfn.XLOOKUP(StatementLookup[[#This Row],[TopicID]],TopicLookup[TopicID],TopicLookup[TopicTitle])),"",_xlfn.XLOOKUP(StatementLookup[[#This Row],[TopicID]],TopicLookup[TopicID],TopicLookup[TopicTitle]))</f>
        <v>Respiration And Circulation</v>
      </c>
      <c r="N37" s="27" t="str">
        <f>IF(ISERROR(_xlfn.XLOOKUP(StatementLookup[[#This Row],[LessonID]],LessonLookup[LessonID],LessonLookup[LessonTitle])),"",_xlfn.XLOOKUP(StatementLookup[[#This Row],[LessonID]],LessonLookup[LessonID],LessonLookup[LessonTitle]))</f>
        <v>Lungs and Breathing</v>
      </c>
      <c r="O37" s="1" t="str">
        <f>IF(StatementLookup[[#This Row],[LearningStatementEnter]]="",StatementLookup[[#This Row],[LearningStatementAuto]],StatementLookup[[#This Row],[LearningStatementEnter]])</f>
        <v>Explain how specialised cells keep the lungs clean</v>
      </c>
      <c r="P37" s="43" t="s">
        <v>1162</v>
      </c>
      <c r="Q37" s="1" t="s">
        <v>2953</v>
      </c>
      <c r="R37" s="1"/>
      <c r="S3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7" s="43"/>
      <c r="U37" s="43"/>
      <c r="V37" s="43"/>
      <c r="W37" s="43"/>
      <c r="X37" s="43"/>
      <c r="Y37" s="43"/>
      <c r="Z37" s="43"/>
      <c r="AA37" s="43"/>
      <c r="AC37" s="43"/>
      <c r="AD37" s="43"/>
    </row>
    <row r="38" spans="1:30" ht="14.65" customHeight="1" x14ac:dyDescent="0.25">
      <c r="A38" s="42" t="str">
        <f>_xlfn.XLOOKUP(StatementLookup[[#This Row],[TopicID]],TopicLookup[TopicID],TopicLookup[SyllabusSubject])</f>
        <v>Science</v>
      </c>
      <c r="B38" s="43">
        <f>_xlfn.XLOOKUP(StatementLookup[[#This Row],[TopicID]],TopicLookup[TopicID],TopicLookup[SyllabusKeyStage])</f>
        <v>3</v>
      </c>
      <c r="C38" s="43" t="str">
        <f>_xlfn.XLOOKUP(StatementLookup[[#This Row],[TopicID]],topics!I:I,topics!D:D)</f>
        <v>KS3.Science</v>
      </c>
      <c r="D38" s="43" t="str">
        <f>_xlfn.XLOOKUP(StatementLookup[[#This Row],[TopicID]],topics!I:I,topics!E:E)</f>
        <v>Y7.Science</v>
      </c>
      <c r="E38" s="44">
        <v>7</v>
      </c>
      <c r="F38" s="36" t="s">
        <v>4</v>
      </c>
      <c r="G38" s="45">
        <v>2</v>
      </c>
      <c r="H38" s="36">
        <v>5</v>
      </c>
      <c r="I38" s="46">
        <v>1</v>
      </c>
      <c r="J3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7B2</v>
      </c>
      <c r="K3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7B2.5</v>
      </c>
      <c r="L3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7B2.5.1</v>
      </c>
      <c r="M38" s="26" t="str">
        <f>IF(ISERROR(_xlfn.XLOOKUP(StatementLookup[[#This Row],[TopicID]],TopicLookup[TopicID],TopicLookup[TopicTitle])),"",_xlfn.XLOOKUP(StatementLookup[[#This Row],[TopicID]],TopicLookup[TopicID],TopicLookup[TopicTitle]))</f>
        <v>Respiration And Circulation</v>
      </c>
      <c r="N38" s="27" t="str">
        <f>IF(ISERROR(_xlfn.XLOOKUP(StatementLookup[[#This Row],[LessonID]],LessonLookup[LessonID],LessonLookup[LessonTitle])),"",_xlfn.XLOOKUP(StatementLookup[[#This Row],[LessonID]],LessonLookup[LessonID],LessonLookup[LessonTitle]))</f>
        <v>Blood and the Circulatory system</v>
      </c>
      <c r="O38" s="1" t="str">
        <f>IF(StatementLookup[[#This Row],[LearningStatementEnter]]="",StatementLookup[[#This Row],[LearningStatementAuto]],StatementLookup[[#This Row],[LearningStatementEnter]])</f>
        <v>Explain the structure and function of red blood cells.</v>
      </c>
      <c r="P38" s="43" t="s">
        <v>1163</v>
      </c>
      <c r="Q38" s="1" t="s">
        <v>2953</v>
      </c>
      <c r="R38" s="1"/>
      <c r="S3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8" s="43"/>
      <c r="U38" s="43"/>
      <c r="V38" s="43"/>
      <c r="W38" s="43"/>
      <c r="X38" s="43"/>
      <c r="Y38" s="43"/>
      <c r="Z38" s="43"/>
      <c r="AA38" s="43"/>
      <c r="AC38" s="43"/>
      <c r="AD38" s="43"/>
    </row>
    <row r="39" spans="1:30" ht="14.65" customHeight="1" x14ac:dyDescent="0.25">
      <c r="A39" s="42" t="str">
        <f>_xlfn.XLOOKUP(StatementLookup[[#This Row],[TopicID]],TopicLookup[TopicID],TopicLookup[SyllabusSubject])</f>
        <v>Science</v>
      </c>
      <c r="B39" s="43">
        <f>_xlfn.XLOOKUP(StatementLookup[[#This Row],[TopicID]],TopicLookup[TopicID],TopicLookup[SyllabusKeyStage])</f>
        <v>3</v>
      </c>
      <c r="C39" s="43" t="str">
        <f>_xlfn.XLOOKUP(StatementLookup[[#This Row],[TopicID]],topics!I:I,topics!D:D)</f>
        <v>KS3.Science</v>
      </c>
      <c r="D39" s="43" t="str">
        <f>_xlfn.XLOOKUP(StatementLookup[[#This Row],[TopicID]],topics!I:I,topics!E:E)</f>
        <v>Y7.Science</v>
      </c>
      <c r="E39" s="44">
        <v>7</v>
      </c>
      <c r="F39" s="36" t="s">
        <v>4</v>
      </c>
      <c r="G39" s="45">
        <v>2</v>
      </c>
      <c r="H39" s="36">
        <v>5</v>
      </c>
      <c r="I39" s="46">
        <v>2</v>
      </c>
      <c r="J3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7B2</v>
      </c>
      <c r="K3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7B2.5</v>
      </c>
      <c r="L3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7B2.5.2</v>
      </c>
      <c r="M39" s="26" t="str">
        <f>IF(ISERROR(_xlfn.XLOOKUP(StatementLookup[[#This Row],[TopicID]],TopicLookup[TopicID],TopicLookup[TopicTitle])),"",_xlfn.XLOOKUP(StatementLookup[[#This Row],[TopicID]],TopicLookup[TopicID],TopicLookup[TopicTitle]))</f>
        <v>Respiration And Circulation</v>
      </c>
      <c r="N39" s="27" t="str">
        <f>IF(ISERROR(_xlfn.XLOOKUP(StatementLookup[[#This Row],[LessonID]],LessonLookup[LessonID],LessonLookup[LessonTitle])),"",_xlfn.XLOOKUP(StatementLookup[[#This Row],[LessonID]],LessonLookup[LessonID],LessonLookup[LessonTitle]))</f>
        <v>Blood and the Circulatory system</v>
      </c>
      <c r="O39" s="1" t="str">
        <f>IF(StatementLookup[[#This Row],[LearningStatementEnter]]="",StatementLookup[[#This Row],[LearningStatementAuto]],StatementLookup[[#This Row],[LearningStatementEnter]])</f>
        <v>Describe the functions of red blood cells, white blood cells and plasma.</v>
      </c>
      <c r="P39" s="43" t="s">
        <v>1164</v>
      </c>
      <c r="Q39" s="1" t="s">
        <v>2953</v>
      </c>
      <c r="R39" s="1"/>
      <c r="S3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9" s="43"/>
      <c r="U39" s="43"/>
      <c r="V39" s="43"/>
      <c r="W39" s="43"/>
      <c r="X39" s="43"/>
      <c r="Y39" s="43"/>
      <c r="Z39" s="43"/>
      <c r="AA39" s="43"/>
      <c r="AC39" s="43"/>
      <c r="AD39" s="43"/>
    </row>
    <row r="40" spans="1:30" ht="14.65" customHeight="1" x14ac:dyDescent="0.25">
      <c r="A40" s="42" t="str">
        <f>_xlfn.XLOOKUP(StatementLookup[[#This Row],[TopicID]],TopicLookup[TopicID],TopicLookup[SyllabusSubject])</f>
        <v>Science</v>
      </c>
      <c r="B40" s="43">
        <f>_xlfn.XLOOKUP(StatementLookup[[#This Row],[TopicID]],TopicLookup[TopicID],TopicLookup[SyllabusKeyStage])</f>
        <v>3</v>
      </c>
      <c r="C40" s="43" t="str">
        <f>_xlfn.XLOOKUP(StatementLookup[[#This Row],[TopicID]],topics!I:I,topics!D:D)</f>
        <v>KS3.Science</v>
      </c>
      <c r="D40" s="43" t="str">
        <f>_xlfn.XLOOKUP(StatementLookup[[#This Row],[TopicID]],topics!I:I,topics!E:E)</f>
        <v>Y7.Science</v>
      </c>
      <c r="E40" s="44">
        <v>7</v>
      </c>
      <c r="F40" s="36" t="s">
        <v>4</v>
      </c>
      <c r="G40" s="45">
        <v>2</v>
      </c>
      <c r="H40" s="36">
        <v>5</v>
      </c>
      <c r="I40" s="46">
        <v>3</v>
      </c>
      <c r="J4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7B2</v>
      </c>
      <c r="K4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7B2.5</v>
      </c>
      <c r="L4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7B2.5.3</v>
      </c>
      <c r="M40" s="26" t="str">
        <f>IF(ISERROR(_xlfn.XLOOKUP(StatementLookup[[#This Row],[TopicID]],TopicLookup[TopicID],TopicLookup[TopicTitle])),"",_xlfn.XLOOKUP(StatementLookup[[#This Row],[TopicID]],TopicLookup[TopicID],TopicLookup[TopicTitle]))</f>
        <v>Respiration And Circulation</v>
      </c>
      <c r="N40" s="27" t="str">
        <f>IF(ISERROR(_xlfn.XLOOKUP(StatementLookup[[#This Row],[LessonID]],LessonLookup[LessonID],LessonLookup[LessonTitle])),"",_xlfn.XLOOKUP(StatementLookup[[#This Row],[LessonID]],LessonLookup[LessonID],LessonLookup[LessonTitle]))</f>
        <v>Blood and the Circulatory system</v>
      </c>
      <c r="O40" s="1" t="str">
        <f>IF(StatementLookup[[#This Row],[LearningStatementEnter]]="",StatementLookup[[#This Row],[LearningStatementAuto]],StatementLookup[[#This Row],[LearningStatementEnter]])</f>
        <v>Explain how the structure of capillaries is related to their function.</v>
      </c>
      <c r="P40" s="43" t="s">
        <v>1165</v>
      </c>
      <c r="Q40" s="1" t="s">
        <v>2953</v>
      </c>
      <c r="R40" s="1"/>
      <c r="S4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0" s="43"/>
      <c r="U40" s="43"/>
      <c r="V40" s="43"/>
      <c r="W40" s="43"/>
      <c r="X40" s="43"/>
      <c r="Y40" s="43"/>
      <c r="Z40" s="43"/>
      <c r="AA40" s="43"/>
      <c r="AC40" s="43"/>
      <c r="AD40" s="43"/>
    </row>
    <row r="41" spans="1:30" ht="14.65" customHeight="1" x14ac:dyDescent="0.25">
      <c r="A41" s="42" t="str">
        <f>_xlfn.XLOOKUP(StatementLookup[[#This Row],[TopicID]],TopicLookup[TopicID],TopicLookup[SyllabusSubject])</f>
        <v>Science</v>
      </c>
      <c r="B41" s="43">
        <f>_xlfn.XLOOKUP(StatementLookup[[#This Row],[TopicID]],TopicLookup[TopicID],TopicLookup[SyllabusKeyStage])</f>
        <v>3</v>
      </c>
      <c r="C41" s="43" t="str">
        <f>_xlfn.XLOOKUP(StatementLookup[[#This Row],[TopicID]],topics!I:I,topics!D:D)</f>
        <v>KS3.Science</v>
      </c>
      <c r="D41" s="43" t="str">
        <f>_xlfn.XLOOKUP(StatementLookup[[#This Row],[TopicID]],topics!I:I,topics!E:E)</f>
        <v>Y7.Science</v>
      </c>
      <c r="E41" s="44">
        <v>7</v>
      </c>
      <c r="F41" s="36" t="s">
        <v>4</v>
      </c>
      <c r="G41" s="45">
        <v>2</v>
      </c>
      <c r="H41" s="36">
        <v>6</v>
      </c>
      <c r="I41" s="46">
        <v>1</v>
      </c>
      <c r="J4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7B2</v>
      </c>
      <c r="K4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7B2.6</v>
      </c>
      <c r="L4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7B2.6.1</v>
      </c>
      <c r="M41" s="26" t="str">
        <f>IF(ISERROR(_xlfn.XLOOKUP(StatementLookup[[#This Row],[TopicID]],TopicLookup[TopicID],TopicLookup[TopicTitle])),"",_xlfn.XLOOKUP(StatementLookup[[#This Row],[TopicID]],TopicLookup[TopicID],TopicLookup[TopicTitle]))</f>
        <v>Respiration And Circulation</v>
      </c>
      <c r="N41" s="27" t="str">
        <f>IF(ISERROR(_xlfn.XLOOKUP(StatementLookup[[#This Row],[LessonID]],LessonLookup[LessonID],LessonLookup[LessonTitle])),"",_xlfn.XLOOKUP(StatementLookup[[#This Row],[LessonID]],LessonLookup[LessonID],LessonLookup[LessonTitle]))</f>
        <v>Gas exchange system</v>
      </c>
      <c r="O41" s="1" t="str">
        <f>IF(StatementLookup[[#This Row],[LearningStatementEnter]]="",StatementLookup[[#This Row],[LearningStatementAuto]],StatementLookup[[#This Row],[LearningStatementEnter]])</f>
        <v>Describe the functions of the organs in gas exchange</v>
      </c>
      <c r="P41" s="43" t="s">
        <v>1166</v>
      </c>
      <c r="Q41" s="1" t="s">
        <v>2953</v>
      </c>
      <c r="R41" s="1"/>
      <c r="S4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1" s="43"/>
      <c r="U41" s="43"/>
      <c r="V41" s="43"/>
      <c r="W41" s="43"/>
      <c r="X41" s="43"/>
      <c r="Y41" s="43"/>
      <c r="Z41" s="43"/>
      <c r="AA41" s="43"/>
      <c r="AC41" s="43"/>
      <c r="AD41" s="43"/>
    </row>
    <row r="42" spans="1:30" ht="14.65" customHeight="1" x14ac:dyDescent="0.25">
      <c r="A42" s="42" t="str">
        <f>_xlfn.XLOOKUP(StatementLookup[[#This Row],[TopicID]],TopicLookup[TopicID],TopicLookup[SyllabusSubject])</f>
        <v>Science</v>
      </c>
      <c r="B42" s="43">
        <f>_xlfn.XLOOKUP(StatementLookup[[#This Row],[TopicID]],TopicLookup[TopicID],TopicLookup[SyllabusKeyStage])</f>
        <v>3</v>
      </c>
      <c r="C42" s="43" t="str">
        <f>_xlfn.XLOOKUP(StatementLookup[[#This Row],[TopicID]],topics!I:I,topics!D:D)</f>
        <v>KS3.Science</v>
      </c>
      <c r="D42" s="43" t="str">
        <f>_xlfn.XLOOKUP(StatementLookup[[#This Row],[TopicID]],topics!I:I,topics!E:E)</f>
        <v>Y7.Science</v>
      </c>
      <c r="E42" s="44">
        <v>7</v>
      </c>
      <c r="F42" s="36" t="s">
        <v>4</v>
      </c>
      <c r="G42" s="45">
        <v>2</v>
      </c>
      <c r="H42" s="36">
        <v>6</v>
      </c>
      <c r="I42" s="46">
        <v>2</v>
      </c>
      <c r="J4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7B2</v>
      </c>
      <c r="K4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7B2.6</v>
      </c>
      <c r="L4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7B2.6.2</v>
      </c>
      <c r="M42" s="26" t="str">
        <f>IF(ISERROR(_xlfn.XLOOKUP(StatementLookup[[#This Row],[TopicID]],TopicLookup[TopicID],TopicLookup[TopicTitle])),"",_xlfn.XLOOKUP(StatementLookup[[#This Row],[TopicID]],TopicLookup[TopicID],TopicLookup[TopicTitle]))</f>
        <v>Respiration And Circulation</v>
      </c>
      <c r="N42" s="27" t="str">
        <f>IF(ISERROR(_xlfn.XLOOKUP(StatementLookup[[#This Row],[LessonID]],LessonLookup[LessonID],LessonLookup[LessonTitle])),"",_xlfn.XLOOKUP(StatementLookup[[#This Row],[LessonID]],LessonLookup[LessonID],LessonLookup[LessonTitle]))</f>
        <v>Gas exchange system</v>
      </c>
      <c r="O42" s="1" t="str">
        <f>IF(StatementLookup[[#This Row],[LearningStatementEnter]]="",StatementLookup[[#This Row],[LearningStatementAuto]],StatementLookup[[#This Row],[LearningStatementEnter]])</f>
        <v>Explain how diffusion occurs in terms of particles</v>
      </c>
      <c r="P42" s="43" t="s">
        <v>1167</v>
      </c>
      <c r="Q42" s="1" t="s">
        <v>2953</v>
      </c>
      <c r="R42" s="1"/>
      <c r="S4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2" s="43"/>
      <c r="U42" s="43"/>
      <c r="V42" s="43"/>
      <c r="W42" s="43"/>
      <c r="X42" s="43"/>
      <c r="Y42" s="43"/>
      <c r="Z42" s="43"/>
      <c r="AA42" s="43"/>
      <c r="AC42" s="43"/>
      <c r="AD42" s="43"/>
    </row>
    <row r="43" spans="1:30" ht="14.65" customHeight="1" x14ac:dyDescent="0.25">
      <c r="A43" s="42" t="str">
        <f>_xlfn.XLOOKUP(StatementLookup[[#This Row],[TopicID]],TopicLookup[TopicID],TopicLookup[SyllabusSubject])</f>
        <v>Science</v>
      </c>
      <c r="B43" s="43">
        <f>_xlfn.XLOOKUP(StatementLookup[[#This Row],[TopicID]],TopicLookup[TopicID],TopicLookup[SyllabusKeyStage])</f>
        <v>3</v>
      </c>
      <c r="C43" s="43" t="str">
        <f>_xlfn.XLOOKUP(StatementLookup[[#This Row],[TopicID]],topics!I:I,topics!D:D)</f>
        <v>KS3.Science</v>
      </c>
      <c r="D43" s="43" t="str">
        <f>_xlfn.XLOOKUP(StatementLookup[[#This Row],[TopicID]],topics!I:I,topics!E:E)</f>
        <v>Y7.Science</v>
      </c>
      <c r="E43" s="44">
        <v>7</v>
      </c>
      <c r="F43" s="36" t="s">
        <v>4</v>
      </c>
      <c r="G43" s="45">
        <v>2</v>
      </c>
      <c r="H43" s="36">
        <v>6</v>
      </c>
      <c r="I43" s="46">
        <v>3</v>
      </c>
      <c r="J4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7B2</v>
      </c>
      <c r="K4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7B2.6</v>
      </c>
      <c r="L4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7B2.6.3</v>
      </c>
      <c r="M43" s="26" t="str">
        <f>IF(ISERROR(_xlfn.XLOOKUP(StatementLookup[[#This Row],[TopicID]],TopicLookup[TopicID],TopicLookup[TopicTitle])),"",_xlfn.XLOOKUP(StatementLookup[[#This Row],[TopicID]],TopicLookup[TopicID],TopicLookup[TopicTitle]))</f>
        <v>Respiration And Circulation</v>
      </c>
      <c r="N43" s="27" t="str">
        <f>IF(ISERROR(_xlfn.XLOOKUP(StatementLookup[[#This Row],[LessonID]],LessonLookup[LessonID],LessonLookup[LessonTitle])),"",_xlfn.XLOOKUP(StatementLookup[[#This Row],[LessonID]],LessonLookup[LessonID],LessonLookup[LessonTitle]))</f>
        <v>Gas exchange system</v>
      </c>
      <c r="O43" s="1" t="str">
        <f>IF(StatementLookup[[#This Row],[LearningStatementEnter]]="",StatementLookup[[#This Row],[LearningStatementAuto]],StatementLookup[[#This Row],[LearningStatementEnter]])</f>
        <v>Explain how alveoli are adapted for efficient gas exchange</v>
      </c>
      <c r="P43" s="43" t="s">
        <v>1168</v>
      </c>
      <c r="Q43" s="1" t="s">
        <v>2953</v>
      </c>
      <c r="R43" s="1"/>
      <c r="S4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3" s="43"/>
      <c r="U43" s="43"/>
      <c r="V43" s="43"/>
      <c r="W43" s="43"/>
      <c r="X43" s="43"/>
      <c r="Y43" s="43"/>
      <c r="Z43" s="43"/>
      <c r="AA43" s="43"/>
      <c r="AC43" s="43"/>
      <c r="AD43" s="43"/>
    </row>
    <row r="44" spans="1:30" ht="14.65" customHeight="1" x14ac:dyDescent="0.25">
      <c r="A44" s="42" t="str">
        <f>_xlfn.XLOOKUP(StatementLookup[[#This Row],[TopicID]],TopicLookup[TopicID],TopicLookup[SyllabusSubject])</f>
        <v>Science</v>
      </c>
      <c r="B44" s="43">
        <f>_xlfn.XLOOKUP(StatementLookup[[#This Row],[TopicID]],TopicLookup[TopicID],TopicLookup[SyllabusKeyStage])</f>
        <v>3</v>
      </c>
      <c r="C44" s="43" t="str">
        <f>_xlfn.XLOOKUP(StatementLookup[[#This Row],[TopicID]],topics!I:I,topics!D:D)</f>
        <v>KS3.Science</v>
      </c>
      <c r="D44" s="43" t="str">
        <f>_xlfn.XLOOKUP(StatementLookup[[#This Row],[TopicID]],topics!I:I,topics!E:E)</f>
        <v>Y7.Science</v>
      </c>
      <c r="E44" s="44">
        <v>7</v>
      </c>
      <c r="F44" s="36" t="s">
        <v>4</v>
      </c>
      <c r="G44" s="45">
        <v>2</v>
      </c>
      <c r="H44" s="36">
        <v>7</v>
      </c>
      <c r="I44" s="46">
        <v>1</v>
      </c>
      <c r="J4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7B2</v>
      </c>
      <c r="K4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7B2.7</v>
      </c>
      <c r="L4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7B2.7.1</v>
      </c>
      <c r="M44" s="26" t="str">
        <f>IF(ISERROR(_xlfn.XLOOKUP(StatementLookup[[#This Row],[TopicID]],TopicLookup[TopicID],TopicLookup[TopicTitle])),"",_xlfn.XLOOKUP(StatementLookup[[#This Row],[TopicID]],TopicLookup[TopicID],TopicLookup[TopicTitle]))</f>
        <v>Respiration And Circulation</v>
      </c>
      <c r="N44" s="27" t="str">
        <f>IF(ISERROR(_xlfn.XLOOKUP(StatementLookup[[#This Row],[LessonID]],LessonLookup[LessonID],LessonLookup[LessonTitle])),"",_xlfn.XLOOKUP(StatementLookup[[#This Row],[LessonID]],LessonLookup[LessonID],LessonLookup[LessonTitle]))</f>
        <v>Effects of exercise</v>
      </c>
      <c r="O44" s="1" t="str">
        <f>IF(StatementLookup[[#This Row],[LearningStatementEnter]]="",StatementLookup[[#This Row],[LearningStatementAuto]],StatementLookup[[#This Row],[LearningStatementEnter]])</f>
        <v>Describe how breathing rate &amp; heart rate are affected by exercise.</v>
      </c>
      <c r="P44" s="43" t="s">
        <v>1169</v>
      </c>
      <c r="Q44" s="1" t="s">
        <v>2953</v>
      </c>
      <c r="R44" s="1"/>
      <c r="S4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4" s="43"/>
      <c r="U44" s="43"/>
      <c r="V44" s="43"/>
      <c r="W44" s="43"/>
      <c r="X44" s="43"/>
      <c r="Y44" s="43"/>
      <c r="Z44" s="43"/>
      <c r="AA44" s="43"/>
      <c r="AC44" s="43"/>
      <c r="AD44" s="43"/>
    </row>
    <row r="45" spans="1:30" ht="14.65" customHeight="1" x14ac:dyDescent="0.25">
      <c r="A45" s="42" t="str">
        <f>_xlfn.XLOOKUP(StatementLookup[[#This Row],[TopicID]],TopicLookup[TopicID],TopicLookup[SyllabusSubject])</f>
        <v>Science</v>
      </c>
      <c r="B45" s="43">
        <f>_xlfn.XLOOKUP(StatementLookup[[#This Row],[TopicID]],TopicLookup[TopicID],TopicLookup[SyllabusKeyStage])</f>
        <v>3</v>
      </c>
      <c r="C45" s="43" t="str">
        <f>_xlfn.XLOOKUP(StatementLookup[[#This Row],[TopicID]],topics!I:I,topics!D:D)</f>
        <v>KS3.Science</v>
      </c>
      <c r="D45" s="43" t="str">
        <f>_xlfn.XLOOKUP(StatementLookup[[#This Row],[TopicID]],topics!I:I,topics!E:E)</f>
        <v>Y7.Science</v>
      </c>
      <c r="E45" s="44">
        <v>7</v>
      </c>
      <c r="F45" s="36" t="s">
        <v>4</v>
      </c>
      <c r="G45" s="45">
        <v>2</v>
      </c>
      <c r="H45" s="36">
        <v>7</v>
      </c>
      <c r="I45" s="46">
        <v>2</v>
      </c>
      <c r="J4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7B2</v>
      </c>
      <c r="K4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7B2.7</v>
      </c>
      <c r="L4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7B2.7.2</v>
      </c>
      <c r="M45" s="26" t="str">
        <f>IF(ISERROR(_xlfn.XLOOKUP(StatementLookup[[#This Row],[TopicID]],TopicLookup[TopicID],TopicLookup[TopicTitle])),"",_xlfn.XLOOKUP(StatementLookup[[#This Row],[TopicID]],TopicLookup[TopicID],TopicLookup[TopicTitle]))</f>
        <v>Respiration And Circulation</v>
      </c>
      <c r="N45" s="27" t="str">
        <f>IF(ISERROR(_xlfn.XLOOKUP(StatementLookup[[#This Row],[LessonID]],LessonLookup[LessonID],LessonLookup[LessonTitle])),"",_xlfn.XLOOKUP(StatementLookup[[#This Row],[LessonID]],LessonLookup[LessonID],LessonLookup[LessonTitle]))</f>
        <v>Effects of exercise</v>
      </c>
      <c r="O45" s="1" t="str">
        <f>IF(StatementLookup[[#This Row],[LearningStatementEnter]]="",StatementLookup[[#This Row],[LearningStatementAuto]],StatementLookup[[#This Row],[LearningStatementEnter]])</f>
        <v>Describe how substances reach respiring cells from the blood and how waste products are returned to the blood</v>
      </c>
      <c r="P45" s="43" t="s">
        <v>1170</v>
      </c>
      <c r="Q45" s="1" t="s">
        <v>2953</v>
      </c>
      <c r="R45" s="1"/>
      <c r="S4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5" s="43"/>
      <c r="U45" s="43"/>
      <c r="V45" s="43"/>
      <c r="W45" s="43"/>
      <c r="X45" s="43"/>
      <c r="Y45" s="43"/>
      <c r="Z45" s="43"/>
      <c r="AA45" s="43"/>
      <c r="AC45" s="43"/>
      <c r="AD45" s="43"/>
    </row>
    <row r="46" spans="1:30" ht="14.65" customHeight="1" x14ac:dyDescent="0.25">
      <c r="A46" s="42" t="str">
        <f>_xlfn.XLOOKUP(StatementLookup[[#This Row],[TopicID]],TopicLookup[TopicID],TopicLookup[SyllabusSubject])</f>
        <v>Science</v>
      </c>
      <c r="B46" s="43">
        <f>_xlfn.XLOOKUP(StatementLookup[[#This Row],[TopicID]],TopicLookup[TopicID],TopicLookup[SyllabusKeyStage])</f>
        <v>3</v>
      </c>
      <c r="C46" s="43" t="str">
        <f>_xlfn.XLOOKUP(StatementLookup[[#This Row],[TopicID]],topics!I:I,topics!D:D)</f>
        <v>KS3.Science</v>
      </c>
      <c r="D46" s="43" t="str">
        <f>_xlfn.XLOOKUP(StatementLookup[[#This Row],[TopicID]],topics!I:I,topics!E:E)</f>
        <v>Y7.Science</v>
      </c>
      <c r="E46" s="44">
        <v>7</v>
      </c>
      <c r="F46" s="36" t="s">
        <v>4</v>
      </c>
      <c r="G46" s="45">
        <v>2</v>
      </c>
      <c r="H46" s="36">
        <v>7</v>
      </c>
      <c r="I46" s="46">
        <v>3</v>
      </c>
      <c r="J4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7B2</v>
      </c>
      <c r="K4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7B2.7</v>
      </c>
      <c r="L4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7B2.7.3</v>
      </c>
      <c r="M46" s="26" t="str">
        <f>IF(ISERROR(_xlfn.XLOOKUP(StatementLookup[[#This Row],[TopicID]],TopicLookup[TopicID],TopicLookup[TopicTitle])),"",_xlfn.XLOOKUP(StatementLookup[[#This Row],[TopicID]],TopicLookup[TopicID],TopicLookup[TopicTitle]))</f>
        <v>Respiration And Circulation</v>
      </c>
      <c r="N46" s="27" t="str">
        <f>IF(ISERROR(_xlfn.XLOOKUP(StatementLookup[[#This Row],[LessonID]],LessonLookup[LessonID],LessonLookup[LessonTitle])),"",_xlfn.XLOOKUP(StatementLookup[[#This Row],[LessonID]],LessonLookup[LessonID],LessonLookup[LessonTitle]))</f>
        <v>Effects of exercise</v>
      </c>
      <c r="O46" s="1" t="str">
        <f>IF(StatementLookup[[#This Row],[LearningStatementEnter]]="",StatementLookup[[#This Row],[LearningStatementAuto]],StatementLookup[[#This Row],[LearningStatementEnter]])</f>
        <v>Explain what oxygen debt is and how lactic acid is removed from the body</v>
      </c>
      <c r="P46" s="43" t="s">
        <v>1171</v>
      </c>
      <c r="Q46" s="1" t="s">
        <v>2953</v>
      </c>
      <c r="R46" s="1"/>
      <c r="S4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6" s="43"/>
      <c r="U46" s="43"/>
      <c r="V46" s="43"/>
      <c r="W46" s="43"/>
      <c r="X46" s="43"/>
      <c r="Y46" s="43"/>
      <c r="Z46" s="43"/>
      <c r="AA46" s="43"/>
      <c r="AC46" s="43"/>
      <c r="AD46" s="43"/>
    </row>
    <row r="47" spans="1:30" ht="14.65" customHeight="1" x14ac:dyDescent="0.25">
      <c r="A47" s="42" t="str">
        <f>_xlfn.XLOOKUP(StatementLookup[[#This Row],[TopicID]],TopicLookup[TopicID],TopicLookup[SyllabusSubject])</f>
        <v>Science</v>
      </c>
      <c r="B47" s="43">
        <f>_xlfn.XLOOKUP(StatementLookup[[#This Row],[TopicID]],TopicLookup[TopicID],TopicLookup[SyllabusKeyStage])</f>
        <v>3</v>
      </c>
      <c r="C47" s="43" t="str">
        <f>_xlfn.XLOOKUP(StatementLookup[[#This Row],[TopicID]],topics!I:I,topics!D:D)</f>
        <v>KS3.Science</v>
      </c>
      <c r="D47" s="43" t="str">
        <f>_xlfn.XLOOKUP(StatementLookup[[#This Row],[TopicID]],topics!I:I,topics!E:E)</f>
        <v>Y7.Science</v>
      </c>
      <c r="E47" s="44">
        <v>7</v>
      </c>
      <c r="F47" s="36" t="s">
        <v>4</v>
      </c>
      <c r="G47" s="45">
        <v>2</v>
      </c>
      <c r="H47" s="36" t="s">
        <v>12</v>
      </c>
      <c r="I47" s="46">
        <v>1</v>
      </c>
      <c r="J4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7B2</v>
      </c>
      <c r="K4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7B2.4</v>
      </c>
      <c r="L4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7B2.4.1</v>
      </c>
      <c r="M47" s="26" t="str">
        <f>IF(ISERROR(_xlfn.XLOOKUP(StatementLookup[[#This Row],[TopicID]],TopicLookup[TopicID],TopicLookup[TopicTitle])),"",_xlfn.XLOOKUP(StatementLookup[[#This Row],[TopicID]],TopicLookup[TopicID],TopicLookup[TopicTitle]))</f>
        <v>Respiration And Circulation</v>
      </c>
      <c r="N47" s="27" t="str">
        <f>IF(ISERROR(_xlfn.XLOOKUP(StatementLookup[[#This Row],[LessonID]],LessonLookup[LessonID],LessonLookup[LessonTitle])),"",_xlfn.XLOOKUP(StatementLookup[[#This Row],[LessonID]],LessonLookup[LessonID],LessonLookup[LessonTitle]))</f>
        <v>The heart</v>
      </c>
      <c r="O47" s="1" t="str">
        <f>IF(StatementLookup[[#This Row],[LearningStatementEnter]]="",StatementLookup[[#This Row],[LearningStatementAuto]],StatementLookup[[#This Row],[LearningStatementEnter]])</f>
        <v>Be able to label the parts of the heart</v>
      </c>
      <c r="P47" s="43" t="s">
        <v>1172</v>
      </c>
      <c r="Q47" s="1" t="s">
        <v>2953</v>
      </c>
      <c r="R47" s="1"/>
      <c r="S4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7" s="43"/>
      <c r="U47" s="43"/>
      <c r="V47" s="43"/>
      <c r="W47" s="43"/>
      <c r="X47" s="43"/>
      <c r="Y47" s="43"/>
      <c r="Z47" s="43"/>
      <c r="AA47" s="43"/>
      <c r="AC47" s="43"/>
      <c r="AD47" s="43"/>
    </row>
    <row r="48" spans="1:30" ht="14.65" customHeight="1" x14ac:dyDescent="0.25">
      <c r="A48" s="42" t="str">
        <f>_xlfn.XLOOKUP(StatementLookup[[#This Row],[TopicID]],TopicLookup[TopicID],TopicLookup[SyllabusSubject])</f>
        <v>Science</v>
      </c>
      <c r="B48" s="43">
        <f>_xlfn.XLOOKUP(StatementLookup[[#This Row],[TopicID]],TopicLookup[TopicID],TopicLookup[SyllabusKeyStage])</f>
        <v>3</v>
      </c>
      <c r="C48" s="43" t="str">
        <f>_xlfn.XLOOKUP(StatementLookup[[#This Row],[TopicID]],topics!I:I,topics!D:D)</f>
        <v>KS3.Science</v>
      </c>
      <c r="D48" s="43" t="str">
        <f>_xlfn.XLOOKUP(StatementLookup[[#This Row],[TopicID]],topics!I:I,topics!E:E)</f>
        <v>Y7.Science</v>
      </c>
      <c r="E48" s="44">
        <v>7</v>
      </c>
      <c r="F48" s="36" t="s">
        <v>4</v>
      </c>
      <c r="G48" s="45">
        <v>2</v>
      </c>
      <c r="H48" s="36" t="s">
        <v>12</v>
      </c>
      <c r="I48" s="46">
        <v>2</v>
      </c>
      <c r="J4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7B2</v>
      </c>
      <c r="K4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7B2.4</v>
      </c>
      <c r="L4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7B2.4.2</v>
      </c>
      <c r="M48" s="26" t="str">
        <f>IF(ISERROR(_xlfn.XLOOKUP(StatementLookup[[#This Row],[TopicID]],TopicLookup[TopicID],TopicLookup[TopicTitle])),"",_xlfn.XLOOKUP(StatementLookup[[#This Row],[TopicID]],TopicLookup[TopicID],TopicLookup[TopicTitle]))</f>
        <v>Respiration And Circulation</v>
      </c>
      <c r="N48" s="27" t="str">
        <f>IF(ISERROR(_xlfn.XLOOKUP(StatementLookup[[#This Row],[LessonID]],LessonLookup[LessonID],LessonLookup[LessonTitle])),"",_xlfn.XLOOKUP(StatementLookup[[#This Row],[LessonID]],LessonLookup[LessonID],LessonLookup[LessonTitle]))</f>
        <v>The heart</v>
      </c>
      <c r="O48" s="1" t="str">
        <f>IF(StatementLookup[[#This Row],[LearningStatementEnter]]="",StatementLookup[[#This Row],[LearningStatementAuto]],StatementLookup[[#This Row],[LearningStatementEnter]])</f>
        <v>Be able to explain the journey of the blood through the heart and the lungs</v>
      </c>
      <c r="P48" s="43" t="s">
        <v>1173</v>
      </c>
      <c r="Q48" s="1" t="s">
        <v>2953</v>
      </c>
      <c r="R48" s="1"/>
      <c r="S4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8" s="43"/>
      <c r="U48" s="43"/>
      <c r="V48" s="43"/>
      <c r="W48" s="43"/>
      <c r="X48" s="43"/>
      <c r="Y48" s="43"/>
      <c r="Z48" s="43"/>
      <c r="AA48" s="43"/>
      <c r="AC48" s="43"/>
      <c r="AD48" s="43"/>
    </row>
    <row r="49" spans="1:30" ht="14.65" customHeight="1" x14ac:dyDescent="0.25">
      <c r="A49" s="42" t="str">
        <f>_xlfn.XLOOKUP(StatementLookup[[#This Row],[TopicID]],TopicLookup[TopicID],TopicLookup[SyllabusSubject])</f>
        <v>Science</v>
      </c>
      <c r="B49" s="43">
        <f>_xlfn.XLOOKUP(StatementLookup[[#This Row],[TopicID]],TopicLookup[TopicID],TopicLookup[SyllabusKeyStage])</f>
        <v>3</v>
      </c>
      <c r="C49" s="43" t="str">
        <f>_xlfn.XLOOKUP(StatementLookup[[#This Row],[TopicID]],topics!I:I,topics!D:D)</f>
        <v>KS3.Science</v>
      </c>
      <c r="D49" s="43" t="str">
        <f>_xlfn.XLOOKUP(StatementLookup[[#This Row],[TopicID]],topics!I:I,topics!E:E)</f>
        <v>Y7.Science</v>
      </c>
      <c r="E49" s="44">
        <v>7</v>
      </c>
      <c r="F49" s="36" t="s">
        <v>4</v>
      </c>
      <c r="G49" s="45">
        <v>2</v>
      </c>
      <c r="H49" s="36" t="s">
        <v>12</v>
      </c>
      <c r="I49" s="46">
        <v>3</v>
      </c>
      <c r="J4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7B2</v>
      </c>
      <c r="K4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7B2.4</v>
      </c>
      <c r="L4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7B2.4.3</v>
      </c>
      <c r="M49" s="26" t="str">
        <f>IF(ISERROR(_xlfn.XLOOKUP(StatementLookup[[#This Row],[TopicID]],TopicLookup[TopicID],TopicLookup[TopicTitle])),"",_xlfn.XLOOKUP(StatementLookup[[#This Row],[TopicID]],TopicLookup[TopicID],TopicLookup[TopicTitle]))</f>
        <v>Respiration And Circulation</v>
      </c>
      <c r="N49" s="27" t="str">
        <f>IF(ISERROR(_xlfn.XLOOKUP(StatementLookup[[#This Row],[LessonID]],LessonLookup[LessonID],LessonLookup[LessonTitle])),"",_xlfn.XLOOKUP(StatementLookup[[#This Row],[LessonID]],LessonLookup[LessonID],LessonLookup[LessonTitle]))</f>
        <v>The heart</v>
      </c>
      <c r="O49" s="1" t="str">
        <f>IF(StatementLookup[[#This Row],[LearningStatementEnter]]="",StatementLookup[[#This Row],[LearningStatementAuto]],StatementLookup[[#This Row],[LearningStatementEnter]])</f>
        <v>Explain why the left-hand side of the heart has a thicker muscle wall than the right-hand side.</v>
      </c>
      <c r="P49" s="43" t="s">
        <v>1174</v>
      </c>
      <c r="Q49" s="1" t="s">
        <v>2953</v>
      </c>
      <c r="R49" s="1"/>
      <c r="S4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9" s="43"/>
      <c r="U49" s="43"/>
      <c r="V49" s="43"/>
      <c r="W49" s="43"/>
      <c r="X49" s="43"/>
      <c r="Y49" s="43"/>
      <c r="Z49" s="43"/>
      <c r="AA49" s="43"/>
      <c r="AC49" s="43"/>
      <c r="AD49" s="43"/>
    </row>
    <row r="50" spans="1:30" ht="14.65" customHeight="1" x14ac:dyDescent="0.25">
      <c r="A50" s="42" t="str">
        <f>_xlfn.XLOOKUP(StatementLookup[[#This Row],[TopicID]],TopicLookup[TopicID],TopicLookup[SyllabusSubject])</f>
        <v>Science</v>
      </c>
      <c r="B50" s="43">
        <f>_xlfn.XLOOKUP(StatementLookup[[#This Row],[TopicID]],TopicLookup[TopicID],TopicLookup[SyllabusKeyStage])</f>
        <v>3</v>
      </c>
      <c r="C50" s="43" t="str">
        <f>_xlfn.XLOOKUP(StatementLookup[[#This Row],[TopicID]],topics!I:I,topics!D:D)</f>
        <v>KS3.Science</v>
      </c>
      <c r="D50" s="43" t="str">
        <f>_xlfn.XLOOKUP(StatementLookup[[#This Row],[TopicID]],topics!I:I,topics!E:E)</f>
        <v>Y7.Science</v>
      </c>
      <c r="E50" s="44">
        <v>7</v>
      </c>
      <c r="F50" s="36" t="s">
        <v>4</v>
      </c>
      <c r="G50" s="45">
        <v>2</v>
      </c>
      <c r="H50" s="36" t="s">
        <v>8</v>
      </c>
      <c r="I50" s="46">
        <v>1</v>
      </c>
      <c r="J5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7B2</v>
      </c>
      <c r="K5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7B2.F</v>
      </c>
      <c r="L5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7B2.F.1</v>
      </c>
      <c r="M50" s="26" t="str">
        <f>IF(ISERROR(_xlfn.XLOOKUP(StatementLookup[[#This Row],[TopicID]],TopicLookup[TopicID],TopicLookup[TopicTitle])),"",_xlfn.XLOOKUP(StatementLookup[[#This Row],[TopicID]],TopicLookup[TopicID],TopicLookup[TopicTitle]))</f>
        <v>Respiration And Circulation</v>
      </c>
      <c r="N50" s="27" t="str">
        <f>IF(ISERROR(_xlfn.XLOOKUP(StatementLookup[[#This Row],[LessonID]],LessonLookup[LessonID],LessonLookup[LessonTitle])),"",_xlfn.XLOOKUP(StatementLookup[[#This Row],[LessonID]],LessonLookup[LessonID],LessonLookup[LessonTitle]))</f>
        <v>Test feedback: 7B2 Respiration And Circulation</v>
      </c>
      <c r="O50" s="1" t="str">
        <f>IF(StatementLookup[[#This Row],[LearningStatementEnter]]="",StatementLookup[[#This Row],[LearningStatementAuto]],StatementLookup[[#This Row],[LearningStatementEnter]])</f>
        <v>Review WWW &amp; EBI for topic 7B2 Respiration And Circulation</v>
      </c>
      <c r="P50" s="1"/>
      <c r="Q50" s="1" t="s">
        <v>2954</v>
      </c>
      <c r="R50" s="1"/>
      <c r="S5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WWW &amp; EBI for topic 7B2 Respiration And Circulation</v>
      </c>
      <c r="T50" s="43"/>
      <c r="U50" s="43"/>
      <c r="V50" s="43"/>
      <c r="W50" s="43"/>
      <c r="X50" s="43"/>
      <c r="Y50" s="43"/>
      <c r="Z50" s="43"/>
      <c r="AA50" s="43"/>
      <c r="AC50" s="43"/>
      <c r="AD50" s="43"/>
    </row>
    <row r="51" spans="1:30" ht="14.65" customHeight="1" x14ac:dyDescent="0.25">
      <c r="A51" s="42" t="str">
        <f>_xlfn.XLOOKUP(StatementLookup[[#This Row],[TopicID]],TopicLookup[TopicID],TopicLookup[SyllabusSubject])</f>
        <v>Science</v>
      </c>
      <c r="B51" s="43">
        <f>_xlfn.XLOOKUP(StatementLookup[[#This Row],[TopicID]],TopicLookup[TopicID],TopicLookup[SyllabusKeyStage])</f>
        <v>3</v>
      </c>
      <c r="C51" s="43" t="str">
        <f>_xlfn.XLOOKUP(StatementLookup[[#This Row],[TopicID]],topics!I:I,topics!D:D)</f>
        <v>KS3.Science</v>
      </c>
      <c r="D51" s="43" t="str">
        <f>_xlfn.XLOOKUP(StatementLookup[[#This Row],[TopicID]],topics!I:I,topics!E:E)</f>
        <v>Y7.Science</v>
      </c>
      <c r="E51" s="44">
        <v>7</v>
      </c>
      <c r="F51" s="36" t="s">
        <v>4</v>
      </c>
      <c r="G51" s="45">
        <v>2</v>
      </c>
      <c r="H51" s="36" t="s">
        <v>6</v>
      </c>
      <c r="I51" s="46">
        <v>1</v>
      </c>
      <c r="J5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7B2</v>
      </c>
      <c r="K5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7B2.R</v>
      </c>
      <c r="L5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7B2.R.1</v>
      </c>
      <c r="M51" s="26" t="str">
        <f>IF(ISERROR(_xlfn.XLOOKUP(StatementLookup[[#This Row],[TopicID]],TopicLookup[TopicID],TopicLookup[TopicTitle])),"",_xlfn.XLOOKUP(StatementLookup[[#This Row],[TopicID]],TopicLookup[TopicID],TopicLookup[TopicTitle]))</f>
        <v>Respiration And Circulation</v>
      </c>
      <c r="N51" s="27" t="str">
        <f>IF(ISERROR(_xlfn.XLOOKUP(StatementLookup[[#This Row],[LessonID]],LessonLookup[LessonID],LessonLookup[LessonTitle])),"",_xlfn.XLOOKUP(StatementLookup[[#This Row],[LessonID]],LessonLookup[LessonID],LessonLookup[LessonTitle]))</f>
        <v>Revision of topic 7B2 Respiration And Circulation</v>
      </c>
      <c r="O51" s="1" t="str">
        <f>IF(StatementLookup[[#This Row],[LearningStatementEnter]]="",StatementLookup[[#This Row],[LearningStatementAuto]],StatementLookup[[#This Row],[LearningStatementEnter]])</f>
        <v>Review topic 7B2 Respiration And Circulation</v>
      </c>
      <c r="P51" s="1"/>
      <c r="Q51" s="1" t="s">
        <v>2954</v>
      </c>
      <c r="R51" s="1"/>
      <c r="S5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topic 7B2 Respiration And Circulation</v>
      </c>
      <c r="T51" s="43"/>
      <c r="U51" s="43"/>
      <c r="V51" s="43"/>
      <c r="W51" s="43"/>
      <c r="X51" s="43"/>
      <c r="Y51" s="43"/>
      <c r="Z51" s="43"/>
      <c r="AA51" s="43"/>
      <c r="AC51" s="43"/>
      <c r="AD51" s="43"/>
    </row>
    <row r="52" spans="1:30" ht="14.65" customHeight="1" x14ac:dyDescent="0.25">
      <c r="A52" s="42" t="str">
        <f>_xlfn.XLOOKUP(StatementLookup[[#This Row],[TopicID]],TopicLookup[TopicID],TopicLookup[SyllabusSubject])</f>
        <v>Science</v>
      </c>
      <c r="B52" s="43">
        <f>_xlfn.XLOOKUP(StatementLookup[[#This Row],[TopicID]],TopicLookup[TopicID],TopicLookup[SyllabusKeyStage])</f>
        <v>3</v>
      </c>
      <c r="C52" s="43" t="str">
        <f>_xlfn.XLOOKUP(StatementLookup[[#This Row],[TopicID]],topics!I:I,topics!D:D)</f>
        <v>KS3.Science</v>
      </c>
      <c r="D52" s="43" t="str">
        <f>_xlfn.XLOOKUP(StatementLookup[[#This Row],[TopicID]],topics!I:I,topics!E:E)</f>
        <v>Y7.Science</v>
      </c>
      <c r="E52" s="44">
        <v>7</v>
      </c>
      <c r="F52" s="36" t="s">
        <v>4</v>
      </c>
      <c r="G52" s="45">
        <v>2</v>
      </c>
      <c r="H52" s="36" t="s">
        <v>7</v>
      </c>
      <c r="I52" s="46">
        <v>1</v>
      </c>
      <c r="J5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7B2</v>
      </c>
      <c r="K5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7B2.T</v>
      </c>
      <c r="L5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7B2.T.1</v>
      </c>
      <c r="M52" s="26" t="str">
        <f>IF(ISERROR(_xlfn.XLOOKUP(StatementLookup[[#This Row],[TopicID]],TopicLookup[TopicID],TopicLookup[TopicTitle])),"",_xlfn.XLOOKUP(StatementLookup[[#This Row],[TopicID]],TopicLookup[TopicID],TopicLookup[TopicTitle]))</f>
        <v>Respiration And Circulation</v>
      </c>
      <c r="N52" s="27" t="str">
        <f>IF(ISERROR(_xlfn.XLOOKUP(StatementLookup[[#This Row],[LessonID]],LessonLookup[LessonID],LessonLookup[LessonTitle])),"",_xlfn.XLOOKUP(StatementLookup[[#This Row],[LessonID]],LessonLookup[LessonID],LessonLookup[LessonTitle]))</f>
        <v>Topic test: 7B2 Respiration And Circulation</v>
      </c>
      <c r="O52" s="1" t="str">
        <f>IF(StatementLookup[[#This Row],[LearningStatementEnter]]="",StatementLookup[[#This Row],[LearningStatementAuto]],StatementLookup[[#This Row],[LearningStatementEnter]])</f>
        <v>Test understanding of topic 7B2 Respiration And Circulation</v>
      </c>
      <c r="P52" s="1"/>
      <c r="Q52" s="1" t="s">
        <v>2954</v>
      </c>
      <c r="R52" s="1"/>
      <c r="S5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Test understanding of topic 7B2 Respiration And Circulation</v>
      </c>
      <c r="T52" s="43"/>
      <c r="U52" s="43"/>
      <c r="V52" s="43"/>
      <c r="W52" s="43"/>
      <c r="X52" s="43"/>
      <c r="Y52" s="43"/>
      <c r="Z52" s="43"/>
      <c r="AA52" s="43"/>
      <c r="AC52" s="43"/>
      <c r="AD52" s="43"/>
    </row>
    <row r="53" spans="1:30" ht="14.65" customHeight="1" x14ac:dyDescent="0.25">
      <c r="A53" s="42" t="str">
        <f>_xlfn.XLOOKUP(StatementLookup[[#This Row],[TopicID]],TopicLookup[TopicID],TopicLookup[SyllabusSubject])</f>
        <v>Science</v>
      </c>
      <c r="B53" s="43">
        <f>_xlfn.XLOOKUP(StatementLookup[[#This Row],[TopicID]],TopicLookup[TopicID],TopicLookup[SyllabusKeyStage])</f>
        <v>3</v>
      </c>
      <c r="C53" s="43" t="str">
        <f>_xlfn.XLOOKUP(StatementLookup[[#This Row],[TopicID]],topics!I:I,topics!D:D)</f>
        <v>KS3.Science</v>
      </c>
      <c r="D53" s="43" t="str">
        <f>_xlfn.XLOOKUP(StatementLookup[[#This Row],[TopicID]],topics!I:I,topics!E:E)</f>
        <v>Y7.Science</v>
      </c>
      <c r="E53" s="44">
        <v>7</v>
      </c>
      <c r="F53" s="36" t="s">
        <v>4</v>
      </c>
      <c r="G53" s="45">
        <v>3</v>
      </c>
      <c r="H53" s="36">
        <v>1</v>
      </c>
      <c r="I53" s="46">
        <v>1</v>
      </c>
      <c r="J5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7B3</v>
      </c>
      <c r="K5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7B3.1</v>
      </c>
      <c r="L5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7B3.1.1</v>
      </c>
      <c r="M53" s="26" t="str">
        <f>IF(ISERROR(_xlfn.XLOOKUP(StatementLookup[[#This Row],[TopicID]],TopicLookup[TopicID],TopicLookup[TopicTitle])),"",_xlfn.XLOOKUP(StatementLookup[[#This Row],[TopicID]],TopicLookup[TopicID],TopicLookup[TopicTitle]))</f>
        <v>Variation</v>
      </c>
      <c r="N53" s="27" t="str">
        <f>IF(ISERROR(_xlfn.XLOOKUP(StatementLookup[[#This Row],[LessonID]],LessonLookup[LessonID],LessonLookup[LessonTitle])),"",_xlfn.XLOOKUP(StatementLookup[[#This Row],[LessonID]],LessonLookup[LessonID],LessonLookup[LessonTitle]))</f>
        <v>Variation</v>
      </c>
      <c r="O53" s="1" t="str">
        <f>IF(StatementLookup[[#This Row],[LearningStatementEnter]]="",StatementLookup[[#This Row],[LearningStatementAuto]],StatementLookup[[#This Row],[LearningStatementEnter]])</f>
        <v>Identify variation between organisms of the same type (species)</v>
      </c>
      <c r="P53" s="43" t="s">
        <v>1175</v>
      </c>
      <c r="Q53" s="1" t="s">
        <v>2953</v>
      </c>
      <c r="R53" s="1"/>
      <c r="S5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3" s="43"/>
      <c r="U53" s="43"/>
      <c r="V53" s="43"/>
      <c r="W53" s="43"/>
      <c r="X53" s="43"/>
      <c r="Y53" s="43"/>
      <c r="Z53" s="43"/>
      <c r="AA53" s="43"/>
      <c r="AC53" s="43"/>
      <c r="AD53" s="43"/>
    </row>
    <row r="54" spans="1:30" ht="14.65" customHeight="1" x14ac:dyDescent="0.25">
      <c r="A54" s="42" t="str">
        <f>_xlfn.XLOOKUP(StatementLookup[[#This Row],[TopicID]],TopicLookup[TopicID],TopicLookup[SyllabusSubject])</f>
        <v>Science</v>
      </c>
      <c r="B54" s="43">
        <f>_xlfn.XLOOKUP(StatementLookup[[#This Row],[TopicID]],TopicLookup[TopicID],TopicLookup[SyllabusKeyStage])</f>
        <v>3</v>
      </c>
      <c r="C54" s="43" t="str">
        <f>_xlfn.XLOOKUP(StatementLookup[[#This Row],[TopicID]],topics!I:I,topics!D:D)</f>
        <v>KS3.Science</v>
      </c>
      <c r="D54" s="43" t="str">
        <f>_xlfn.XLOOKUP(StatementLookup[[#This Row],[TopicID]],topics!I:I,topics!E:E)</f>
        <v>Y7.Science</v>
      </c>
      <c r="E54" s="44">
        <v>7</v>
      </c>
      <c r="F54" s="36" t="s">
        <v>4</v>
      </c>
      <c r="G54" s="45">
        <v>3</v>
      </c>
      <c r="H54" s="36">
        <v>1</v>
      </c>
      <c r="I54" s="46">
        <v>2</v>
      </c>
      <c r="J5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7B3</v>
      </c>
      <c r="K5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7B3.1</v>
      </c>
      <c r="L5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7B3.1.2</v>
      </c>
      <c r="M54" s="26" t="str">
        <f>IF(ISERROR(_xlfn.XLOOKUP(StatementLookup[[#This Row],[TopicID]],TopicLookup[TopicID],TopicLookup[TopicTitle])),"",_xlfn.XLOOKUP(StatementLookup[[#This Row],[TopicID]],TopicLookup[TopicID],TopicLookup[TopicTitle]))</f>
        <v>Variation</v>
      </c>
      <c r="N54" s="27" t="str">
        <f>IF(ISERROR(_xlfn.XLOOKUP(StatementLookup[[#This Row],[LessonID]],LessonLookup[LessonID],LessonLookup[LessonTitle])),"",_xlfn.XLOOKUP(StatementLookup[[#This Row],[LessonID]],LessonLookup[LessonID],LessonLookup[LessonTitle]))</f>
        <v>Variation</v>
      </c>
      <c r="O54" s="1" t="str">
        <f>IF(StatementLookup[[#This Row],[LearningStatementEnter]]="",StatementLookup[[#This Row],[LearningStatementAuto]],StatementLookup[[#This Row],[LearningStatementEnter]])</f>
        <v xml:space="preserve">Give examples of different types of variation </v>
      </c>
      <c r="P54" s="43" t="s">
        <v>1176</v>
      </c>
      <c r="Q54" s="1" t="s">
        <v>2953</v>
      </c>
      <c r="R54" s="1"/>
      <c r="S5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4" s="43"/>
      <c r="U54" s="43"/>
      <c r="V54" s="43"/>
      <c r="W54" s="43"/>
      <c r="X54" s="43"/>
      <c r="Y54" s="43"/>
      <c r="Z54" s="43"/>
      <c r="AA54" s="43"/>
      <c r="AC54" s="43"/>
      <c r="AD54" s="43"/>
    </row>
    <row r="55" spans="1:30" ht="14.65" customHeight="1" x14ac:dyDescent="0.25">
      <c r="A55" s="42" t="str">
        <f>_xlfn.XLOOKUP(StatementLookup[[#This Row],[TopicID]],TopicLookup[TopicID],TopicLookup[SyllabusSubject])</f>
        <v>Science</v>
      </c>
      <c r="B55" s="43">
        <f>_xlfn.XLOOKUP(StatementLookup[[#This Row],[TopicID]],TopicLookup[TopicID],TopicLookup[SyllabusKeyStage])</f>
        <v>3</v>
      </c>
      <c r="C55" s="43" t="str">
        <f>_xlfn.XLOOKUP(StatementLookup[[#This Row],[TopicID]],topics!I:I,topics!D:D)</f>
        <v>KS3.Science</v>
      </c>
      <c r="D55" s="43" t="str">
        <f>_xlfn.XLOOKUP(StatementLookup[[#This Row],[TopicID]],topics!I:I,topics!E:E)</f>
        <v>Y7.Science</v>
      </c>
      <c r="E55" s="44">
        <v>7</v>
      </c>
      <c r="F55" s="36" t="s">
        <v>4</v>
      </c>
      <c r="G55" s="45">
        <v>3</v>
      </c>
      <c r="H55" s="36">
        <v>1</v>
      </c>
      <c r="I55" s="46">
        <v>3</v>
      </c>
      <c r="J5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7B3</v>
      </c>
      <c r="K5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7B3.1</v>
      </c>
      <c r="L5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7B3.1.3</v>
      </c>
      <c r="M55" s="26" t="str">
        <f>IF(ISERROR(_xlfn.XLOOKUP(StatementLookup[[#This Row],[TopicID]],TopicLookup[TopicID],TopicLookup[TopicTitle])),"",_xlfn.XLOOKUP(StatementLookup[[#This Row],[TopicID]],TopicLookup[TopicID],TopicLookup[TopicTitle]))</f>
        <v>Variation</v>
      </c>
      <c r="N55" s="27" t="str">
        <f>IF(ISERROR(_xlfn.XLOOKUP(StatementLookup[[#This Row],[LessonID]],LessonLookup[LessonID],LessonLookup[LessonTitle])),"",_xlfn.XLOOKUP(StatementLookup[[#This Row],[LessonID]],LessonLookup[LessonID],LessonLookup[LessonTitle]))</f>
        <v>Variation</v>
      </c>
      <c r="O55" s="1" t="str">
        <f>IF(StatementLookup[[#This Row],[LearningStatementEnter]]="",StatementLookup[[#This Row],[LearningStatementAuto]],StatementLookup[[#This Row],[LearningStatementEnter]])</f>
        <v>Analyse experimental data and draw a graph</v>
      </c>
      <c r="P55" s="43" t="s">
        <v>1177</v>
      </c>
      <c r="Q55" s="1" t="s">
        <v>2953</v>
      </c>
      <c r="R55" s="1"/>
      <c r="S5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5" s="43"/>
      <c r="U55" s="43"/>
      <c r="V55" s="43"/>
      <c r="W55" s="43"/>
      <c r="X55" s="43"/>
      <c r="Y55" s="43"/>
      <c r="Z55" s="43"/>
      <c r="AA55" s="43"/>
      <c r="AC55" s="43"/>
      <c r="AD55" s="43"/>
    </row>
    <row r="56" spans="1:30" ht="14.65" customHeight="1" x14ac:dyDescent="0.25">
      <c r="A56" s="42" t="str">
        <f>_xlfn.XLOOKUP(StatementLookup[[#This Row],[TopicID]],TopicLookup[TopicID],TopicLookup[SyllabusSubject])</f>
        <v>Science</v>
      </c>
      <c r="B56" s="43">
        <f>_xlfn.XLOOKUP(StatementLookup[[#This Row],[TopicID]],TopicLookup[TopicID],TopicLookup[SyllabusKeyStage])</f>
        <v>3</v>
      </c>
      <c r="C56" s="43" t="str">
        <f>_xlfn.XLOOKUP(StatementLookup[[#This Row],[TopicID]],topics!I:I,topics!D:D)</f>
        <v>KS3.Science</v>
      </c>
      <c r="D56" s="43" t="str">
        <f>_xlfn.XLOOKUP(StatementLookup[[#This Row],[TopicID]],topics!I:I,topics!E:E)</f>
        <v>Y7.Science</v>
      </c>
      <c r="E56" s="44">
        <v>7</v>
      </c>
      <c r="F56" s="36" t="s">
        <v>4</v>
      </c>
      <c r="G56" s="45">
        <v>3</v>
      </c>
      <c r="H56" s="36">
        <v>2</v>
      </c>
      <c r="I56" s="46">
        <v>1</v>
      </c>
      <c r="J5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7B3</v>
      </c>
      <c r="K5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7B3.2</v>
      </c>
      <c r="L5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7B3.2.1</v>
      </c>
      <c r="M56" s="26" t="str">
        <f>IF(ISERROR(_xlfn.XLOOKUP(StatementLookup[[#This Row],[TopicID]],TopicLookup[TopicID],TopicLookup[TopicTitle])),"",_xlfn.XLOOKUP(StatementLookup[[#This Row],[TopicID]],TopicLookup[TopicID],TopicLookup[TopicTitle]))</f>
        <v>Variation</v>
      </c>
      <c r="N56" s="27" t="str">
        <f>IF(ISERROR(_xlfn.XLOOKUP(StatementLookup[[#This Row],[LessonID]],LessonLookup[LessonID],LessonLookup[LessonTitle])),"",_xlfn.XLOOKUP(StatementLookup[[#This Row],[LessonID]],LessonLookup[LessonID],LessonLookup[LessonTitle]))</f>
        <v>Habitats and ecosystems</v>
      </c>
      <c r="O56" s="1" t="str">
        <f>IF(StatementLookup[[#This Row],[LearningStatementEnter]]="",StatementLookup[[#This Row],[LearningStatementAuto]],StatementLookup[[#This Row],[LearningStatementEnter]])</f>
        <v>Define the term “habitat”</v>
      </c>
      <c r="P56" s="43" t="s">
        <v>1178</v>
      </c>
      <c r="Q56" s="1" t="s">
        <v>2953</v>
      </c>
      <c r="R56" s="1"/>
      <c r="S5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6" s="43"/>
      <c r="U56" s="43"/>
      <c r="V56" s="43"/>
      <c r="W56" s="43"/>
      <c r="X56" s="43"/>
      <c r="Y56" s="43"/>
      <c r="Z56" s="43"/>
      <c r="AA56" s="43"/>
      <c r="AC56" s="43"/>
      <c r="AD56" s="43"/>
    </row>
    <row r="57" spans="1:30" ht="14.65" customHeight="1" x14ac:dyDescent="0.25">
      <c r="A57" s="42" t="str">
        <f>_xlfn.XLOOKUP(StatementLookup[[#This Row],[TopicID]],TopicLookup[TopicID],TopicLookup[SyllabusSubject])</f>
        <v>Science</v>
      </c>
      <c r="B57" s="43">
        <f>_xlfn.XLOOKUP(StatementLookup[[#This Row],[TopicID]],TopicLookup[TopicID],TopicLookup[SyllabusKeyStage])</f>
        <v>3</v>
      </c>
      <c r="C57" s="43" t="str">
        <f>_xlfn.XLOOKUP(StatementLookup[[#This Row],[TopicID]],topics!I:I,topics!D:D)</f>
        <v>KS3.Science</v>
      </c>
      <c r="D57" s="43" t="str">
        <f>_xlfn.XLOOKUP(StatementLookup[[#This Row],[TopicID]],topics!I:I,topics!E:E)</f>
        <v>Y7.Science</v>
      </c>
      <c r="E57" s="44">
        <v>7</v>
      </c>
      <c r="F57" s="36" t="s">
        <v>4</v>
      </c>
      <c r="G57" s="45">
        <v>3</v>
      </c>
      <c r="H57" s="36">
        <v>2</v>
      </c>
      <c r="I57" s="46">
        <v>2</v>
      </c>
      <c r="J5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7B3</v>
      </c>
      <c r="K5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7B3.2</v>
      </c>
      <c r="L5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7B3.2.2</v>
      </c>
      <c r="M57" s="26" t="str">
        <f>IF(ISERROR(_xlfn.XLOOKUP(StatementLookup[[#This Row],[TopicID]],TopicLookup[TopicID],TopicLookup[TopicTitle])),"",_xlfn.XLOOKUP(StatementLookup[[#This Row],[TopicID]],TopicLookup[TopicID],TopicLookup[TopicTitle]))</f>
        <v>Variation</v>
      </c>
      <c r="N57" s="27" t="str">
        <f>IF(ISERROR(_xlfn.XLOOKUP(StatementLookup[[#This Row],[LessonID]],LessonLookup[LessonID],LessonLookup[LessonTitle])),"",_xlfn.XLOOKUP(StatementLookup[[#This Row],[LessonID]],LessonLookup[LessonID],LessonLookup[LessonTitle]))</f>
        <v>Habitats and ecosystems</v>
      </c>
      <c r="O57" s="1" t="str">
        <f>IF(StatementLookup[[#This Row],[LearningStatementEnter]]="",StatementLookup[[#This Row],[LearningStatementAuto]],StatementLookup[[#This Row],[LearningStatementEnter]])</f>
        <v>Describe resources that animals and plants compete for</v>
      </c>
      <c r="P57" s="43" t="s">
        <v>1179</v>
      </c>
      <c r="Q57" s="1" t="s">
        <v>2953</v>
      </c>
      <c r="R57" s="1"/>
      <c r="S5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7" s="43"/>
      <c r="U57" s="43"/>
      <c r="V57" s="43"/>
      <c r="W57" s="43"/>
      <c r="X57" s="43"/>
      <c r="Y57" s="43"/>
      <c r="Z57" s="43"/>
      <c r="AA57" s="43"/>
      <c r="AC57" s="43"/>
      <c r="AD57" s="43"/>
    </row>
    <row r="58" spans="1:30" ht="14.65" customHeight="1" x14ac:dyDescent="0.25">
      <c r="A58" s="42" t="str">
        <f>_xlfn.XLOOKUP(StatementLookup[[#This Row],[TopicID]],TopicLookup[TopicID],TopicLookup[SyllabusSubject])</f>
        <v>Science</v>
      </c>
      <c r="B58" s="43">
        <f>_xlfn.XLOOKUP(StatementLookup[[#This Row],[TopicID]],TopicLookup[TopicID],TopicLookup[SyllabusKeyStage])</f>
        <v>3</v>
      </c>
      <c r="C58" s="43" t="str">
        <f>_xlfn.XLOOKUP(StatementLookup[[#This Row],[TopicID]],topics!I:I,topics!D:D)</f>
        <v>KS3.Science</v>
      </c>
      <c r="D58" s="43" t="str">
        <f>_xlfn.XLOOKUP(StatementLookup[[#This Row],[TopicID]],topics!I:I,topics!E:E)</f>
        <v>Y7.Science</v>
      </c>
      <c r="E58" s="44">
        <v>7</v>
      </c>
      <c r="F58" s="36" t="s">
        <v>4</v>
      </c>
      <c r="G58" s="45">
        <v>3</v>
      </c>
      <c r="H58" s="36">
        <v>2</v>
      </c>
      <c r="I58" s="46">
        <v>3</v>
      </c>
      <c r="J5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7B3</v>
      </c>
      <c r="K5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7B3.2</v>
      </c>
      <c r="L5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7B3.2.3</v>
      </c>
      <c r="M58" s="26" t="str">
        <f>IF(ISERROR(_xlfn.XLOOKUP(StatementLookup[[#This Row],[TopicID]],TopicLookup[TopicID],TopicLookup[TopicTitle])),"",_xlfn.XLOOKUP(StatementLookup[[#This Row],[TopicID]],TopicLookup[TopicID],TopicLookup[TopicTitle]))</f>
        <v>Variation</v>
      </c>
      <c r="N58" s="27" t="str">
        <f>IF(ISERROR(_xlfn.XLOOKUP(StatementLookup[[#This Row],[LessonID]],LessonLookup[LessonID],LessonLookup[LessonTitle])),"",_xlfn.XLOOKUP(StatementLookup[[#This Row],[LessonID]],LessonLookup[LessonID],LessonLookup[LessonTitle]))</f>
        <v>Habitats and ecosystems</v>
      </c>
      <c r="O58" s="1" t="str">
        <f>IF(StatementLookup[[#This Row],[LearningStatementEnter]]="",StatementLookup[[#This Row],[LearningStatementAuto]],StatementLookup[[#This Row],[LearningStatementEnter]])</f>
        <v>Describe how environmental factors change with time</v>
      </c>
      <c r="P58" s="43" t="s">
        <v>1180</v>
      </c>
      <c r="Q58" s="1" t="s">
        <v>2953</v>
      </c>
      <c r="R58" s="1"/>
      <c r="S5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8" s="43"/>
      <c r="U58" s="43"/>
      <c r="V58" s="43"/>
      <c r="W58" s="43"/>
      <c r="X58" s="43"/>
      <c r="Y58" s="43"/>
      <c r="Z58" s="43"/>
      <c r="AA58" s="43"/>
      <c r="AC58" s="43"/>
      <c r="AD58" s="43"/>
    </row>
    <row r="59" spans="1:30" ht="14.65" customHeight="1" x14ac:dyDescent="0.25">
      <c r="A59" s="42" t="str">
        <f>_xlfn.XLOOKUP(StatementLookup[[#This Row],[TopicID]],TopicLookup[TopicID],TopicLookup[SyllabusSubject])</f>
        <v>Science</v>
      </c>
      <c r="B59" s="43">
        <f>_xlfn.XLOOKUP(StatementLookup[[#This Row],[TopicID]],TopicLookup[TopicID],TopicLookup[SyllabusKeyStage])</f>
        <v>3</v>
      </c>
      <c r="C59" s="43" t="str">
        <f>_xlfn.XLOOKUP(StatementLookup[[#This Row],[TopicID]],topics!I:I,topics!D:D)</f>
        <v>KS3.Science</v>
      </c>
      <c r="D59" s="43" t="str">
        <f>_xlfn.XLOOKUP(StatementLookup[[#This Row],[TopicID]],topics!I:I,topics!E:E)</f>
        <v>Y7.Science</v>
      </c>
      <c r="E59" s="44">
        <v>7</v>
      </c>
      <c r="F59" s="36" t="s">
        <v>4</v>
      </c>
      <c r="G59" s="45">
        <v>3</v>
      </c>
      <c r="H59" s="36">
        <v>3</v>
      </c>
      <c r="I59" s="46">
        <v>1</v>
      </c>
      <c r="J5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7B3</v>
      </c>
      <c r="K5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7B3.3</v>
      </c>
      <c r="L5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7B3.3.1</v>
      </c>
      <c r="M59" s="26" t="str">
        <f>IF(ISERROR(_xlfn.XLOOKUP(StatementLookup[[#This Row],[TopicID]],TopicLookup[TopicID],TopicLookup[TopicTitle])),"",_xlfn.XLOOKUP(StatementLookup[[#This Row],[TopicID]],TopicLookup[TopicID],TopicLookup[TopicTitle]))</f>
        <v>Variation</v>
      </c>
      <c r="N59" s="27" t="str">
        <f>IF(ISERROR(_xlfn.XLOOKUP(StatementLookup[[#This Row],[LessonID]],LessonLookup[LessonID],LessonLookup[LessonTitle])),"",_xlfn.XLOOKUP(StatementLookup[[#This Row],[LessonID]],LessonLookup[LessonID],LessonLookup[LessonTitle]))</f>
        <v>Adaptations</v>
      </c>
      <c r="O59" s="1" t="str">
        <f>IF(StatementLookup[[#This Row],[LearningStatementEnter]]="",StatementLookup[[#This Row],[LearningStatementAuto]],StatementLookup[[#This Row],[LearningStatementEnter]])</f>
        <v>Identify physical environmental factors in a habitat</v>
      </c>
      <c r="P59" s="43" t="s">
        <v>1181</v>
      </c>
      <c r="Q59" s="1" t="s">
        <v>2953</v>
      </c>
      <c r="R59" s="1"/>
      <c r="S5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9" s="43"/>
      <c r="U59" s="43"/>
      <c r="V59" s="43"/>
      <c r="W59" s="43"/>
      <c r="X59" s="43"/>
      <c r="Y59" s="43"/>
      <c r="Z59" s="43"/>
      <c r="AA59" s="43"/>
      <c r="AC59" s="43"/>
      <c r="AD59" s="43"/>
    </row>
    <row r="60" spans="1:30" ht="14.65" customHeight="1" x14ac:dyDescent="0.25">
      <c r="A60" s="42" t="str">
        <f>_xlfn.XLOOKUP(StatementLookup[[#This Row],[TopicID]],TopicLookup[TopicID],TopicLookup[SyllabusSubject])</f>
        <v>Science</v>
      </c>
      <c r="B60" s="43">
        <f>_xlfn.XLOOKUP(StatementLookup[[#This Row],[TopicID]],TopicLookup[TopicID],TopicLookup[SyllabusKeyStage])</f>
        <v>3</v>
      </c>
      <c r="C60" s="43" t="str">
        <f>_xlfn.XLOOKUP(StatementLookup[[#This Row],[TopicID]],topics!I:I,topics!D:D)</f>
        <v>KS3.Science</v>
      </c>
      <c r="D60" s="43" t="str">
        <f>_xlfn.XLOOKUP(StatementLookup[[#This Row],[TopicID]],topics!I:I,topics!E:E)</f>
        <v>Y7.Science</v>
      </c>
      <c r="E60" s="44">
        <v>7</v>
      </c>
      <c r="F60" s="36" t="s">
        <v>4</v>
      </c>
      <c r="G60" s="45">
        <v>3</v>
      </c>
      <c r="H60" s="36">
        <v>3</v>
      </c>
      <c r="I60" s="46">
        <v>2</v>
      </c>
      <c r="J6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7B3</v>
      </c>
      <c r="K6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7B3.3</v>
      </c>
      <c r="L6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7B3.3.2</v>
      </c>
      <c r="M60" s="26" t="str">
        <f>IF(ISERROR(_xlfn.XLOOKUP(StatementLookup[[#This Row],[TopicID]],TopicLookup[TopicID],TopicLookup[TopicTitle])),"",_xlfn.XLOOKUP(StatementLookup[[#This Row],[TopicID]],TopicLookup[TopicID],TopicLookup[TopicTitle]))</f>
        <v>Variation</v>
      </c>
      <c r="N60" s="27" t="str">
        <f>IF(ISERROR(_xlfn.XLOOKUP(StatementLookup[[#This Row],[LessonID]],LessonLookup[LessonID],LessonLookup[LessonTitle])),"",_xlfn.XLOOKUP(StatementLookup[[#This Row],[LessonID]],LessonLookup[LessonID],LessonLookup[LessonTitle]))</f>
        <v>Adaptations</v>
      </c>
      <c r="O60" s="1" t="str">
        <f>IF(StatementLookup[[#This Row],[LearningStatementEnter]]="",StatementLookup[[#This Row],[LearningStatementAuto]],StatementLookup[[#This Row],[LearningStatementEnter]])</f>
        <v>Describe adaptations of a range of organisms</v>
      </c>
      <c r="P60" s="43" t="s">
        <v>1182</v>
      </c>
      <c r="Q60" s="1" t="s">
        <v>2953</v>
      </c>
      <c r="R60" s="1"/>
      <c r="S6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0" s="43"/>
      <c r="U60" s="43"/>
      <c r="V60" s="43"/>
      <c r="W60" s="43"/>
      <c r="X60" s="43"/>
      <c r="Y60" s="43"/>
      <c r="Z60" s="43"/>
      <c r="AA60" s="43"/>
      <c r="AC60" s="43"/>
      <c r="AD60" s="43"/>
    </row>
    <row r="61" spans="1:30" ht="14.65" customHeight="1" x14ac:dyDescent="0.25">
      <c r="A61" s="42" t="str">
        <f>_xlfn.XLOOKUP(StatementLookup[[#This Row],[TopicID]],TopicLookup[TopicID],TopicLookup[SyllabusSubject])</f>
        <v>Science</v>
      </c>
      <c r="B61" s="43">
        <f>_xlfn.XLOOKUP(StatementLookup[[#This Row],[TopicID]],TopicLookup[TopicID],TopicLookup[SyllabusKeyStage])</f>
        <v>3</v>
      </c>
      <c r="C61" s="43" t="str">
        <f>_xlfn.XLOOKUP(StatementLookup[[#This Row],[TopicID]],topics!I:I,topics!D:D)</f>
        <v>KS3.Science</v>
      </c>
      <c r="D61" s="43" t="str">
        <f>_xlfn.XLOOKUP(StatementLookup[[#This Row],[TopicID]],topics!I:I,topics!E:E)</f>
        <v>Y7.Science</v>
      </c>
      <c r="E61" s="44">
        <v>7</v>
      </c>
      <c r="F61" s="36" t="s">
        <v>4</v>
      </c>
      <c r="G61" s="45">
        <v>3</v>
      </c>
      <c r="H61" s="36">
        <v>3</v>
      </c>
      <c r="I61" s="46">
        <v>3</v>
      </c>
      <c r="J6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7B3</v>
      </c>
      <c r="K6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7B3.3</v>
      </c>
      <c r="L6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7B3.3.3</v>
      </c>
      <c r="M61" s="26" t="str">
        <f>IF(ISERROR(_xlfn.XLOOKUP(StatementLookup[[#This Row],[TopicID]],TopicLookup[TopicID],TopicLookup[TopicTitle])),"",_xlfn.XLOOKUP(StatementLookup[[#This Row],[TopicID]],TopicLookup[TopicID],TopicLookup[TopicTitle]))</f>
        <v>Variation</v>
      </c>
      <c r="N61" s="27" t="str">
        <f>IF(ISERROR(_xlfn.XLOOKUP(StatementLookup[[#This Row],[LessonID]],LessonLookup[LessonID],LessonLookup[LessonTitle])),"",_xlfn.XLOOKUP(StatementLookup[[#This Row],[LessonID]],LessonLookup[LessonID],LessonLookup[LessonTitle]))</f>
        <v>Adaptations</v>
      </c>
      <c r="O61" s="1" t="str">
        <f>IF(StatementLookup[[#This Row],[LearningStatementEnter]]="",StatementLookup[[#This Row],[LearningStatementAuto]],StatementLookup[[#This Row],[LearningStatementEnter]])</f>
        <v>Explain how adaptations can increase chance of survival</v>
      </c>
      <c r="P61" s="43" t="s">
        <v>1183</v>
      </c>
      <c r="Q61" s="1" t="s">
        <v>2953</v>
      </c>
      <c r="R61" s="1"/>
      <c r="S6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1" s="43"/>
      <c r="U61" s="43"/>
      <c r="V61" s="43"/>
      <c r="W61" s="43"/>
      <c r="X61" s="43"/>
      <c r="Y61" s="43"/>
      <c r="Z61" s="43"/>
      <c r="AA61" s="43"/>
      <c r="AC61" s="43"/>
      <c r="AD61" s="43"/>
    </row>
    <row r="62" spans="1:30" ht="14.65" customHeight="1" x14ac:dyDescent="0.25">
      <c r="A62" s="42" t="str">
        <f>_xlfn.XLOOKUP(StatementLookup[[#This Row],[TopicID]],TopicLookup[TopicID],TopicLookup[SyllabusSubject])</f>
        <v>Science</v>
      </c>
      <c r="B62" s="43">
        <f>_xlfn.XLOOKUP(StatementLookup[[#This Row],[TopicID]],TopicLookup[TopicID],TopicLookup[SyllabusKeyStage])</f>
        <v>3</v>
      </c>
      <c r="C62" s="43" t="str">
        <f>_xlfn.XLOOKUP(StatementLookup[[#This Row],[TopicID]],topics!I:I,topics!D:D)</f>
        <v>KS3.Science</v>
      </c>
      <c r="D62" s="43" t="str">
        <f>_xlfn.XLOOKUP(StatementLookup[[#This Row],[TopicID]],topics!I:I,topics!E:E)</f>
        <v>Y7.Science</v>
      </c>
      <c r="E62" s="44">
        <v>7</v>
      </c>
      <c r="F62" s="36" t="s">
        <v>4</v>
      </c>
      <c r="G62" s="45">
        <v>3</v>
      </c>
      <c r="H62" s="36">
        <v>4</v>
      </c>
      <c r="I62" s="46">
        <v>1</v>
      </c>
      <c r="J6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7B3</v>
      </c>
      <c r="K6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7B3.4</v>
      </c>
      <c r="L6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7B3.4.1</v>
      </c>
      <c r="M62" s="26" t="str">
        <f>IF(ISERROR(_xlfn.XLOOKUP(StatementLookup[[#This Row],[TopicID]],TopicLookup[TopicID],TopicLookup[TopicTitle])),"",_xlfn.XLOOKUP(StatementLookup[[#This Row],[TopicID]],TopicLookup[TopicID],TopicLookup[TopicTitle]))</f>
        <v>Variation</v>
      </c>
      <c r="N62" s="27" t="str">
        <f>IF(ISERROR(_xlfn.XLOOKUP(StatementLookup[[#This Row],[LessonID]],LessonLookup[LessonID],LessonLookup[LessonTitle])),"",_xlfn.XLOOKUP(StatementLookup[[#This Row],[LessonID]],LessonLookup[LessonID],LessonLookup[LessonTitle]))</f>
        <v>Food chains and Food webs</v>
      </c>
      <c r="O62" s="1" t="str">
        <f>IF(StatementLookup[[#This Row],[LearningStatementEnter]]="",StatementLookup[[#This Row],[LearningStatementAuto]],StatementLookup[[#This Row],[LearningStatementEnter]])</f>
        <v>Be able to create food webs and identify food chains within food webs</v>
      </c>
      <c r="P62" s="43" t="s">
        <v>1184</v>
      </c>
      <c r="Q62" s="1" t="s">
        <v>2953</v>
      </c>
      <c r="R62" s="1"/>
      <c r="S6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2" s="43"/>
      <c r="U62" s="43"/>
      <c r="V62" s="43"/>
      <c r="W62" s="43"/>
      <c r="X62" s="43"/>
      <c r="Y62" s="43"/>
      <c r="Z62" s="43"/>
      <c r="AA62" s="43"/>
      <c r="AC62" s="43"/>
      <c r="AD62" s="43"/>
    </row>
    <row r="63" spans="1:30" ht="14.65" customHeight="1" x14ac:dyDescent="0.25">
      <c r="A63" s="42" t="str">
        <f>_xlfn.XLOOKUP(StatementLookup[[#This Row],[TopicID]],TopicLookup[TopicID],TopicLookup[SyllabusSubject])</f>
        <v>Science</v>
      </c>
      <c r="B63" s="43">
        <f>_xlfn.XLOOKUP(StatementLookup[[#This Row],[TopicID]],TopicLookup[TopicID],TopicLookup[SyllabusKeyStage])</f>
        <v>3</v>
      </c>
      <c r="C63" s="43" t="str">
        <f>_xlfn.XLOOKUP(StatementLookup[[#This Row],[TopicID]],topics!I:I,topics!D:D)</f>
        <v>KS3.Science</v>
      </c>
      <c r="D63" s="43" t="str">
        <f>_xlfn.XLOOKUP(StatementLookup[[#This Row],[TopicID]],topics!I:I,topics!E:E)</f>
        <v>Y7.Science</v>
      </c>
      <c r="E63" s="44">
        <v>7</v>
      </c>
      <c r="F63" s="36" t="s">
        <v>4</v>
      </c>
      <c r="G63" s="45">
        <v>3</v>
      </c>
      <c r="H63" s="36">
        <v>4</v>
      </c>
      <c r="I63" s="46">
        <v>2</v>
      </c>
      <c r="J6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7B3</v>
      </c>
      <c r="K6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7B3.4</v>
      </c>
      <c r="L6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7B3.4.2</v>
      </c>
      <c r="M63" s="26" t="str">
        <f>IF(ISERROR(_xlfn.XLOOKUP(StatementLookup[[#This Row],[TopicID]],TopicLookup[TopicID],TopicLookup[TopicTitle])),"",_xlfn.XLOOKUP(StatementLookup[[#This Row],[TopicID]],TopicLookup[TopicID],TopicLookup[TopicTitle]))</f>
        <v>Variation</v>
      </c>
      <c r="N63" s="27" t="str">
        <f>IF(ISERROR(_xlfn.XLOOKUP(StatementLookup[[#This Row],[LessonID]],LessonLookup[LessonID],LessonLookup[LessonTitle])),"",_xlfn.XLOOKUP(StatementLookup[[#This Row],[LessonID]],LessonLookup[LessonID],LessonLookup[LessonTitle]))</f>
        <v>Food chains and Food webs</v>
      </c>
      <c r="O63" s="1" t="str">
        <f>IF(StatementLookup[[#This Row],[LearningStatementEnter]]="",StatementLookup[[#This Row],[LearningStatementAuto]],StatementLookup[[#This Row],[LearningStatementEnter]])</f>
        <v xml:space="preserve">Explain how changes in a population in an ecosystem affect other populations </v>
      </c>
      <c r="P63" s="43" t="s">
        <v>1185</v>
      </c>
      <c r="Q63" s="1" t="s">
        <v>2953</v>
      </c>
      <c r="R63" s="1"/>
      <c r="S6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3" s="43"/>
      <c r="U63" s="43"/>
      <c r="V63" s="43"/>
      <c r="W63" s="43"/>
      <c r="X63" s="43"/>
      <c r="Y63" s="43"/>
      <c r="Z63" s="43"/>
      <c r="AA63" s="43"/>
      <c r="AC63" s="43"/>
      <c r="AD63" s="43"/>
    </row>
    <row r="64" spans="1:30" ht="14.65" customHeight="1" x14ac:dyDescent="0.25">
      <c r="A64" s="42" t="str">
        <f>_xlfn.XLOOKUP(StatementLookup[[#This Row],[TopicID]],TopicLookup[TopicID],TopicLookup[SyllabusSubject])</f>
        <v>Science</v>
      </c>
      <c r="B64" s="43">
        <f>_xlfn.XLOOKUP(StatementLookup[[#This Row],[TopicID]],TopicLookup[TopicID],TopicLookup[SyllabusKeyStage])</f>
        <v>3</v>
      </c>
      <c r="C64" s="43" t="str">
        <f>_xlfn.XLOOKUP(StatementLookup[[#This Row],[TopicID]],topics!I:I,topics!D:D)</f>
        <v>KS3.Science</v>
      </c>
      <c r="D64" s="43" t="str">
        <f>_xlfn.XLOOKUP(StatementLookup[[#This Row],[TopicID]],topics!I:I,topics!E:E)</f>
        <v>Y7.Science</v>
      </c>
      <c r="E64" s="44">
        <v>7</v>
      </c>
      <c r="F64" s="36" t="s">
        <v>4</v>
      </c>
      <c r="G64" s="45">
        <v>3</v>
      </c>
      <c r="H64" s="36">
        <v>4</v>
      </c>
      <c r="I64" s="46">
        <v>3</v>
      </c>
      <c r="J6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7B3</v>
      </c>
      <c r="K6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7B3.4</v>
      </c>
      <c r="L6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7B3.4.3</v>
      </c>
      <c r="M64" s="26" t="str">
        <f>IF(ISERROR(_xlfn.XLOOKUP(StatementLookup[[#This Row],[TopicID]],TopicLookup[TopicID],TopicLookup[TopicTitle])),"",_xlfn.XLOOKUP(StatementLookup[[#This Row],[TopicID]],TopicLookup[TopicID],TopicLookup[TopicTitle]))</f>
        <v>Variation</v>
      </c>
      <c r="N64" s="27" t="str">
        <f>IF(ISERROR(_xlfn.XLOOKUP(StatementLookup[[#This Row],[LessonID]],LessonLookup[LessonID],LessonLookup[LessonTitle])),"",_xlfn.XLOOKUP(StatementLookup[[#This Row],[LessonID]],LessonLookup[LessonID],LessonLookup[LessonTitle]))</f>
        <v>Food chains and Food webs</v>
      </c>
      <c r="O64" s="1" t="str">
        <f>IF(StatementLookup[[#This Row],[LearningStatementEnter]]="",StatementLookup[[#This Row],[LearningStatementAuto]],StatementLookup[[#This Row],[LearningStatementEnter]])</f>
        <v>Explain the energy transfer which occurs within a food chain</v>
      </c>
      <c r="P64" s="43" t="s">
        <v>1186</v>
      </c>
      <c r="Q64" s="1" t="s">
        <v>2953</v>
      </c>
      <c r="R64" s="1"/>
      <c r="S6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4" s="43"/>
      <c r="U64" s="43"/>
      <c r="V64" s="43"/>
      <c r="W64" s="43"/>
      <c r="X64" s="43"/>
      <c r="Y64" s="43"/>
      <c r="Z64" s="43"/>
      <c r="AA64" s="43"/>
      <c r="AC64" s="43"/>
      <c r="AD64" s="43"/>
    </row>
    <row r="65" spans="1:30" ht="14.65" customHeight="1" x14ac:dyDescent="0.25">
      <c r="A65" s="42" t="str">
        <f>_xlfn.XLOOKUP(StatementLookup[[#This Row],[TopicID]],TopicLookup[TopicID],TopicLookup[SyllabusSubject])</f>
        <v>Science</v>
      </c>
      <c r="B65" s="43">
        <f>_xlfn.XLOOKUP(StatementLookup[[#This Row],[TopicID]],TopicLookup[TopicID],TopicLookup[SyllabusKeyStage])</f>
        <v>3</v>
      </c>
      <c r="C65" s="43" t="str">
        <f>_xlfn.XLOOKUP(StatementLookup[[#This Row],[TopicID]],topics!I:I,topics!D:D)</f>
        <v>KS3.Science</v>
      </c>
      <c r="D65" s="43" t="str">
        <f>_xlfn.XLOOKUP(StatementLookup[[#This Row],[TopicID]],topics!I:I,topics!E:E)</f>
        <v>Y7.Science</v>
      </c>
      <c r="E65" s="44">
        <v>7</v>
      </c>
      <c r="F65" s="36" t="s">
        <v>4</v>
      </c>
      <c r="G65" s="45">
        <v>3</v>
      </c>
      <c r="H65" s="36">
        <v>5</v>
      </c>
      <c r="I65" s="46">
        <v>1</v>
      </c>
      <c r="J6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7B3</v>
      </c>
      <c r="K6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7B3.5</v>
      </c>
      <c r="L6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7B3.5.1</v>
      </c>
      <c r="M65" s="26" t="str">
        <f>IF(ISERROR(_xlfn.XLOOKUP(StatementLookup[[#This Row],[TopicID]],TopicLookup[TopicID],TopicLookup[TopicTitle])),"",_xlfn.XLOOKUP(StatementLookup[[#This Row],[TopicID]],TopicLookup[TopicID],TopicLookup[TopicTitle]))</f>
        <v>Variation</v>
      </c>
      <c r="N65" s="27" t="str">
        <f>IF(ISERROR(_xlfn.XLOOKUP(StatementLookup[[#This Row],[LessonID]],LessonLookup[LessonID],LessonLookup[LessonTitle])),"",_xlfn.XLOOKUP(StatementLookup[[#This Row],[LessonID]],LessonLookup[LessonID],LessonLookup[LessonTitle]))</f>
        <v>Pyramids of numbers and biomass</v>
      </c>
      <c r="O65" s="1" t="str">
        <f>IF(StatementLookup[[#This Row],[LearningStatementEnter]]="",StatementLookup[[#This Row],[LearningStatementAuto]],StatementLookup[[#This Row],[LearningStatementEnter]])</f>
        <v>Be able to sketch pyramids of numbers.</v>
      </c>
      <c r="P65" s="43" t="s">
        <v>1187</v>
      </c>
      <c r="Q65" s="1" t="s">
        <v>2953</v>
      </c>
      <c r="R65" s="1"/>
      <c r="S6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5" s="43"/>
      <c r="U65" s="43"/>
      <c r="V65" s="43"/>
      <c r="W65" s="43"/>
      <c r="X65" s="43"/>
      <c r="Y65" s="43"/>
      <c r="Z65" s="43"/>
      <c r="AA65" s="43"/>
      <c r="AC65" s="43"/>
      <c r="AD65" s="43"/>
    </row>
    <row r="66" spans="1:30" ht="14.65" customHeight="1" x14ac:dyDescent="0.25">
      <c r="A66" s="42" t="str">
        <f>_xlfn.XLOOKUP(StatementLookup[[#This Row],[TopicID]],TopicLookup[TopicID],TopicLookup[SyllabusSubject])</f>
        <v>Science</v>
      </c>
      <c r="B66" s="43">
        <f>_xlfn.XLOOKUP(StatementLookup[[#This Row],[TopicID]],TopicLookup[TopicID],TopicLookup[SyllabusKeyStage])</f>
        <v>3</v>
      </c>
      <c r="C66" s="43" t="str">
        <f>_xlfn.XLOOKUP(StatementLookup[[#This Row],[TopicID]],topics!I:I,topics!D:D)</f>
        <v>KS3.Science</v>
      </c>
      <c r="D66" s="43" t="str">
        <f>_xlfn.XLOOKUP(StatementLookup[[#This Row],[TopicID]],topics!I:I,topics!E:E)</f>
        <v>Y7.Science</v>
      </c>
      <c r="E66" s="44">
        <v>7</v>
      </c>
      <c r="F66" s="36" t="s">
        <v>4</v>
      </c>
      <c r="G66" s="45">
        <v>3</v>
      </c>
      <c r="H66" s="36">
        <v>5</v>
      </c>
      <c r="I66" s="46">
        <v>2</v>
      </c>
      <c r="J6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7B3</v>
      </c>
      <c r="K6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7B3.5</v>
      </c>
      <c r="L6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7B3.5.2</v>
      </c>
      <c r="M66" s="26" t="str">
        <f>IF(ISERROR(_xlfn.XLOOKUP(StatementLookup[[#This Row],[TopicID]],TopicLookup[TopicID],TopicLookup[TopicTitle])),"",_xlfn.XLOOKUP(StatementLookup[[#This Row],[TopicID]],TopicLookup[TopicID],TopicLookup[TopicTitle]))</f>
        <v>Variation</v>
      </c>
      <c r="N66" s="27" t="str">
        <f>IF(ISERROR(_xlfn.XLOOKUP(StatementLookup[[#This Row],[LessonID]],LessonLookup[LessonID],LessonLookup[LessonTitle])),"",_xlfn.XLOOKUP(StatementLookup[[#This Row],[LessonID]],LessonLookup[LessonID],LessonLookup[LessonTitle]))</f>
        <v>Pyramids of numbers and biomass</v>
      </c>
      <c r="O66" s="1" t="str">
        <f>IF(StatementLookup[[#This Row],[LearningStatementEnter]]="",StatementLookup[[#This Row],[LearningStatementAuto]],StatementLookup[[#This Row],[LearningStatementEnter]])</f>
        <v>Be able to sketch the corresponding pyramids of biomass</v>
      </c>
      <c r="P66" s="43" t="s">
        <v>1188</v>
      </c>
      <c r="Q66" s="1" t="s">
        <v>2953</v>
      </c>
      <c r="R66" s="1"/>
      <c r="S6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6" s="43"/>
      <c r="U66" s="43"/>
      <c r="V66" s="43"/>
      <c r="W66" s="43"/>
      <c r="X66" s="43"/>
      <c r="Y66" s="43"/>
      <c r="Z66" s="43"/>
      <c r="AA66" s="43"/>
      <c r="AC66" s="43"/>
      <c r="AD66" s="43"/>
    </row>
    <row r="67" spans="1:30" ht="14.65" customHeight="1" x14ac:dyDescent="0.25">
      <c r="A67" s="42" t="str">
        <f>_xlfn.XLOOKUP(StatementLookup[[#This Row],[TopicID]],TopicLookup[TopicID],TopicLookup[SyllabusSubject])</f>
        <v>Science</v>
      </c>
      <c r="B67" s="43">
        <f>_xlfn.XLOOKUP(StatementLookup[[#This Row],[TopicID]],TopicLookup[TopicID],TopicLookup[SyllabusKeyStage])</f>
        <v>3</v>
      </c>
      <c r="C67" s="43" t="str">
        <f>_xlfn.XLOOKUP(StatementLookup[[#This Row],[TopicID]],topics!I:I,topics!D:D)</f>
        <v>KS3.Science</v>
      </c>
      <c r="D67" s="43" t="str">
        <f>_xlfn.XLOOKUP(StatementLookup[[#This Row],[TopicID]],topics!I:I,topics!E:E)</f>
        <v>Y7.Science</v>
      </c>
      <c r="E67" s="44">
        <v>7</v>
      </c>
      <c r="F67" s="36" t="s">
        <v>4</v>
      </c>
      <c r="G67" s="45">
        <v>3</v>
      </c>
      <c r="H67" s="36">
        <v>5</v>
      </c>
      <c r="I67" s="46">
        <v>3</v>
      </c>
      <c r="J6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7B3</v>
      </c>
      <c r="K6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7B3.5</v>
      </c>
      <c r="L6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7B3.5.3</v>
      </c>
      <c r="M67" s="26" t="str">
        <f>IF(ISERROR(_xlfn.XLOOKUP(StatementLookup[[#This Row],[TopicID]],TopicLookup[TopicID],TopicLookup[TopicTitle])),"",_xlfn.XLOOKUP(StatementLookup[[#This Row],[TopicID]],TopicLookup[TopicID],TopicLookup[TopicTitle]))</f>
        <v>Variation</v>
      </c>
      <c r="N67" s="27" t="str">
        <f>IF(ISERROR(_xlfn.XLOOKUP(StatementLookup[[#This Row],[LessonID]],LessonLookup[LessonID],LessonLookup[LessonTitle])),"",_xlfn.XLOOKUP(StatementLookup[[#This Row],[LessonID]],LessonLookup[LessonID],LessonLookup[LessonTitle]))</f>
        <v>Pyramids of numbers and biomass</v>
      </c>
      <c r="O67" s="1" t="str">
        <f>IF(StatementLookup[[#This Row],[LearningStatementEnter]]="",StatementLookup[[#This Row],[LearningStatementAuto]],StatementLookup[[#This Row],[LearningStatementEnter]])</f>
        <v>Compare models of energy transfer in pyramids of number and biomass – and identify them</v>
      </c>
      <c r="P67" s="43" t="s">
        <v>1189</v>
      </c>
      <c r="Q67" s="1" t="s">
        <v>2953</v>
      </c>
      <c r="R67" s="1"/>
      <c r="S6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7" s="43"/>
      <c r="U67" s="43"/>
      <c r="V67" s="43"/>
      <c r="W67" s="43"/>
      <c r="X67" s="43"/>
      <c r="Y67" s="43"/>
      <c r="Z67" s="43"/>
      <c r="AA67" s="43"/>
      <c r="AC67" s="43"/>
      <c r="AD67" s="43"/>
    </row>
    <row r="68" spans="1:30" ht="14.65" customHeight="1" x14ac:dyDescent="0.25">
      <c r="A68" s="42" t="str">
        <f>_xlfn.XLOOKUP(StatementLookup[[#This Row],[TopicID]],TopicLookup[TopicID],TopicLookup[SyllabusSubject])</f>
        <v>Science</v>
      </c>
      <c r="B68" s="43">
        <f>_xlfn.XLOOKUP(StatementLookup[[#This Row],[TopicID]],TopicLookup[TopicID],TopicLookup[SyllabusKeyStage])</f>
        <v>3</v>
      </c>
      <c r="C68" s="43" t="str">
        <f>_xlfn.XLOOKUP(StatementLookup[[#This Row],[TopicID]],topics!I:I,topics!D:D)</f>
        <v>KS3.Science</v>
      </c>
      <c r="D68" s="43" t="str">
        <f>_xlfn.XLOOKUP(StatementLookup[[#This Row],[TopicID]],topics!I:I,topics!E:E)</f>
        <v>Y7.Science</v>
      </c>
      <c r="E68" s="44">
        <v>7</v>
      </c>
      <c r="F68" s="36" t="s">
        <v>4</v>
      </c>
      <c r="G68" s="45">
        <v>3</v>
      </c>
      <c r="H68" s="36">
        <v>6</v>
      </c>
      <c r="I68" s="46">
        <v>1</v>
      </c>
      <c r="J6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7B3</v>
      </c>
      <c r="K6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7B3.6</v>
      </c>
      <c r="L6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7B3.6.1</v>
      </c>
      <c r="M68" s="26" t="str">
        <f>IF(ISERROR(_xlfn.XLOOKUP(StatementLookup[[#This Row],[TopicID]],TopicLookup[TopicID],TopicLookup[TopicTitle])),"",_xlfn.XLOOKUP(StatementLookup[[#This Row],[TopicID]],TopicLookup[TopicID],TopicLookup[TopicTitle]))</f>
        <v>Variation</v>
      </c>
      <c r="N68" s="27" t="str">
        <f>IF(ISERROR(_xlfn.XLOOKUP(StatementLookup[[#This Row],[LessonID]],LessonLookup[LessonID],LessonLookup[LessonTitle])),"",_xlfn.XLOOKUP(StatementLookup[[#This Row],[LessonID]],LessonLookup[LessonID],LessonLookup[LessonTitle]))</f>
        <v>Human impact on food webs</v>
      </c>
      <c r="O68" s="1" t="str">
        <f>IF(StatementLookup[[#This Row],[LearningStatementEnter]]="",StatementLookup[[#This Row],[LearningStatementAuto]],StatementLookup[[#This Row],[LearningStatementEnter]])</f>
        <v>Describe the sources and effects of some pesticides</v>
      </c>
      <c r="P68" s="43" t="s">
        <v>1190</v>
      </c>
      <c r="Q68" s="1" t="s">
        <v>2953</v>
      </c>
      <c r="R68" s="1"/>
      <c r="S6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8" s="43"/>
      <c r="U68" s="43"/>
      <c r="V68" s="43"/>
      <c r="W68" s="43"/>
      <c r="X68" s="43"/>
      <c r="Y68" s="43"/>
      <c r="Z68" s="43"/>
      <c r="AA68" s="43"/>
      <c r="AC68" s="43"/>
      <c r="AD68" s="43"/>
    </row>
    <row r="69" spans="1:30" ht="14.65" customHeight="1" x14ac:dyDescent="0.25">
      <c r="A69" s="42" t="str">
        <f>_xlfn.XLOOKUP(StatementLookup[[#This Row],[TopicID]],TopicLookup[TopicID],TopicLookup[SyllabusSubject])</f>
        <v>Science</v>
      </c>
      <c r="B69" s="43">
        <f>_xlfn.XLOOKUP(StatementLookup[[#This Row],[TopicID]],TopicLookup[TopicID],TopicLookup[SyllabusKeyStage])</f>
        <v>3</v>
      </c>
      <c r="C69" s="43" t="str">
        <f>_xlfn.XLOOKUP(StatementLookup[[#This Row],[TopicID]],topics!I:I,topics!D:D)</f>
        <v>KS3.Science</v>
      </c>
      <c r="D69" s="43" t="str">
        <f>_xlfn.XLOOKUP(StatementLookup[[#This Row],[TopicID]],topics!I:I,topics!E:E)</f>
        <v>Y7.Science</v>
      </c>
      <c r="E69" s="44">
        <v>7</v>
      </c>
      <c r="F69" s="36" t="s">
        <v>4</v>
      </c>
      <c r="G69" s="45">
        <v>3</v>
      </c>
      <c r="H69" s="36">
        <v>6</v>
      </c>
      <c r="I69" s="46">
        <v>2</v>
      </c>
      <c r="J6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7B3</v>
      </c>
      <c r="K6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7B3.6</v>
      </c>
      <c r="L6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7B3.6.2</v>
      </c>
      <c r="M69" s="26" t="str">
        <f>IF(ISERROR(_xlfn.XLOOKUP(StatementLookup[[#This Row],[TopicID]],TopicLookup[TopicID],TopicLookup[TopicTitle])),"",_xlfn.XLOOKUP(StatementLookup[[#This Row],[TopicID]],TopicLookup[TopicID],TopicLookup[TopicTitle]))</f>
        <v>Variation</v>
      </c>
      <c r="N69" s="27" t="str">
        <f>IF(ISERROR(_xlfn.XLOOKUP(StatementLookup[[#This Row],[LessonID]],LessonLookup[LessonID],LessonLookup[LessonTitle])),"",_xlfn.XLOOKUP(StatementLookup[[#This Row],[LessonID]],LessonLookup[LessonID],LessonLookup[LessonTitle]))</f>
        <v>Human impact on food webs</v>
      </c>
      <c r="O69" s="1" t="str">
        <f>IF(StatementLookup[[#This Row],[LearningStatementEnter]]="",StatementLookup[[#This Row],[LearningStatementAuto]],StatementLookup[[#This Row],[LearningStatementEnter]])</f>
        <v>Explain the effects of some persistent pesticides on ecosystems</v>
      </c>
      <c r="P69" s="43" t="s">
        <v>1191</v>
      </c>
      <c r="Q69" s="1" t="s">
        <v>2953</v>
      </c>
      <c r="R69" s="1"/>
      <c r="S6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9" s="43"/>
      <c r="U69" s="43"/>
      <c r="V69" s="43"/>
      <c r="W69" s="43"/>
      <c r="X69" s="43"/>
      <c r="Y69" s="43"/>
      <c r="Z69" s="43"/>
      <c r="AA69" s="43"/>
      <c r="AC69" s="43"/>
      <c r="AD69" s="43"/>
    </row>
    <row r="70" spans="1:30" ht="14.65" customHeight="1" x14ac:dyDescent="0.25">
      <c r="A70" s="42" t="str">
        <f>_xlfn.XLOOKUP(StatementLookup[[#This Row],[TopicID]],TopicLookup[TopicID],TopicLookup[SyllabusSubject])</f>
        <v>Science</v>
      </c>
      <c r="B70" s="43">
        <f>_xlfn.XLOOKUP(StatementLookup[[#This Row],[TopicID]],TopicLookup[TopicID],TopicLookup[SyllabusKeyStage])</f>
        <v>3</v>
      </c>
      <c r="C70" s="43" t="str">
        <f>_xlfn.XLOOKUP(StatementLookup[[#This Row],[TopicID]],topics!I:I,topics!D:D)</f>
        <v>KS3.Science</v>
      </c>
      <c r="D70" s="43" t="str">
        <f>_xlfn.XLOOKUP(StatementLookup[[#This Row],[TopicID]],topics!I:I,topics!E:E)</f>
        <v>Y7.Science</v>
      </c>
      <c r="E70" s="44">
        <v>7</v>
      </c>
      <c r="F70" s="36" t="s">
        <v>4</v>
      </c>
      <c r="G70" s="45">
        <v>3</v>
      </c>
      <c r="H70" s="36">
        <v>6</v>
      </c>
      <c r="I70" s="46">
        <v>3</v>
      </c>
      <c r="J7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7B3</v>
      </c>
      <c r="K7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7B3.6</v>
      </c>
      <c r="L7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7B3.6.3</v>
      </c>
      <c r="M70" s="26" t="str">
        <f>IF(ISERROR(_xlfn.XLOOKUP(StatementLookup[[#This Row],[TopicID]],TopicLookup[TopicID],TopicLookup[TopicTitle])),"",_xlfn.XLOOKUP(StatementLookup[[#This Row],[TopicID]],TopicLookup[TopicID],TopicLookup[TopicTitle]))</f>
        <v>Variation</v>
      </c>
      <c r="N70" s="27" t="str">
        <f>IF(ISERROR(_xlfn.XLOOKUP(StatementLookup[[#This Row],[LessonID]],LessonLookup[LessonID],LessonLookup[LessonTitle])),"",_xlfn.XLOOKUP(StatementLookup[[#This Row],[LessonID]],LessonLookup[LessonID],LessonLookup[LessonTitle]))</f>
        <v>Human impact on food webs</v>
      </c>
      <c r="O70" s="1" t="str">
        <f>IF(StatementLookup[[#This Row],[LearningStatementEnter]]="",StatementLookup[[#This Row],[LearningStatementAuto]],StatementLookup[[#This Row],[LearningStatementEnter]])</f>
        <v xml:space="preserve">Evaluate the use of pesticides </v>
      </c>
      <c r="P70" s="43" t="s">
        <v>1192</v>
      </c>
      <c r="Q70" s="1" t="s">
        <v>2953</v>
      </c>
      <c r="R70" s="1"/>
      <c r="S7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0" s="43"/>
      <c r="U70" s="43"/>
      <c r="V70" s="43"/>
      <c r="W70" s="43"/>
      <c r="X70" s="43"/>
      <c r="Y70" s="43"/>
      <c r="Z70" s="43"/>
      <c r="AA70" s="43"/>
      <c r="AC70" s="43"/>
      <c r="AD70" s="43"/>
    </row>
    <row r="71" spans="1:30" ht="14.65" customHeight="1" x14ac:dyDescent="0.25">
      <c r="A71" s="42" t="str">
        <f>_xlfn.XLOOKUP(StatementLookup[[#This Row],[TopicID]],TopicLookup[TopicID],TopicLookup[SyllabusSubject])</f>
        <v>Science</v>
      </c>
      <c r="B71" s="43">
        <f>_xlfn.XLOOKUP(StatementLookup[[#This Row],[TopicID]],TopicLookup[TopicID],TopicLookup[SyllabusKeyStage])</f>
        <v>3</v>
      </c>
      <c r="C71" s="43" t="str">
        <f>_xlfn.XLOOKUP(StatementLookup[[#This Row],[TopicID]],topics!I:I,topics!D:D)</f>
        <v>KS3.Science</v>
      </c>
      <c r="D71" s="43" t="str">
        <f>_xlfn.XLOOKUP(StatementLookup[[#This Row],[TopicID]],topics!I:I,topics!E:E)</f>
        <v>Y7.Science</v>
      </c>
      <c r="E71" s="44">
        <v>7</v>
      </c>
      <c r="F71" s="36" t="s">
        <v>4</v>
      </c>
      <c r="G71" s="45">
        <v>3</v>
      </c>
      <c r="H71" s="36">
        <v>7</v>
      </c>
      <c r="I71" s="46">
        <v>1</v>
      </c>
      <c r="J7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7B3</v>
      </c>
      <c r="K7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7B3.7</v>
      </c>
      <c r="L7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7B3.7.1</v>
      </c>
      <c r="M71" s="26" t="str">
        <f>IF(ISERROR(_xlfn.XLOOKUP(StatementLookup[[#This Row],[TopicID]],TopicLookup[TopicID],TopicLookup[TopicTitle])),"",_xlfn.XLOOKUP(StatementLookup[[#This Row],[TopicID]],TopicLookup[TopicID],TopicLookup[TopicTitle]))</f>
        <v>Variation</v>
      </c>
      <c r="N71" s="27" t="str">
        <f>IF(ISERROR(_xlfn.XLOOKUP(StatementLookup[[#This Row],[LessonID]],LessonLookup[LessonID],LessonLookup[LessonTitle])),"",_xlfn.XLOOKUP(StatementLookup[[#This Row],[LessonID]],LessonLookup[LessonID],LessonLookup[LessonTitle]))</f>
        <v>Conservation</v>
      </c>
      <c r="O71" s="1" t="str">
        <f>IF(StatementLookup[[#This Row],[LearningStatementEnter]]="",StatementLookup[[#This Row],[LearningStatementAuto]],StatementLookup[[#This Row],[LearningStatementEnter]])</f>
        <v>Explain how changes in an ecosystem can lead to endangerment and extinction.</v>
      </c>
      <c r="P71" s="43" t="s">
        <v>1193</v>
      </c>
      <c r="Q71" s="1" t="s">
        <v>2953</v>
      </c>
      <c r="R71" s="1"/>
      <c r="S7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1" s="43"/>
      <c r="U71" s="43"/>
      <c r="V71" s="43"/>
      <c r="W71" s="43"/>
      <c r="X71" s="43"/>
      <c r="Y71" s="43"/>
      <c r="Z71" s="43"/>
      <c r="AA71" s="43"/>
      <c r="AC71" s="43"/>
      <c r="AD71" s="43"/>
    </row>
    <row r="72" spans="1:30" ht="14.65" customHeight="1" x14ac:dyDescent="0.25">
      <c r="A72" s="42" t="str">
        <f>_xlfn.XLOOKUP(StatementLookup[[#This Row],[TopicID]],TopicLookup[TopicID],TopicLookup[SyllabusSubject])</f>
        <v>Science</v>
      </c>
      <c r="B72" s="43">
        <f>_xlfn.XLOOKUP(StatementLookup[[#This Row],[TopicID]],TopicLookup[TopicID],TopicLookup[SyllabusKeyStage])</f>
        <v>3</v>
      </c>
      <c r="C72" s="43" t="str">
        <f>_xlfn.XLOOKUP(StatementLookup[[#This Row],[TopicID]],topics!I:I,topics!D:D)</f>
        <v>KS3.Science</v>
      </c>
      <c r="D72" s="43" t="str">
        <f>_xlfn.XLOOKUP(StatementLookup[[#This Row],[TopicID]],topics!I:I,topics!E:E)</f>
        <v>Y7.Science</v>
      </c>
      <c r="E72" s="44">
        <v>7</v>
      </c>
      <c r="F72" s="36" t="s">
        <v>4</v>
      </c>
      <c r="G72" s="45">
        <v>3</v>
      </c>
      <c r="H72" s="36">
        <v>7</v>
      </c>
      <c r="I72" s="46">
        <v>2</v>
      </c>
      <c r="J7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7B3</v>
      </c>
      <c r="K7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7B3.7</v>
      </c>
      <c r="L7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7B3.7.2</v>
      </c>
      <c r="M72" s="26" t="str">
        <f>IF(ISERROR(_xlfn.XLOOKUP(StatementLookup[[#This Row],[TopicID]],TopicLookup[TopicID],TopicLookup[TopicTitle])),"",_xlfn.XLOOKUP(StatementLookup[[#This Row],[TopicID]],TopicLookup[TopicID],TopicLookup[TopicTitle]))</f>
        <v>Variation</v>
      </c>
      <c r="N72" s="27" t="str">
        <f>IF(ISERROR(_xlfn.XLOOKUP(StatementLookup[[#This Row],[LessonID]],LessonLookup[LessonID],LessonLookup[LessonTitle])),"",_xlfn.XLOOKUP(StatementLookup[[#This Row],[LessonID]],LessonLookup[LessonID],LessonLookup[LessonTitle]))</f>
        <v>Conservation</v>
      </c>
      <c r="O72" s="1" t="str">
        <f>IF(StatementLookup[[#This Row],[LearningStatementEnter]]="",StatementLookup[[#This Row],[LearningStatementAuto]],StatementLookup[[#This Row],[LearningStatementEnter]])</f>
        <v>Suggest methods of conservation that can be used to ensure the Survival of organisms and habitats.</v>
      </c>
      <c r="P72" s="43" t="s">
        <v>1194</v>
      </c>
      <c r="Q72" s="1" t="s">
        <v>2953</v>
      </c>
      <c r="R72" s="1"/>
      <c r="S7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2" s="43"/>
      <c r="U72" s="43"/>
      <c r="V72" s="43"/>
      <c r="W72" s="43"/>
      <c r="X72" s="43"/>
      <c r="Y72" s="43"/>
      <c r="Z72" s="43"/>
      <c r="AA72" s="43"/>
      <c r="AC72" s="43"/>
      <c r="AD72" s="43"/>
    </row>
    <row r="73" spans="1:30" ht="14.65" customHeight="1" x14ac:dyDescent="0.25">
      <c r="A73" s="42" t="str">
        <f>_xlfn.XLOOKUP(StatementLookup[[#This Row],[TopicID]],TopicLookup[TopicID],TopicLookup[SyllabusSubject])</f>
        <v>Science</v>
      </c>
      <c r="B73" s="43">
        <f>_xlfn.XLOOKUP(StatementLookup[[#This Row],[TopicID]],TopicLookup[TopicID],TopicLookup[SyllabusKeyStage])</f>
        <v>3</v>
      </c>
      <c r="C73" s="43" t="str">
        <f>_xlfn.XLOOKUP(StatementLookup[[#This Row],[TopicID]],topics!I:I,topics!D:D)</f>
        <v>KS3.Science</v>
      </c>
      <c r="D73" s="43" t="str">
        <f>_xlfn.XLOOKUP(StatementLookup[[#This Row],[TopicID]],topics!I:I,topics!E:E)</f>
        <v>Y7.Science</v>
      </c>
      <c r="E73" s="44">
        <v>7</v>
      </c>
      <c r="F73" s="36" t="s">
        <v>4</v>
      </c>
      <c r="G73" s="45">
        <v>3</v>
      </c>
      <c r="H73" s="36">
        <v>7</v>
      </c>
      <c r="I73" s="46">
        <v>3</v>
      </c>
      <c r="J7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7B3</v>
      </c>
      <c r="K7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7B3.7</v>
      </c>
      <c r="L7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7B3.7.3</v>
      </c>
      <c r="M73" s="26" t="str">
        <f>IF(ISERROR(_xlfn.XLOOKUP(StatementLookup[[#This Row],[TopicID]],TopicLookup[TopicID],TopicLookup[TopicTitle])),"",_xlfn.XLOOKUP(StatementLookup[[#This Row],[TopicID]],TopicLookup[TopicID],TopicLookup[TopicTitle]))</f>
        <v>Variation</v>
      </c>
      <c r="N73" s="27" t="str">
        <f>IF(ISERROR(_xlfn.XLOOKUP(StatementLookup[[#This Row],[LessonID]],LessonLookup[LessonID],LessonLookup[LessonTitle])),"",_xlfn.XLOOKUP(StatementLookup[[#This Row],[LessonID]],LessonLookup[LessonID],LessonLookup[LessonTitle]))</f>
        <v>Conservation</v>
      </c>
      <c r="O73" s="1" t="str">
        <f>IF(StatementLookup[[#This Row],[LearningStatementEnter]]="",StatementLookup[[#This Row],[LearningStatementAuto]],StatementLookup[[#This Row],[LearningStatementEnter]])</f>
        <v>evaluate the success of these conservation methods</v>
      </c>
      <c r="P73" s="43" t="s">
        <v>1195</v>
      </c>
      <c r="Q73" s="1" t="s">
        <v>2953</v>
      </c>
      <c r="R73" s="1"/>
      <c r="S7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3" s="43"/>
      <c r="U73" s="43"/>
      <c r="V73" s="43"/>
      <c r="W73" s="43"/>
      <c r="X73" s="43"/>
      <c r="Y73" s="43"/>
      <c r="Z73" s="43"/>
      <c r="AA73" s="43"/>
      <c r="AC73" s="43"/>
      <c r="AD73" s="43"/>
    </row>
    <row r="74" spans="1:30" ht="14.65" customHeight="1" x14ac:dyDescent="0.25">
      <c r="A74" s="42" t="str">
        <f>_xlfn.XLOOKUP(StatementLookup[[#This Row],[TopicID]],TopicLookup[TopicID],TopicLookup[SyllabusSubject])</f>
        <v>Science</v>
      </c>
      <c r="B74" s="43">
        <f>_xlfn.XLOOKUP(StatementLookup[[#This Row],[TopicID]],TopicLookup[TopicID],TopicLookup[SyllabusKeyStage])</f>
        <v>3</v>
      </c>
      <c r="C74" s="43" t="str">
        <f>_xlfn.XLOOKUP(StatementLookup[[#This Row],[TopicID]],topics!I:I,topics!D:D)</f>
        <v>KS3.Science</v>
      </c>
      <c r="D74" s="43" t="str">
        <f>_xlfn.XLOOKUP(StatementLookup[[#This Row],[TopicID]],topics!I:I,topics!E:E)</f>
        <v>Y7.Science</v>
      </c>
      <c r="E74" s="44">
        <v>7</v>
      </c>
      <c r="F74" s="36" t="s">
        <v>4</v>
      </c>
      <c r="G74" s="45">
        <v>3</v>
      </c>
      <c r="H74" s="36" t="s">
        <v>8</v>
      </c>
      <c r="I74" s="46">
        <v>1</v>
      </c>
      <c r="J7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7B3</v>
      </c>
      <c r="K7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7B3.F</v>
      </c>
      <c r="L7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7B3.F.1</v>
      </c>
      <c r="M74" s="26" t="str">
        <f>IF(ISERROR(_xlfn.XLOOKUP(StatementLookup[[#This Row],[TopicID]],TopicLookup[TopicID],TopicLookup[TopicTitle])),"",_xlfn.XLOOKUP(StatementLookup[[#This Row],[TopicID]],TopicLookup[TopicID],TopicLookup[TopicTitle]))</f>
        <v>Variation</v>
      </c>
      <c r="N74" s="27" t="str">
        <f>IF(ISERROR(_xlfn.XLOOKUP(StatementLookup[[#This Row],[LessonID]],LessonLookup[LessonID],LessonLookup[LessonTitle])),"",_xlfn.XLOOKUP(StatementLookup[[#This Row],[LessonID]],LessonLookup[LessonID],LessonLookup[LessonTitle]))</f>
        <v>Test feedback: 7B3 Variation</v>
      </c>
      <c r="O74" s="1" t="str">
        <f>IF(StatementLookup[[#This Row],[LearningStatementEnter]]="",StatementLookup[[#This Row],[LearningStatementAuto]],StatementLookup[[#This Row],[LearningStatementEnter]])</f>
        <v>Review WWW &amp; EBI for topic 7B3 Variation</v>
      </c>
      <c r="P74" s="1"/>
      <c r="Q74" s="1" t="s">
        <v>2954</v>
      </c>
      <c r="R74" s="1"/>
      <c r="S7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WWW &amp; EBI for topic 7B3 Variation</v>
      </c>
      <c r="T74" s="43"/>
      <c r="U74" s="43"/>
      <c r="V74" s="43"/>
      <c r="W74" s="43"/>
      <c r="X74" s="43"/>
      <c r="Y74" s="43"/>
      <c r="Z74" s="43"/>
      <c r="AA74" s="43"/>
      <c r="AC74" s="43"/>
      <c r="AD74" s="43"/>
    </row>
    <row r="75" spans="1:30" ht="14.65" customHeight="1" x14ac:dyDescent="0.25">
      <c r="A75" s="42" t="str">
        <f>_xlfn.XLOOKUP(StatementLookup[[#This Row],[TopicID]],TopicLookup[TopicID],TopicLookup[SyllabusSubject])</f>
        <v>Science</v>
      </c>
      <c r="B75" s="43">
        <f>_xlfn.XLOOKUP(StatementLookup[[#This Row],[TopicID]],TopicLookup[TopicID],TopicLookup[SyllabusKeyStage])</f>
        <v>3</v>
      </c>
      <c r="C75" s="43" t="str">
        <f>_xlfn.XLOOKUP(StatementLookup[[#This Row],[TopicID]],topics!I:I,topics!D:D)</f>
        <v>KS3.Science</v>
      </c>
      <c r="D75" s="43" t="str">
        <f>_xlfn.XLOOKUP(StatementLookup[[#This Row],[TopicID]],topics!I:I,topics!E:E)</f>
        <v>Y7.Science</v>
      </c>
      <c r="E75" s="44">
        <v>7</v>
      </c>
      <c r="F75" s="36" t="s">
        <v>4</v>
      </c>
      <c r="G75" s="45">
        <v>3</v>
      </c>
      <c r="H75" s="36" t="s">
        <v>6</v>
      </c>
      <c r="I75" s="46">
        <v>1</v>
      </c>
      <c r="J7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7B3</v>
      </c>
      <c r="K7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7B3.R</v>
      </c>
      <c r="L7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7B3.R.1</v>
      </c>
      <c r="M75" s="26" t="str">
        <f>IF(ISERROR(_xlfn.XLOOKUP(StatementLookup[[#This Row],[TopicID]],TopicLookup[TopicID],TopicLookup[TopicTitle])),"",_xlfn.XLOOKUP(StatementLookup[[#This Row],[TopicID]],TopicLookup[TopicID],TopicLookup[TopicTitle]))</f>
        <v>Variation</v>
      </c>
      <c r="N75" s="27" t="str">
        <f>IF(ISERROR(_xlfn.XLOOKUP(StatementLookup[[#This Row],[LessonID]],LessonLookup[LessonID],LessonLookup[LessonTitle])),"",_xlfn.XLOOKUP(StatementLookup[[#This Row],[LessonID]],LessonLookup[LessonID],LessonLookup[LessonTitle]))</f>
        <v>Revision of topic 7B3 Variation</v>
      </c>
      <c r="O75" s="1" t="str">
        <f>IF(StatementLookup[[#This Row],[LearningStatementEnter]]="",StatementLookup[[#This Row],[LearningStatementAuto]],StatementLookup[[#This Row],[LearningStatementEnter]])</f>
        <v>Review topic 7B3 Variation</v>
      </c>
      <c r="P75" s="1"/>
      <c r="Q75" s="1" t="s">
        <v>2954</v>
      </c>
      <c r="R75" s="1"/>
      <c r="S7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topic 7B3 Variation</v>
      </c>
      <c r="T75" s="43"/>
      <c r="U75" s="43"/>
      <c r="V75" s="43"/>
      <c r="W75" s="43"/>
      <c r="X75" s="43"/>
      <c r="Y75" s="43"/>
      <c r="Z75" s="43"/>
      <c r="AA75" s="43"/>
      <c r="AC75" s="43"/>
      <c r="AD75" s="43"/>
    </row>
    <row r="76" spans="1:30" ht="14.65" customHeight="1" x14ac:dyDescent="0.25">
      <c r="A76" s="42" t="str">
        <f>_xlfn.XLOOKUP(StatementLookup[[#This Row],[TopicID]],TopicLookup[TopicID],TopicLookup[SyllabusSubject])</f>
        <v>Science</v>
      </c>
      <c r="B76" s="43">
        <f>_xlfn.XLOOKUP(StatementLookup[[#This Row],[TopicID]],TopicLookup[TopicID],TopicLookup[SyllabusKeyStage])</f>
        <v>3</v>
      </c>
      <c r="C76" s="43" t="str">
        <f>_xlfn.XLOOKUP(StatementLookup[[#This Row],[TopicID]],topics!I:I,topics!D:D)</f>
        <v>KS3.Science</v>
      </c>
      <c r="D76" s="43" t="str">
        <f>_xlfn.XLOOKUP(StatementLookup[[#This Row],[TopicID]],topics!I:I,topics!E:E)</f>
        <v>Y7.Science</v>
      </c>
      <c r="E76" s="44">
        <v>7</v>
      </c>
      <c r="F76" s="36" t="s">
        <v>4</v>
      </c>
      <c r="G76" s="45">
        <v>3</v>
      </c>
      <c r="H76" s="36" t="s">
        <v>7</v>
      </c>
      <c r="I76" s="46">
        <v>1</v>
      </c>
      <c r="J7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7B3</v>
      </c>
      <c r="K7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7B3.T</v>
      </c>
      <c r="L7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7B3.T.1</v>
      </c>
      <c r="M76" s="26" t="str">
        <f>IF(ISERROR(_xlfn.XLOOKUP(StatementLookup[[#This Row],[TopicID]],TopicLookup[TopicID],TopicLookup[TopicTitle])),"",_xlfn.XLOOKUP(StatementLookup[[#This Row],[TopicID]],TopicLookup[TopicID],TopicLookup[TopicTitle]))</f>
        <v>Variation</v>
      </c>
      <c r="N76" s="27" t="str">
        <f>IF(ISERROR(_xlfn.XLOOKUP(StatementLookup[[#This Row],[LessonID]],LessonLookup[LessonID],LessonLookup[LessonTitle])),"",_xlfn.XLOOKUP(StatementLookup[[#This Row],[LessonID]],LessonLookup[LessonID],LessonLookup[LessonTitle]))</f>
        <v>Topic test: 7B3 Variation</v>
      </c>
      <c r="O76" s="1" t="str">
        <f>IF(StatementLookup[[#This Row],[LearningStatementEnter]]="",StatementLookup[[#This Row],[LearningStatementAuto]],StatementLookup[[#This Row],[LearningStatementEnter]])</f>
        <v>Test understanding of topic 7B3 Variation</v>
      </c>
      <c r="P76" s="1"/>
      <c r="Q76" s="1" t="s">
        <v>2954</v>
      </c>
      <c r="R76" s="1"/>
      <c r="S7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Test understanding of topic 7B3 Variation</v>
      </c>
      <c r="T76" s="43"/>
      <c r="U76" s="43"/>
      <c r="V76" s="43"/>
      <c r="W76" s="43"/>
      <c r="X76" s="43"/>
      <c r="Y76" s="43"/>
      <c r="Z76" s="43"/>
      <c r="AA76" s="43"/>
      <c r="AC76" s="43"/>
      <c r="AD76" s="43"/>
    </row>
    <row r="77" spans="1:30" ht="14.65" customHeight="1" x14ac:dyDescent="0.25">
      <c r="A77" s="42" t="str">
        <f>_xlfn.XLOOKUP(StatementLookup[[#This Row],[TopicID]],TopicLookup[TopicID],TopicLookup[SyllabusSubject])</f>
        <v>Science</v>
      </c>
      <c r="B77" s="43">
        <f>_xlfn.XLOOKUP(StatementLookup[[#This Row],[TopicID]],TopicLookup[TopicID],TopicLookup[SyllabusKeyStage])</f>
        <v>3</v>
      </c>
      <c r="C77" s="43" t="str">
        <f>_xlfn.XLOOKUP(StatementLookup[[#This Row],[TopicID]],topics!I:I,topics!D:D)</f>
        <v>KS3.Science</v>
      </c>
      <c r="D77" s="43" t="str">
        <f>_xlfn.XLOOKUP(StatementLookup[[#This Row],[TopicID]],topics!I:I,topics!E:E)</f>
        <v>Y7.Science</v>
      </c>
      <c r="E77" s="44">
        <v>7</v>
      </c>
      <c r="F77" s="36" t="s">
        <v>4</v>
      </c>
      <c r="G77" s="45">
        <v>4</v>
      </c>
      <c r="H77" s="36">
        <v>1</v>
      </c>
      <c r="I77" s="46">
        <v>1</v>
      </c>
      <c r="J7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7B4</v>
      </c>
      <c r="K7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7B4.1</v>
      </c>
      <c r="L7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7B4.1.1</v>
      </c>
      <c r="M77" s="26" t="str">
        <f>IF(ISERROR(_xlfn.XLOOKUP(StatementLookup[[#This Row],[TopicID]],TopicLookup[TopicID],TopicLookup[TopicTitle])),"",_xlfn.XLOOKUP(StatementLookup[[#This Row],[TopicID]],TopicLookup[TopicID],TopicLookup[TopicTitle]))</f>
        <v>Food And Digestion</v>
      </c>
      <c r="N77" s="27" t="str">
        <f>IF(ISERROR(_xlfn.XLOOKUP(StatementLookup[[#This Row],[LessonID]],LessonLookup[LessonID],LessonLookup[LessonTitle])),"",_xlfn.XLOOKUP(StatementLookup[[#This Row],[LessonID]],LessonLookup[LessonID],LessonLookup[LessonTitle]))</f>
        <v>Nutrients and their uses</v>
      </c>
      <c r="O77" s="1" t="str">
        <f>IF(StatementLookup[[#This Row],[LearningStatementEnter]]="",StatementLookup[[#This Row],[LearningStatementAuto]],StatementLookup[[#This Row],[LearningStatementEnter]])</f>
        <v>Correctly use the word: Diet</v>
      </c>
      <c r="P77" s="43" t="s">
        <v>1196</v>
      </c>
      <c r="Q77" s="1" t="s">
        <v>2953</v>
      </c>
      <c r="R77" s="1"/>
      <c r="S7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7" s="43"/>
      <c r="U77" s="43"/>
      <c r="V77" s="43"/>
      <c r="W77" s="43"/>
      <c r="X77" s="43"/>
      <c r="Y77" s="43"/>
      <c r="Z77" s="43"/>
      <c r="AA77" s="43"/>
      <c r="AC77" s="43"/>
      <c r="AD77" s="43"/>
    </row>
    <row r="78" spans="1:30" ht="14.65" customHeight="1" x14ac:dyDescent="0.25">
      <c r="A78" s="42" t="str">
        <f>_xlfn.XLOOKUP(StatementLookup[[#This Row],[TopicID]],TopicLookup[TopicID],TopicLookup[SyllabusSubject])</f>
        <v>Science</v>
      </c>
      <c r="B78" s="43">
        <f>_xlfn.XLOOKUP(StatementLookup[[#This Row],[TopicID]],TopicLookup[TopicID],TopicLookup[SyllabusKeyStage])</f>
        <v>3</v>
      </c>
      <c r="C78" s="43" t="str">
        <f>_xlfn.XLOOKUP(StatementLookup[[#This Row],[TopicID]],topics!I:I,topics!D:D)</f>
        <v>KS3.Science</v>
      </c>
      <c r="D78" s="43" t="str">
        <f>_xlfn.XLOOKUP(StatementLookup[[#This Row],[TopicID]],topics!I:I,topics!E:E)</f>
        <v>Y7.Science</v>
      </c>
      <c r="E78" s="44">
        <v>7</v>
      </c>
      <c r="F78" s="36" t="s">
        <v>4</v>
      </c>
      <c r="G78" s="45">
        <v>4</v>
      </c>
      <c r="H78" s="36">
        <v>1</v>
      </c>
      <c r="I78" s="46">
        <v>2</v>
      </c>
      <c r="J7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7B4</v>
      </c>
      <c r="K7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7B4.1</v>
      </c>
      <c r="L7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7B4.1.2</v>
      </c>
      <c r="M78" s="26" t="str">
        <f>IF(ISERROR(_xlfn.XLOOKUP(StatementLookup[[#This Row],[TopicID]],TopicLookup[TopicID],TopicLookup[TopicTitle])),"",_xlfn.XLOOKUP(StatementLookup[[#This Row],[TopicID]],TopicLookup[TopicID],TopicLookup[TopicTitle]))</f>
        <v>Food And Digestion</v>
      </c>
      <c r="N78" s="27" t="str">
        <f>IF(ISERROR(_xlfn.XLOOKUP(StatementLookup[[#This Row],[LessonID]],LessonLookup[LessonID],LessonLookup[LessonTitle])),"",_xlfn.XLOOKUP(StatementLookup[[#This Row],[LessonID]],LessonLookup[LessonID],LessonLookup[LessonTitle]))</f>
        <v>Nutrients and their uses</v>
      </c>
      <c r="O78" s="1" t="str">
        <f>IF(StatementLookup[[#This Row],[LearningStatementEnter]]="",StatementLookup[[#This Row],[LearningStatementAuto]],StatementLookup[[#This Row],[LearningStatementEnter]])</f>
        <v>State some good sources of carbohydrates, fats, proteins and fibre.</v>
      </c>
      <c r="P78" s="43" t="s">
        <v>1197</v>
      </c>
      <c r="Q78" s="1" t="s">
        <v>2953</v>
      </c>
      <c r="R78" s="1"/>
      <c r="S7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8" s="43"/>
      <c r="U78" s="43"/>
      <c r="V78" s="43"/>
      <c r="W78" s="43"/>
      <c r="X78" s="43"/>
      <c r="Y78" s="43"/>
      <c r="Z78" s="43"/>
      <c r="AA78" s="43"/>
      <c r="AC78" s="43"/>
      <c r="AD78" s="43"/>
    </row>
    <row r="79" spans="1:30" ht="14.65" customHeight="1" x14ac:dyDescent="0.25">
      <c r="A79" s="42" t="str">
        <f>_xlfn.XLOOKUP(StatementLookup[[#This Row],[TopicID]],TopicLookup[TopicID],TopicLookup[SyllabusSubject])</f>
        <v>Science</v>
      </c>
      <c r="B79" s="43">
        <f>_xlfn.XLOOKUP(StatementLookup[[#This Row],[TopicID]],TopicLookup[TopicID],TopicLookup[SyllabusKeyStage])</f>
        <v>3</v>
      </c>
      <c r="C79" s="43" t="str">
        <f>_xlfn.XLOOKUP(StatementLookup[[#This Row],[TopicID]],topics!I:I,topics!D:D)</f>
        <v>KS3.Science</v>
      </c>
      <c r="D79" s="43" t="str">
        <f>_xlfn.XLOOKUP(StatementLookup[[#This Row],[TopicID]],topics!I:I,topics!E:E)</f>
        <v>Y7.Science</v>
      </c>
      <c r="E79" s="44">
        <v>7</v>
      </c>
      <c r="F79" s="36" t="s">
        <v>4</v>
      </c>
      <c r="G79" s="45">
        <v>4</v>
      </c>
      <c r="H79" s="36">
        <v>1</v>
      </c>
      <c r="I79" s="46">
        <v>3</v>
      </c>
      <c r="J7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7B4</v>
      </c>
      <c r="K7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7B4.1</v>
      </c>
      <c r="L7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7B4.1.3</v>
      </c>
      <c r="M79" s="26" t="str">
        <f>IF(ISERROR(_xlfn.XLOOKUP(StatementLookup[[#This Row],[TopicID]],TopicLookup[TopicID],TopicLookup[TopicTitle])),"",_xlfn.XLOOKUP(StatementLookup[[#This Row],[TopicID]],TopicLookup[TopicID],TopicLookup[TopicTitle]))</f>
        <v>Food And Digestion</v>
      </c>
      <c r="N79" s="27" t="str">
        <f>IF(ISERROR(_xlfn.XLOOKUP(StatementLookup[[#This Row],[LessonID]],LessonLookup[LessonID],LessonLookup[LessonTitle])),"",_xlfn.XLOOKUP(StatementLookup[[#This Row],[LessonID]],LessonLookup[LessonID],LessonLookup[LessonTitle]))</f>
        <v>Nutrients and their uses</v>
      </c>
      <c r="O79" s="1" t="str">
        <f>IF(StatementLookup[[#This Row],[LearningStatementEnter]]="",StatementLookup[[#This Row],[LearningStatementAuto]],StatementLookup[[#This Row],[LearningStatementEnter]])</f>
        <v>Explain why we need food (energy, growth and repair, health) and describe the roles of vitamin A, vitamin C, calcium and iron in the body.</v>
      </c>
      <c r="P79" s="43" t="s">
        <v>1198</v>
      </c>
      <c r="Q79" s="1" t="s">
        <v>2953</v>
      </c>
      <c r="R79" s="1"/>
      <c r="S7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9" s="43"/>
      <c r="U79" s="43"/>
      <c r="V79" s="43"/>
      <c r="W79" s="43"/>
      <c r="X79" s="43"/>
      <c r="Y79" s="43"/>
      <c r="Z79" s="43"/>
      <c r="AA79" s="43"/>
      <c r="AC79" s="43"/>
      <c r="AD79" s="43"/>
    </row>
    <row r="80" spans="1:30" ht="14.65" customHeight="1" x14ac:dyDescent="0.25">
      <c r="A80" s="42" t="str">
        <f>_xlfn.XLOOKUP(StatementLookup[[#This Row],[TopicID]],TopicLookup[TopicID],TopicLookup[SyllabusSubject])</f>
        <v>Science</v>
      </c>
      <c r="B80" s="43">
        <f>_xlfn.XLOOKUP(StatementLookup[[#This Row],[TopicID]],TopicLookup[TopicID],TopicLookup[SyllabusKeyStage])</f>
        <v>3</v>
      </c>
      <c r="C80" s="43" t="str">
        <f>_xlfn.XLOOKUP(StatementLookup[[#This Row],[TopicID]],topics!I:I,topics!D:D)</f>
        <v>KS3.Science</v>
      </c>
      <c r="D80" s="43" t="str">
        <f>_xlfn.XLOOKUP(StatementLookup[[#This Row],[TopicID]],topics!I:I,topics!E:E)</f>
        <v>Y7.Science</v>
      </c>
      <c r="E80" s="44">
        <v>7</v>
      </c>
      <c r="F80" s="36" t="s">
        <v>4</v>
      </c>
      <c r="G80" s="45">
        <v>4</v>
      </c>
      <c r="H80" s="36">
        <v>2</v>
      </c>
      <c r="I80" s="46">
        <v>1</v>
      </c>
      <c r="J8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7B4</v>
      </c>
      <c r="K8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7B4.2</v>
      </c>
      <c r="L8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7B4.2.1</v>
      </c>
      <c r="M80" s="26" t="str">
        <f>IF(ISERROR(_xlfn.XLOOKUP(StatementLookup[[#This Row],[TopicID]],TopicLookup[TopicID],TopicLookup[TopicTitle])),"",_xlfn.XLOOKUP(StatementLookup[[#This Row],[TopicID]],TopicLookup[TopicID],TopicLookup[TopicTitle]))</f>
        <v>Food And Digestion</v>
      </c>
      <c r="N80" s="27" t="str">
        <f>IF(ISERROR(_xlfn.XLOOKUP(StatementLookup[[#This Row],[LessonID]],LessonLookup[LessonID],LessonLookup[LessonTitle])),"",_xlfn.XLOOKUP(StatementLookup[[#This Row],[LessonID]],LessonLookup[LessonID],LessonLookup[LessonTitle]))</f>
        <v>Food and energy</v>
      </c>
      <c r="O80" s="1" t="str">
        <f>IF(StatementLookup[[#This Row],[LearningStatementEnter]]="",StatementLookup[[#This Row],[LearningStatementAuto]],StatementLookup[[#This Row],[LearningStatementEnter]])</f>
        <v>Interpret nutrition information labels.</v>
      </c>
      <c r="P80" s="43" t="s">
        <v>1199</v>
      </c>
      <c r="Q80" s="1" t="s">
        <v>2953</v>
      </c>
      <c r="R80" s="1"/>
      <c r="S8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0" s="43"/>
      <c r="U80" s="43"/>
      <c r="V80" s="43"/>
      <c r="W80" s="43"/>
      <c r="X80" s="43"/>
      <c r="Y80" s="43"/>
      <c r="Z80" s="43"/>
      <c r="AA80" s="43"/>
      <c r="AC80" s="43"/>
      <c r="AD80" s="43"/>
    </row>
    <row r="81" spans="1:30" ht="14.65" customHeight="1" x14ac:dyDescent="0.25">
      <c r="A81" s="42" t="str">
        <f>_xlfn.XLOOKUP(StatementLookup[[#This Row],[TopicID]],TopicLookup[TopicID],TopicLookup[SyllabusSubject])</f>
        <v>Science</v>
      </c>
      <c r="B81" s="43">
        <f>_xlfn.XLOOKUP(StatementLookup[[#This Row],[TopicID]],TopicLookup[TopicID],TopicLookup[SyllabusKeyStage])</f>
        <v>3</v>
      </c>
      <c r="C81" s="43" t="str">
        <f>_xlfn.XLOOKUP(StatementLookup[[#This Row],[TopicID]],topics!I:I,topics!D:D)</f>
        <v>KS3.Science</v>
      </c>
      <c r="D81" s="43" t="str">
        <f>_xlfn.XLOOKUP(StatementLookup[[#This Row],[TopicID]],topics!I:I,topics!E:E)</f>
        <v>Y7.Science</v>
      </c>
      <c r="E81" s="44">
        <v>7</v>
      </c>
      <c r="F81" s="36" t="s">
        <v>4</v>
      </c>
      <c r="G81" s="45">
        <v>4</v>
      </c>
      <c r="H81" s="36">
        <v>2</v>
      </c>
      <c r="I81" s="46">
        <v>2</v>
      </c>
      <c r="J8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7B4</v>
      </c>
      <c r="K8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7B4.2</v>
      </c>
      <c r="L8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7B4.2.2</v>
      </c>
      <c r="M81" s="26" t="str">
        <f>IF(ISERROR(_xlfn.XLOOKUP(StatementLookup[[#This Row],[TopicID]],TopicLookup[TopicID],TopicLookup[TopicTitle])),"",_xlfn.XLOOKUP(StatementLookup[[#This Row],[TopicID]],TopicLookup[TopicID],TopicLookup[TopicTitle]))</f>
        <v>Food And Digestion</v>
      </c>
      <c r="N81" s="27" t="str">
        <f>IF(ISERROR(_xlfn.XLOOKUP(StatementLookup[[#This Row],[LessonID]],LessonLookup[LessonID],LessonLookup[LessonTitle])),"",_xlfn.XLOOKUP(StatementLookup[[#This Row],[LessonID]],LessonLookup[LessonID],LessonLookup[LessonTitle]))</f>
        <v>Food and energy</v>
      </c>
      <c r="O81" s="1" t="str">
        <f>IF(StatementLookup[[#This Row],[LearningStatementEnter]]="",StatementLookup[[#This Row],[LearningStatementAuto]],StatementLookup[[#This Row],[LearningStatementEnter]])</f>
        <v>Calculate energy requirements for daily needs and activities.</v>
      </c>
      <c r="P81" s="43" t="s">
        <v>1200</v>
      </c>
      <c r="Q81" s="1" t="s">
        <v>2953</v>
      </c>
      <c r="R81" s="1"/>
      <c r="S8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1" s="43"/>
      <c r="U81" s="43"/>
      <c r="V81" s="43"/>
      <c r="W81" s="43"/>
      <c r="X81" s="43"/>
      <c r="Y81" s="43"/>
      <c r="Z81" s="43"/>
      <c r="AA81" s="43"/>
      <c r="AC81" s="43"/>
      <c r="AD81" s="43"/>
    </row>
    <row r="82" spans="1:30" ht="14.65" customHeight="1" x14ac:dyDescent="0.25">
      <c r="A82" s="42" t="str">
        <f>_xlfn.XLOOKUP(StatementLookup[[#This Row],[TopicID]],TopicLookup[TopicID],TopicLookup[SyllabusSubject])</f>
        <v>Science</v>
      </c>
      <c r="B82" s="43">
        <f>_xlfn.XLOOKUP(StatementLookup[[#This Row],[TopicID]],TopicLookup[TopicID],TopicLookup[SyllabusKeyStage])</f>
        <v>3</v>
      </c>
      <c r="C82" s="43" t="str">
        <f>_xlfn.XLOOKUP(StatementLookup[[#This Row],[TopicID]],topics!I:I,topics!D:D)</f>
        <v>KS3.Science</v>
      </c>
      <c r="D82" s="43" t="str">
        <f>_xlfn.XLOOKUP(StatementLookup[[#This Row],[TopicID]],topics!I:I,topics!E:E)</f>
        <v>Y7.Science</v>
      </c>
      <c r="E82" s="44">
        <v>7</v>
      </c>
      <c r="F82" s="36" t="s">
        <v>4</v>
      </c>
      <c r="G82" s="45">
        <v>4</v>
      </c>
      <c r="H82" s="36">
        <v>2</v>
      </c>
      <c r="I82" s="46">
        <v>3</v>
      </c>
      <c r="J8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7B4</v>
      </c>
      <c r="K8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7B4.2</v>
      </c>
      <c r="L8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7B4.2.3</v>
      </c>
      <c r="M82" s="26" t="str">
        <f>IF(ISERROR(_xlfn.XLOOKUP(StatementLookup[[#This Row],[TopicID]],TopicLookup[TopicID],TopicLookup[TopicTitle])),"",_xlfn.XLOOKUP(StatementLookup[[#This Row],[TopicID]],TopicLookup[TopicID],TopicLookup[TopicTitle]))</f>
        <v>Food And Digestion</v>
      </c>
      <c r="N82" s="27" t="str">
        <f>IF(ISERROR(_xlfn.XLOOKUP(StatementLookup[[#This Row],[LessonID]],LessonLookup[LessonID],LessonLookup[LessonTitle])),"",_xlfn.XLOOKUP(StatementLookup[[#This Row],[LessonID]],LessonLookup[LessonID],LessonLookup[LessonTitle]))</f>
        <v>Food and energy</v>
      </c>
      <c r="O82" s="1" t="str">
        <f>IF(StatementLookup[[#This Row],[LearningStatementEnter]]="",StatementLookup[[#This Row],[LearningStatementAuto]],StatementLookup[[#This Row],[LearningStatementEnter]])</f>
        <v>Explain why different people have different energy and nutrient requirements</v>
      </c>
      <c r="P82" s="43" t="s">
        <v>1201</v>
      </c>
      <c r="Q82" s="1" t="s">
        <v>2953</v>
      </c>
      <c r="R82" s="1"/>
      <c r="S8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2" s="43"/>
      <c r="U82" s="43"/>
      <c r="V82" s="43"/>
      <c r="W82" s="43"/>
      <c r="X82" s="43"/>
      <c r="Y82" s="43"/>
      <c r="Z82" s="43"/>
      <c r="AA82" s="43"/>
      <c r="AC82" s="43"/>
      <c r="AD82" s="43"/>
    </row>
    <row r="83" spans="1:30" ht="14.65" customHeight="1" x14ac:dyDescent="0.25">
      <c r="A83" s="42" t="str">
        <f>_xlfn.XLOOKUP(StatementLookup[[#This Row],[TopicID]],TopicLookup[TopicID],TopicLookup[SyllabusSubject])</f>
        <v>Science</v>
      </c>
      <c r="B83" s="43">
        <f>_xlfn.XLOOKUP(StatementLookup[[#This Row],[TopicID]],TopicLookup[TopicID],TopicLookup[SyllabusKeyStage])</f>
        <v>3</v>
      </c>
      <c r="C83" s="43" t="str">
        <f>_xlfn.XLOOKUP(StatementLookup[[#This Row],[TopicID]],topics!I:I,topics!D:D)</f>
        <v>KS3.Science</v>
      </c>
      <c r="D83" s="43" t="str">
        <f>_xlfn.XLOOKUP(StatementLookup[[#This Row],[TopicID]],topics!I:I,topics!E:E)</f>
        <v>Y7.Science</v>
      </c>
      <c r="E83" s="44">
        <v>7</v>
      </c>
      <c r="F83" s="36" t="s">
        <v>4</v>
      </c>
      <c r="G83" s="45">
        <v>4</v>
      </c>
      <c r="H83" s="36">
        <v>3</v>
      </c>
      <c r="I83" s="46">
        <v>1</v>
      </c>
      <c r="J8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7B4</v>
      </c>
      <c r="K8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7B4.3</v>
      </c>
      <c r="L8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7B4.3.1</v>
      </c>
      <c r="M83" s="26" t="str">
        <f>IF(ISERROR(_xlfn.XLOOKUP(StatementLookup[[#This Row],[TopicID]],TopicLookup[TopicID],TopicLookup[TopicTitle])),"",_xlfn.XLOOKUP(StatementLookup[[#This Row],[TopicID]],TopicLookup[TopicID],TopicLookup[TopicTitle]))</f>
        <v>Food And Digestion</v>
      </c>
      <c r="N83" s="27" t="str">
        <f>IF(ISERROR(_xlfn.XLOOKUP(StatementLookup[[#This Row],[LessonID]],LessonLookup[LessonID],LessonLookup[LessonTitle])),"",_xlfn.XLOOKUP(StatementLookup[[#This Row],[LessonID]],LessonLookup[LessonID],LessonLookup[LessonTitle]))</f>
        <v>Food tests</v>
      </c>
      <c r="O83" s="1" t="str">
        <f>IF(StatementLookup[[#This Row],[LearningStatementEnter]]="",StatementLookup[[#This Row],[LearningStatementAuto]],StatementLookup[[#This Row],[LearningStatementEnter]])</f>
        <v>Describe tests for fat and starch.</v>
      </c>
      <c r="P83" s="43" t="s">
        <v>1202</v>
      </c>
      <c r="Q83" s="1" t="s">
        <v>2953</v>
      </c>
      <c r="R83" s="1"/>
      <c r="S8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3" s="43"/>
      <c r="U83" s="43"/>
      <c r="V83" s="43"/>
      <c r="W83" s="43"/>
      <c r="X83" s="43"/>
      <c r="Y83" s="43"/>
      <c r="Z83" s="43"/>
      <c r="AA83" s="43"/>
      <c r="AC83" s="43"/>
      <c r="AD83" s="43"/>
    </row>
    <row r="84" spans="1:30" ht="14.65" customHeight="1" x14ac:dyDescent="0.25">
      <c r="A84" s="42" t="str">
        <f>_xlfn.XLOOKUP(StatementLookup[[#This Row],[TopicID]],TopicLookup[TopicID],TopicLookup[SyllabusSubject])</f>
        <v>Science</v>
      </c>
      <c r="B84" s="43">
        <f>_xlfn.XLOOKUP(StatementLookup[[#This Row],[TopicID]],TopicLookup[TopicID],TopicLookup[SyllabusKeyStage])</f>
        <v>3</v>
      </c>
      <c r="C84" s="43" t="str">
        <f>_xlfn.XLOOKUP(StatementLookup[[#This Row],[TopicID]],topics!I:I,topics!D:D)</f>
        <v>KS3.Science</v>
      </c>
      <c r="D84" s="43" t="str">
        <f>_xlfn.XLOOKUP(StatementLookup[[#This Row],[TopicID]],topics!I:I,topics!E:E)</f>
        <v>Y7.Science</v>
      </c>
      <c r="E84" s="44">
        <v>7</v>
      </c>
      <c r="F84" s="36" t="s">
        <v>4</v>
      </c>
      <c r="G84" s="45">
        <v>4</v>
      </c>
      <c r="H84" s="36">
        <v>3</v>
      </c>
      <c r="I84" s="46">
        <v>2</v>
      </c>
      <c r="J8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7B4</v>
      </c>
      <c r="K8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7B4.3</v>
      </c>
      <c r="L8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7B4.3.2</v>
      </c>
      <c r="M84" s="26" t="str">
        <f>IF(ISERROR(_xlfn.XLOOKUP(StatementLookup[[#This Row],[TopicID]],TopicLookup[TopicID],TopicLookup[TopicTitle])),"",_xlfn.XLOOKUP(StatementLookup[[#This Row],[TopicID]],TopicLookup[TopicID],TopicLookup[TopicTitle]))</f>
        <v>Food And Digestion</v>
      </c>
      <c r="N84" s="27" t="str">
        <f>IF(ISERROR(_xlfn.XLOOKUP(StatementLookup[[#This Row],[LessonID]],LessonLookup[LessonID],LessonLookup[LessonTitle])),"",_xlfn.XLOOKUP(StatementLookup[[#This Row],[LessonID]],LessonLookup[LessonID],LessonLookup[LessonTitle]))</f>
        <v>Food tests</v>
      </c>
      <c r="O84" s="1" t="str">
        <f>IF(StatementLookup[[#This Row],[LearningStatementEnter]]="",StatementLookup[[#This Row],[LearningStatementAuto]],StatementLookup[[#This Row],[LearningStatementEnter]])</f>
        <v>Interpret results from simple food tests (e.g. fat, starch, protein).</v>
      </c>
      <c r="P84" s="43" t="s">
        <v>1203</v>
      </c>
      <c r="Q84" s="1" t="s">
        <v>2953</v>
      </c>
      <c r="R84" s="1"/>
      <c r="S8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4" s="43"/>
      <c r="U84" s="43"/>
      <c r="V84" s="43"/>
      <c r="W84" s="43"/>
      <c r="X84" s="43"/>
      <c r="Y84" s="43"/>
      <c r="Z84" s="43"/>
      <c r="AA84" s="43"/>
      <c r="AC84" s="43"/>
      <c r="AD84" s="43"/>
    </row>
    <row r="85" spans="1:30" ht="14.65" customHeight="1" x14ac:dyDescent="0.25">
      <c r="A85" s="42" t="str">
        <f>_xlfn.XLOOKUP(StatementLookup[[#This Row],[TopicID]],TopicLookup[TopicID],TopicLookup[SyllabusSubject])</f>
        <v>Science</v>
      </c>
      <c r="B85" s="43">
        <f>_xlfn.XLOOKUP(StatementLookup[[#This Row],[TopicID]],TopicLookup[TopicID],TopicLookup[SyllabusKeyStage])</f>
        <v>3</v>
      </c>
      <c r="C85" s="43" t="str">
        <f>_xlfn.XLOOKUP(StatementLookup[[#This Row],[TopicID]],topics!I:I,topics!D:D)</f>
        <v>KS3.Science</v>
      </c>
      <c r="D85" s="43" t="str">
        <f>_xlfn.XLOOKUP(StatementLookup[[#This Row],[TopicID]],topics!I:I,topics!E:E)</f>
        <v>Y7.Science</v>
      </c>
      <c r="E85" s="44">
        <v>7</v>
      </c>
      <c r="F85" s="36" t="s">
        <v>4</v>
      </c>
      <c r="G85" s="45">
        <v>4</v>
      </c>
      <c r="H85" s="36">
        <v>3</v>
      </c>
      <c r="I85" s="46">
        <v>3</v>
      </c>
      <c r="J8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7B4</v>
      </c>
      <c r="K8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7B4.3</v>
      </c>
      <c r="L8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7B4.3.3</v>
      </c>
      <c r="M85" s="26" t="str">
        <f>IF(ISERROR(_xlfn.XLOOKUP(StatementLookup[[#This Row],[TopicID]],TopicLookup[TopicID],TopicLookup[TopicTitle])),"",_xlfn.XLOOKUP(StatementLookup[[#This Row],[TopicID]],TopicLookup[TopicID],TopicLookup[TopicTitle]))</f>
        <v>Food And Digestion</v>
      </c>
      <c r="N85" s="27" t="str">
        <f>IF(ISERROR(_xlfn.XLOOKUP(StatementLookup[[#This Row],[LessonID]],LessonLookup[LessonID],LessonLookup[LessonTitle])),"",_xlfn.XLOOKUP(StatementLookup[[#This Row],[LessonID]],LessonLookup[LessonID],LessonLookup[LessonTitle]))</f>
        <v>Food tests</v>
      </c>
      <c r="O85" s="1" t="str">
        <f>IF(StatementLookup[[#This Row],[LearningStatementEnter]]="",StatementLookup[[#This Row],[LearningStatementAuto]],StatementLookup[[#This Row],[LearningStatementEnter]])</f>
        <v>Interpret results from food tests for glucose</v>
      </c>
      <c r="P85" s="43" t="s">
        <v>1204</v>
      </c>
      <c r="Q85" s="1" t="s">
        <v>2953</v>
      </c>
      <c r="R85" s="1"/>
      <c r="S8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5" s="43"/>
      <c r="U85" s="43"/>
      <c r="V85" s="43"/>
      <c r="W85" s="43"/>
      <c r="X85" s="43"/>
      <c r="Y85" s="43"/>
      <c r="Z85" s="43"/>
      <c r="AA85" s="43"/>
      <c r="AC85" s="43"/>
      <c r="AD85" s="43"/>
    </row>
    <row r="86" spans="1:30" ht="14.65" customHeight="1" x14ac:dyDescent="0.25">
      <c r="A86" s="42" t="str">
        <f>_xlfn.XLOOKUP(StatementLookup[[#This Row],[TopicID]],TopicLookup[TopicID],TopicLookup[SyllabusSubject])</f>
        <v>Science</v>
      </c>
      <c r="B86" s="43">
        <f>_xlfn.XLOOKUP(StatementLookup[[#This Row],[TopicID]],TopicLookup[TopicID],TopicLookup[SyllabusKeyStage])</f>
        <v>3</v>
      </c>
      <c r="C86" s="43" t="str">
        <f>_xlfn.XLOOKUP(StatementLookup[[#This Row],[TopicID]],topics!I:I,topics!D:D)</f>
        <v>KS3.Science</v>
      </c>
      <c r="D86" s="43" t="str">
        <f>_xlfn.XLOOKUP(StatementLookup[[#This Row],[TopicID]],topics!I:I,topics!E:E)</f>
        <v>Y7.Science</v>
      </c>
      <c r="E86" s="44">
        <v>7</v>
      </c>
      <c r="F86" s="36" t="s">
        <v>4</v>
      </c>
      <c r="G86" s="45">
        <v>4</v>
      </c>
      <c r="H86" s="36">
        <v>4</v>
      </c>
      <c r="I86" s="46">
        <v>1</v>
      </c>
      <c r="J8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7B4</v>
      </c>
      <c r="K8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7B4.4</v>
      </c>
      <c r="L8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7B4.4.1</v>
      </c>
      <c r="M86" s="26" t="str">
        <f>IF(ISERROR(_xlfn.XLOOKUP(StatementLookup[[#This Row],[TopicID]],TopicLookup[TopicID],TopicLookup[TopicTitle])),"",_xlfn.XLOOKUP(StatementLookup[[#This Row],[TopicID]],TopicLookup[TopicID],TopicLookup[TopicTitle]))</f>
        <v>Food And Digestion</v>
      </c>
      <c r="N86" s="27" t="str">
        <f>IF(ISERROR(_xlfn.XLOOKUP(StatementLookup[[#This Row],[LessonID]],LessonLookup[LessonID],LessonLookup[LessonTitle])),"",_xlfn.XLOOKUP(StatementLookup[[#This Row],[LessonID]],LessonLookup[LessonID],LessonLookup[LessonTitle]))</f>
        <v>Balanced diets</v>
      </c>
      <c r="O86" s="1" t="str">
        <f>IF(StatementLookup[[#This Row],[LearningStatementEnter]]="",StatementLookup[[#This Row],[LearningStatementAuto]],StatementLookup[[#This Row],[LearningStatementEnter]])</f>
        <v>Describe what is meant by a balanced diet</v>
      </c>
      <c r="P86" s="43" t="s">
        <v>1205</v>
      </c>
      <c r="Q86" s="1" t="s">
        <v>2953</v>
      </c>
      <c r="R86" s="1"/>
      <c r="S8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6" s="43"/>
      <c r="U86" s="43"/>
      <c r="V86" s="43"/>
      <c r="W86" s="43"/>
      <c r="X86" s="43"/>
      <c r="Y86" s="43"/>
      <c r="Z86" s="43"/>
      <c r="AA86" s="43"/>
      <c r="AC86" s="43"/>
      <c r="AD86" s="43"/>
    </row>
    <row r="87" spans="1:30" ht="14.65" customHeight="1" x14ac:dyDescent="0.25">
      <c r="A87" s="42" t="str">
        <f>_xlfn.XLOOKUP(StatementLookup[[#This Row],[TopicID]],TopicLookup[TopicID],TopicLookup[SyllabusSubject])</f>
        <v>Science</v>
      </c>
      <c r="B87" s="43">
        <f>_xlfn.XLOOKUP(StatementLookup[[#This Row],[TopicID]],TopicLookup[TopicID],TopicLookup[SyllabusKeyStage])</f>
        <v>3</v>
      </c>
      <c r="C87" s="43" t="str">
        <f>_xlfn.XLOOKUP(StatementLookup[[#This Row],[TopicID]],topics!I:I,topics!D:D)</f>
        <v>KS3.Science</v>
      </c>
      <c r="D87" s="43" t="str">
        <f>_xlfn.XLOOKUP(StatementLookup[[#This Row],[TopicID]],topics!I:I,topics!E:E)</f>
        <v>Y7.Science</v>
      </c>
      <c r="E87" s="44">
        <v>7</v>
      </c>
      <c r="F87" s="36" t="s">
        <v>4</v>
      </c>
      <c r="G87" s="45">
        <v>4</v>
      </c>
      <c r="H87" s="36">
        <v>4</v>
      </c>
      <c r="I87" s="46">
        <v>2</v>
      </c>
      <c r="J8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7B4</v>
      </c>
      <c r="K8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7B4.4</v>
      </c>
      <c r="L8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7B4.4.2</v>
      </c>
      <c r="M87" s="26" t="str">
        <f>IF(ISERROR(_xlfn.XLOOKUP(StatementLookup[[#This Row],[TopicID]],TopicLookup[TopicID],TopicLookup[TopicTitle])),"",_xlfn.XLOOKUP(StatementLookup[[#This Row],[TopicID]],TopicLookup[TopicID],TopicLookup[TopicTitle]))</f>
        <v>Food And Digestion</v>
      </c>
      <c r="N87" s="27" t="str">
        <f>IF(ISERROR(_xlfn.XLOOKUP(StatementLookup[[#This Row],[LessonID]],LessonLookup[LessonID],LessonLookup[LessonTitle])),"",_xlfn.XLOOKUP(StatementLookup[[#This Row],[LessonID]],LessonLookup[LessonID],LessonLookup[LessonTitle]))</f>
        <v>Balanced diets</v>
      </c>
      <c r="O87" s="1" t="str">
        <f>IF(StatementLookup[[#This Row],[LearningStatementEnter]]="",StatementLookup[[#This Row],[LearningStatementAuto]],StatementLookup[[#This Row],[LearningStatementEnter]])</f>
        <v>Describe the effects of obesity on health.</v>
      </c>
      <c r="P87" s="43" t="s">
        <v>1206</v>
      </c>
      <c r="Q87" s="1" t="s">
        <v>2953</v>
      </c>
      <c r="R87" s="1"/>
      <c r="S8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7" s="43"/>
      <c r="U87" s="43"/>
      <c r="V87" s="43"/>
      <c r="W87" s="43"/>
      <c r="X87" s="43"/>
      <c r="Y87" s="43"/>
      <c r="Z87" s="43"/>
      <c r="AA87" s="43"/>
      <c r="AC87" s="43"/>
      <c r="AD87" s="43"/>
    </row>
    <row r="88" spans="1:30" ht="14.65" customHeight="1" x14ac:dyDescent="0.25">
      <c r="A88" s="42" t="str">
        <f>_xlfn.XLOOKUP(StatementLookup[[#This Row],[TopicID]],TopicLookup[TopicID],TopicLookup[SyllabusSubject])</f>
        <v>Science</v>
      </c>
      <c r="B88" s="43">
        <f>_xlfn.XLOOKUP(StatementLookup[[#This Row],[TopicID]],TopicLookup[TopicID],TopicLookup[SyllabusKeyStage])</f>
        <v>3</v>
      </c>
      <c r="C88" s="43" t="str">
        <f>_xlfn.XLOOKUP(StatementLookup[[#This Row],[TopicID]],topics!I:I,topics!D:D)</f>
        <v>KS3.Science</v>
      </c>
      <c r="D88" s="43" t="str">
        <f>_xlfn.XLOOKUP(StatementLookup[[#This Row],[TopicID]],topics!I:I,topics!E:E)</f>
        <v>Y7.Science</v>
      </c>
      <c r="E88" s="44">
        <v>7</v>
      </c>
      <c r="F88" s="36" t="s">
        <v>4</v>
      </c>
      <c r="G88" s="45">
        <v>4</v>
      </c>
      <c r="H88" s="36">
        <v>4</v>
      </c>
      <c r="I88" s="46">
        <v>3</v>
      </c>
      <c r="J8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7B4</v>
      </c>
      <c r="K8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7B4.4</v>
      </c>
      <c r="L8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7B4.4.3</v>
      </c>
      <c r="M88" s="26" t="str">
        <f>IF(ISERROR(_xlfn.XLOOKUP(StatementLookup[[#This Row],[TopicID]],TopicLookup[TopicID],TopicLookup[TopicTitle])),"",_xlfn.XLOOKUP(StatementLookup[[#This Row],[TopicID]],TopicLookup[TopicID],TopicLookup[TopicTitle]))</f>
        <v>Food And Digestion</v>
      </c>
      <c r="N88" s="27" t="str">
        <f>IF(ISERROR(_xlfn.XLOOKUP(StatementLookup[[#This Row],[LessonID]],LessonLookup[LessonID],LessonLookup[LessonTitle])),"",_xlfn.XLOOKUP(StatementLookup[[#This Row],[LessonID]],LessonLookup[LessonID],LessonLookup[LessonTitle]))</f>
        <v>Balanced diets</v>
      </c>
      <c r="O88" s="1" t="str">
        <f>IF(StatementLookup[[#This Row],[LearningStatementEnter]]="",StatementLookup[[#This Row],[LearningStatementAuto]],StatementLookup[[#This Row],[LearningStatementEnter]])</f>
        <v>Explain the links between specific forms of malnutrition, diet and lifestyle.</v>
      </c>
      <c r="P88" s="43" t="s">
        <v>1207</v>
      </c>
      <c r="Q88" s="1" t="s">
        <v>2953</v>
      </c>
      <c r="R88" s="1"/>
      <c r="S8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8" s="43"/>
      <c r="U88" s="43"/>
      <c r="V88" s="43"/>
      <c r="W88" s="43"/>
      <c r="X88" s="43"/>
      <c r="Y88" s="43"/>
      <c r="Z88" s="43"/>
      <c r="AA88" s="43"/>
      <c r="AC88" s="43"/>
      <c r="AD88" s="43"/>
    </row>
    <row r="89" spans="1:30" ht="14.65" customHeight="1" x14ac:dyDescent="0.25">
      <c r="A89" s="42" t="str">
        <f>_xlfn.XLOOKUP(StatementLookup[[#This Row],[TopicID]],TopicLookup[TopicID],TopicLookup[SyllabusSubject])</f>
        <v>Science</v>
      </c>
      <c r="B89" s="43">
        <f>_xlfn.XLOOKUP(StatementLookup[[#This Row],[TopicID]],TopicLookup[TopicID],TopicLookup[SyllabusKeyStage])</f>
        <v>3</v>
      </c>
      <c r="C89" s="43" t="str">
        <f>_xlfn.XLOOKUP(StatementLookup[[#This Row],[TopicID]],topics!I:I,topics!D:D)</f>
        <v>KS3.Science</v>
      </c>
      <c r="D89" s="43" t="str">
        <f>_xlfn.XLOOKUP(StatementLookup[[#This Row],[TopicID]],topics!I:I,topics!E:E)</f>
        <v>Y7.Science</v>
      </c>
      <c r="E89" s="44">
        <v>7</v>
      </c>
      <c r="F89" s="36" t="s">
        <v>4</v>
      </c>
      <c r="G89" s="45">
        <v>4</v>
      </c>
      <c r="H89" s="36">
        <v>5</v>
      </c>
      <c r="I89" s="46">
        <v>1</v>
      </c>
      <c r="J8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7B4</v>
      </c>
      <c r="K8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7B4.5</v>
      </c>
      <c r="L8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7B4.5.1</v>
      </c>
      <c r="M89" s="26" t="str">
        <f>IF(ISERROR(_xlfn.XLOOKUP(StatementLookup[[#This Row],[TopicID]],TopicLookup[TopicID],TopicLookup[TopicTitle])),"",_xlfn.XLOOKUP(StatementLookup[[#This Row],[TopicID]],TopicLookup[TopicID],TopicLookup[TopicTitle]))</f>
        <v>Food And Digestion</v>
      </c>
      <c r="N89" s="27" t="str">
        <f>IF(ISERROR(_xlfn.XLOOKUP(StatementLookup[[#This Row],[LessonID]],LessonLookup[LessonID],LessonLookup[LessonTitle])),"",_xlfn.XLOOKUP(StatementLookup[[#This Row],[LessonID]],LessonLookup[LessonID],LessonLookup[LessonTitle]))</f>
        <v>Teeth and tooth decay</v>
      </c>
      <c r="O89" s="1" t="str">
        <f>IF(StatementLookup[[#This Row],[LearningStatementEnter]]="",StatementLookup[[#This Row],[LearningStatementAuto]],StatementLookup[[#This Row],[LearningStatementEnter]])</f>
        <v>Describe the structure of a tooth</v>
      </c>
      <c r="P89" s="43" t="s">
        <v>1208</v>
      </c>
      <c r="Q89" s="1" t="s">
        <v>2953</v>
      </c>
      <c r="R89" s="1"/>
      <c r="S8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9" s="43"/>
      <c r="U89" s="43"/>
      <c r="V89" s="43"/>
      <c r="W89" s="43"/>
      <c r="X89" s="43"/>
      <c r="Y89" s="43"/>
      <c r="Z89" s="43"/>
      <c r="AA89" s="43"/>
      <c r="AC89" s="43"/>
      <c r="AD89" s="43"/>
    </row>
    <row r="90" spans="1:30" ht="14.65" customHeight="1" x14ac:dyDescent="0.25">
      <c r="A90" s="42" t="str">
        <f>_xlfn.XLOOKUP(StatementLookup[[#This Row],[TopicID]],TopicLookup[TopicID],TopicLookup[SyllabusSubject])</f>
        <v>Science</v>
      </c>
      <c r="B90" s="43">
        <f>_xlfn.XLOOKUP(StatementLookup[[#This Row],[TopicID]],TopicLookup[TopicID],TopicLookup[SyllabusKeyStage])</f>
        <v>3</v>
      </c>
      <c r="C90" s="43" t="str">
        <f>_xlfn.XLOOKUP(StatementLookup[[#This Row],[TopicID]],topics!I:I,topics!D:D)</f>
        <v>KS3.Science</v>
      </c>
      <c r="D90" s="43" t="str">
        <f>_xlfn.XLOOKUP(StatementLookup[[#This Row],[TopicID]],topics!I:I,topics!E:E)</f>
        <v>Y7.Science</v>
      </c>
      <c r="E90" s="44">
        <v>7</v>
      </c>
      <c r="F90" s="36" t="s">
        <v>4</v>
      </c>
      <c r="G90" s="45">
        <v>4</v>
      </c>
      <c r="H90" s="36">
        <v>5</v>
      </c>
      <c r="I90" s="46">
        <v>2</v>
      </c>
      <c r="J9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7B4</v>
      </c>
      <c r="K9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7B4.5</v>
      </c>
      <c r="L9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7B4.5.2</v>
      </c>
      <c r="M90" s="26" t="str">
        <f>IF(ISERROR(_xlfn.XLOOKUP(StatementLookup[[#This Row],[TopicID]],TopicLookup[TopicID],TopicLookup[TopicTitle])),"",_xlfn.XLOOKUP(StatementLookup[[#This Row],[TopicID]],TopicLookup[TopicID],TopicLookup[TopicTitle]))</f>
        <v>Food And Digestion</v>
      </c>
      <c r="N90" s="27" t="str">
        <f>IF(ISERROR(_xlfn.XLOOKUP(StatementLookup[[#This Row],[LessonID]],LessonLookup[LessonID],LessonLookup[LessonTitle])),"",_xlfn.XLOOKUP(StatementLookup[[#This Row],[LessonID]],LessonLookup[LessonID],LessonLookup[LessonTitle]))</f>
        <v>Teeth and tooth decay</v>
      </c>
      <c r="O90" s="1" t="str">
        <f>IF(StatementLookup[[#This Row],[LearningStatementEnter]]="",StatementLookup[[#This Row],[LearningStatementAuto]],StatementLookup[[#This Row],[LearningStatementEnter]])</f>
        <v>Identify canines, incisors, premolars and molars/wisdom teeth</v>
      </c>
      <c r="P90" s="43" t="s">
        <v>1209</v>
      </c>
      <c r="Q90" s="1" t="s">
        <v>2953</v>
      </c>
      <c r="R90" s="1"/>
      <c r="S9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0" s="43"/>
      <c r="U90" s="43"/>
      <c r="V90" s="43"/>
      <c r="W90" s="43"/>
      <c r="X90" s="43"/>
      <c r="Y90" s="43"/>
      <c r="Z90" s="43"/>
      <c r="AA90" s="43"/>
      <c r="AC90" s="43"/>
      <c r="AD90" s="43"/>
    </row>
    <row r="91" spans="1:30" ht="14.65" customHeight="1" x14ac:dyDescent="0.25">
      <c r="A91" s="42" t="str">
        <f>_xlfn.XLOOKUP(StatementLookup[[#This Row],[TopicID]],TopicLookup[TopicID],TopicLookup[SyllabusSubject])</f>
        <v>Science</v>
      </c>
      <c r="B91" s="43">
        <f>_xlfn.XLOOKUP(StatementLookup[[#This Row],[TopicID]],TopicLookup[TopicID],TopicLookup[SyllabusKeyStage])</f>
        <v>3</v>
      </c>
      <c r="C91" s="43" t="str">
        <f>_xlfn.XLOOKUP(StatementLookup[[#This Row],[TopicID]],topics!I:I,topics!D:D)</f>
        <v>KS3.Science</v>
      </c>
      <c r="D91" s="43" t="str">
        <f>_xlfn.XLOOKUP(StatementLookup[[#This Row],[TopicID]],topics!I:I,topics!E:E)</f>
        <v>Y7.Science</v>
      </c>
      <c r="E91" s="44">
        <v>7</v>
      </c>
      <c r="F91" s="36" t="s">
        <v>4</v>
      </c>
      <c r="G91" s="45">
        <v>4</v>
      </c>
      <c r="H91" s="36">
        <v>5</v>
      </c>
      <c r="I91" s="46">
        <v>3</v>
      </c>
      <c r="J9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7B4</v>
      </c>
      <c r="K9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7B4.5</v>
      </c>
      <c r="L9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7B4.5.3</v>
      </c>
      <c r="M91" s="26" t="str">
        <f>IF(ISERROR(_xlfn.XLOOKUP(StatementLookup[[#This Row],[TopicID]],TopicLookup[TopicID],TopicLookup[TopicTitle])),"",_xlfn.XLOOKUP(StatementLookup[[#This Row],[TopicID]],TopicLookup[TopicID],TopicLookup[TopicTitle]))</f>
        <v>Food And Digestion</v>
      </c>
      <c r="N91" s="27" t="str">
        <f>IF(ISERROR(_xlfn.XLOOKUP(StatementLookup[[#This Row],[LessonID]],LessonLookup[LessonID],LessonLookup[LessonTitle])),"",_xlfn.XLOOKUP(StatementLookup[[#This Row],[LessonID]],LessonLookup[LessonID],LessonLookup[LessonTitle]))</f>
        <v>Teeth and tooth decay</v>
      </c>
      <c r="O91" s="1" t="str">
        <f>IF(StatementLookup[[#This Row],[LearningStatementEnter]]="",StatementLookup[[#This Row],[LearningStatementAuto]],StatementLookup[[#This Row],[LearningStatementEnter]])</f>
        <v>Identify the causes of tooth decay and state the different treatments</v>
      </c>
      <c r="P91" s="43" t="s">
        <v>1210</v>
      </c>
      <c r="Q91" s="1" t="s">
        <v>2953</v>
      </c>
      <c r="R91" s="1"/>
      <c r="S9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1" s="43"/>
      <c r="U91" s="43"/>
      <c r="V91" s="43"/>
      <c r="W91" s="43"/>
      <c r="X91" s="43"/>
      <c r="Y91" s="43"/>
      <c r="Z91" s="43"/>
      <c r="AA91" s="43"/>
      <c r="AC91" s="43"/>
      <c r="AD91" s="43"/>
    </row>
    <row r="92" spans="1:30" ht="14.65" customHeight="1" x14ac:dyDescent="0.25">
      <c r="A92" s="42" t="str">
        <f>_xlfn.XLOOKUP(StatementLookup[[#This Row],[TopicID]],TopicLookup[TopicID],TopicLookup[SyllabusSubject])</f>
        <v>Science</v>
      </c>
      <c r="B92" s="43">
        <f>_xlfn.XLOOKUP(StatementLookup[[#This Row],[TopicID]],TopicLookup[TopicID],TopicLookup[SyllabusKeyStage])</f>
        <v>3</v>
      </c>
      <c r="C92" s="43" t="str">
        <f>_xlfn.XLOOKUP(StatementLookup[[#This Row],[TopicID]],topics!I:I,topics!D:D)</f>
        <v>KS3.Science</v>
      </c>
      <c r="D92" s="43" t="str">
        <f>_xlfn.XLOOKUP(StatementLookup[[#This Row],[TopicID]],topics!I:I,topics!E:E)</f>
        <v>Y7.Science</v>
      </c>
      <c r="E92" s="44">
        <v>7</v>
      </c>
      <c r="F92" s="36" t="s">
        <v>4</v>
      </c>
      <c r="G92" s="45">
        <v>4</v>
      </c>
      <c r="H92" s="36">
        <v>6</v>
      </c>
      <c r="I92" s="46">
        <v>1</v>
      </c>
      <c r="J9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7B4</v>
      </c>
      <c r="K9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7B4.6</v>
      </c>
      <c r="L9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7B4.6.1</v>
      </c>
      <c r="M92" s="26" t="str">
        <f>IF(ISERROR(_xlfn.XLOOKUP(StatementLookup[[#This Row],[TopicID]],TopicLookup[TopicID],TopicLookup[TopicTitle])),"",_xlfn.XLOOKUP(StatementLookup[[#This Row],[TopicID]],TopicLookup[TopicID],TopicLookup[TopicTitle]))</f>
        <v>Food And Digestion</v>
      </c>
      <c r="N92" s="27" t="str">
        <f>IF(ISERROR(_xlfn.XLOOKUP(StatementLookup[[#This Row],[LessonID]],LessonLookup[LessonID],LessonLookup[LessonTitle])),"",_xlfn.XLOOKUP(StatementLookup[[#This Row],[LessonID]],LessonLookup[LessonID],LessonLookup[LessonTitle]))</f>
        <v>Digestion</v>
      </c>
      <c r="O92" s="1" t="str">
        <f>IF(StatementLookup[[#This Row],[LearningStatementEnter]]="",StatementLookup[[#This Row],[LearningStatementAuto]],StatementLookup[[#This Row],[LearningStatementEnter]])</f>
        <v>Identify and recall the main parts of the human digestive system.</v>
      </c>
      <c r="P92" s="43" t="s">
        <v>1211</v>
      </c>
      <c r="Q92" s="1" t="s">
        <v>2953</v>
      </c>
      <c r="R92" s="1"/>
      <c r="S9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2" s="43"/>
      <c r="U92" s="43"/>
      <c r="V92" s="43"/>
      <c r="W92" s="43"/>
      <c r="X92" s="43"/>
      <c r="Y92" s="43"/>
      <c r="Z92" s="43"/>
      <c r="AA92" s="43"/>
      <c r="AC92" s="43"/>
      <c r="AD92" s="43"/>
    </row>
    <row r="93" spans="1:30" ht="14.65" customHeight="1" x14ac:dyDescent="0.25">
      <c r="A93" s="42" t="str">
        <f>_xlfn.XLOOKUP(StatementLookup[[#This Row],[TopicID]],TopicLookup[TopicID],TopicLookup[SyllabusSubject])</f>
        <v>Science</v>
      </c>
      <c r="B93" s="43">
        <f>_xlfn.XLOOKUP(StatementLookup[[#This Row],[TopicID]],TopicLookup[TopicID],TopicLookup[SyllabusKeyStage])</f>
        <v>3</v>
      </c>
      <c r="C93" s="43" t="str">
        <f>_xlfn.XLOOKUP(StatementLookup[[#This Row],[TopicID]],topics!I:I,topics!D:D)</f>
        <v>KS3.Science</v>
      </c>
      <c r="D93" s="43" t="str">
        <f>_xlfn.XLOOKUP(StatementLookup[[#This Row],[TopicID]],topics!I:I,topics!E:E)</f>
        <v>Y7.Science</v>
      </c>
      <c r="E93" s="44">
        <v>7</v>
      </c>
      <c r="F93" s="36" t="s">
        <v>4</v>
      </c>
      <c r="G93" s="45">
        <v>4</v>
      </c>
      <c r="H93" s="36">
        <v>6</v>
      </c>
      <c r="I93" s="46">
        <v>2</v>
      </c>
      <c r="J9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7B4</v>
      </c>
      <c r="K9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7B4.6</v>
      </c>
      <c r="L9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7B4.6.2</v>
      </c>
      <c r="M93" s="26" t="str">
        <f>IF(ISERROR(_xlfn.XLOOKUP(StatementLookup[[#This Row],[TopicID]],TopicLookup[TopicID],TopicLookup[TopicTitle])),"",_xlfn.XLOOKUP(StatementLookup[[#This Row],[TopicID]],TopicLookup[TopicID],TopicLookup[TopicTitle]))</f>
        <v>Food And Digestion</v>
      </c>
      <c r="N93" s="27" t="str">
        <f>IF(ISERROR(_xlfn.XLOOKUP(StatementLookup[[#This Row],[LessonID]],LessonLookup[LessonID],LessonLookup[LessonTitle])),"",_xlfn.XLOOKUP(StatementLookup[[#This Row],[LessonID]],LessonLookup[LessonID],LessonLookup[LessonTitle]))</f>
        <v>Digestion</v>
      </c>
      <c r="O93" s="1" t="str">
        <f>IF(StatementLookup[[#This Row],[LearningStatementEnter]]="",StatementLookup[[#This Row],[LearningStatementAuto]],StatementLookup[[#This Row],[LearningStatementEnter]])</f>
        <v>Explain how food is moved through the digestive system.</v>
      </c>
      <c r="P93" s="43" t="s">
        <v>1212</v>
      </c>
      <c r="Q93" s="1" t="s">
        <v>2953</v>
      </c>
      <c r="R93" s="1"/>
      <c r="S9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3" s="43"/>
      <c r="U93" s="43"/>
      <c r="V93" s="43"/>
      <c r="W93" s="43"/>
      <c r="X93" s="43"/>
      <c r="Y93" s="43"/>
      <c r="Z93" s="43"/>
      <c r="AA93" s="43"/>
      <c r="AC93" s="43"/>
      <c r="AD93" s="43"/>
    </row>
    <row r="94" spans="1:30" ht="14.65" customHeight="1" x14ac:dyDescent="0.25">
      <c r="A94" s="42" t="str">
        <f>_xlfn.XLOOKUP(StatementLookup[[#This Row],[TopicID]],TopicLookup[TopicID],TopicLookup[SyllabusSubject])</f>
        <v>Science</v>
      </c>
      <c r="B94" s="43">
        <f>_xlfn.XLOOKUP(StatementLookup[[#This Row],[TopicID]],TopicLookup[TopicID],TopicLookup[SyllabusKeyStage])</f>
        <v>3</v>
      </c>
      <c r="C94" s="43" t="str">
        <f>_xlfn.XLOOKUP(StatementLookup[[#This Row],[TopicID]],topics!I:I,topics!D:D)</f>
        <v>KS3.Science</v>
      </c>
      <c r="D94" s="43" t="str">
        <f>_xlfn.XLOOKUP(StatementLookup[[#This Row],[TopicID]],topics!I:I,topics!E:E)</f>
        <v>Y7.Science</v>
      </c>
      <c r="E94" s="44">
        <v>7</v>
      </c>
      <c r="F94" s="36" t="s">
        <v>4</v>
      </c>
      <c r="G94" s="45">
        <v>4</v>
      </c>
      <c r="H94" s="36">
        <v>6</v>
      </c>
      <c r="I94" s="46">
        <v>3</v>
      </c>
      <c r="J9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7B4</v>
      </c>
      <c r="K9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7B4.6</v>
      </c>
      <c r="L9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7B4.6.3</v>
      </c>
      <c r="M94" s="26" t="str">
        <f>IF(ISERROR(_xlfn.XLOOKUP(StatementLookup[[#This Row],[TopicID]],TopicLookup[TopicID],TopicLookup[TopicTitle])),"",_xlfn.XLOOKUP(StatementLookup[[#This Row],[TopicID]],TopicLookup[TopicID],TopicLookup[TopicTitle]))</f>
        <v>Food And Digestion</v>
      </c>
      <c r="N94" s="27" t="str">
        <f>IF(ISERROR(_xlfn.XLOOKUP(StatementLookup[[#This Row],[LessonID]],LessonLookup[LessonID],LessonLookup[LessonTitle])),"",_xlfn.XLOOKUP(StatementLookup[[#This Row],[LessonID]],LessonLookup[LessonID],LessonLookup[LessonTitle]))</f>
        <v>Digestion</v>
      </c>
      <c r="O94" s="1" t="str">
        <f>IF(StatementLookup[[#This Row],[LearningStatementEnter]]="",StatementLookup[[#This Row],[LearningStatementAuto]],StatementLookup[[#This Row],[LearningStatementEnter]])</f>
        <v>Describe what happens during ingestion, absorption and egestion</v>
      </c>
      <c r="P94" s="43" t="s">
        <v>1213</v>
      </c>
      <c r="Q94" s="1" t="s">
        <v>2953</v>
      </c>
      <c r="R94" s="1"/>
      <c r="S9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4" s="43"/>
      <c r="U94" s="43"/>
      <c r="V94" s="43"/>
      <c r="W94" s="43"/>
      <c r="X94" s="43"/>
      <c r="Y94" s="43"/>
      <c r="Z94" s="43"/>
      <c r="AA94" s="43"/>
      <c r="AC94" s="43"/>
      <c r="AD94" s="43"/>
    </row>
    <row r="95" spans="1:30" ht="14.65" customHeight="1" x14ac:dyDescent="0.25">
      <c r="A95" s="42" t="str">
        <f>_xlfn.XLOOKUP(StatementLookup[[#This Row],[TopicID]],TopicLookup[TopicID],TopicLookup[SyllabusSubject])</f>
        <v>Science</v>
      </c>
      <c r="B95" s="43">
        <f>_xlfn.XLOOKUP(StatementLookup[[#This Row],[TopicID]],TopicLookup[TopicID],TopicLookup[SyllabusKeyStage])</f>
        <v>3</v>
      </c>
      <c r="C95" s="43" t="str">
        <f>_xlfn.XLOOKUP(StatementLookup[[#This Row],[TopicID]],topics!I:I,topics!D:D)</f>
        <v>KS3.Science</v>
      </c>
      <c r="D95" s="43" t="str">
        <f>_xlfn.XLOOKUP(StatementLookup[[#This Row],[TopicID]],topics!I:I,topics!E:E)</f>
        <v>Y7.Science</v>
      </c>
      <c r="E95" s="44">
        <v>7</v>
      </c>
      <c r="F95" s="36" t="s">
        <v>4</v>
      </c>
      <c r="G95" s="45">
        <v>4</v>
      </c>
      <c r="H95" s="36">
        <v>7</v>
      </c>
      <c r="I95" s="46">
        <v>1</v>
      </c>
      <c r="J9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7B4</v>
      </c>
      <c r="K9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7B4.7</v>
      </c>
      <c r="L9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7B4.7.1</v>
      </c>
      <c r="M95" s="26" t="str">
        <f>IF(ISERROR(_xlfn.XLOOKUP(StatementLookup[[#This Row],[TopicID]],TopicLookup[TopicID],TopicLookup[TopicTitle])),"",_xlfn.XLOOKUP(StatementLookup[[#This Row],[TopicID]],TopicLookup[TopicID],TopicLookup[TopicTitle]))</f>
        <v>Food And Digestion</v>
      </c>
      <c r="N95" s="27" t="str">
        <f>IF(ISERROR(_xlfn.XLOOKUP(StatementLookup[[#This Row],[LessonID]],LessonLookup[LessonID],LessonLookup[LessonTitle])),"",_xlfn.XLOOKUP(StatementLookup[[#This Row],[LessonID]],LessonLookup[LessonID],LessonLookup[LessonTitle]))</f>
        <v>Enzymes</v>
      </c>
      <c r="O95" s="1" t="str">
        <f>IF(StatementLookup[[#This Row],[LearningStatementEnter]]="",StatementLookup[[#This Row],[LearningStatementAuto]],StatementLookup[[#This Row],[LearningStatementEnter]])</f>
        <v>Explain why digestion is necessary.</v>
      </c>
      <c r="P95" s="43" t="s">
        <v>1214</v>
      </c>
      <c r="Q95" s="1" t="s">
        <v>2953</v>
      </c>
      <c r="R95" s="1"/>
      <c r="S9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5" s="43"/>
      <c r="U95" s="43"/>
      <c r="V95" s="43"/>
      <c r="W95" s="43"/>
      <c r="X95" s="43"/>
      <c r="Y95" s="43"/>
      <c r="Z95" s="43"/>
      <c r="AA95" s="43"/>
      <c r="AC95" s="43"/>
      <c r="AD95" s="43"/>
    </row>
    <row r="96" spans="1:30" ht="14.65" customHeight="1" x14ac:dyDescent="0.25">
      <c r="A96" s="42" t="str">
        <f>_xlfn.XLOOKUP(StatementLookup[[#This Row],[TopicID]],TopicLookup[TopicID],TopicLookup[SyllabusSubject])</f>
        <v>Science</v>
      </c>
      <c r="B96" s="43">
        <f>_xlfn.XLOOKUP(StatementLookup[[#This Row],[TopicID]],TopicLookup[TopicID],TopicLookup[SyllabusKeyStage])</f>
        <v>3</v>
      </c>
      <c r="C96" s="43" t="str">
        <f>_xlfn.XLOOKUP(StatementLookup[[#This Row],[TopicID]],topics!I:I,topics!D:D)</f>
        <v>KS3.Science</v>
      </c>
      <c r="D96" s="43" t="str">
        <f>_xlfn.XLOOKUP(StatementLookup[[#This Row],[TopicID]],topics!I:I,topics!E:E)</f>
        <v>Y7.Science</v>
      </c>
      <c r="E96" s="44">
        <v>7</v>
      </c>
      <c r="F96" s="36" t="s">
        <v>4</v>
      </c>
      <c r="G96" s="45">
        <v>4</v>
      </c>
      <c r="H96" s="36">
        <v>7</v>
      </c>
      <c r="I96" s="46">
        <v>2</v>
      </c>
      <c r="J9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7B4</v>
      </c>
      <c r="K9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7B4.7</v>
      </c>
      <c r="L9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7B4.7.2</v>
      </c>
      <c r="M96" s="26" t="str">
        <f>IF(ISERROR(_xlfn.XLOOKUP(StatementLookup[[#This Row],[TopicID]],TopicLookup[TopicID],TopicLookup[TopicTitle])),"",_xlfn.XLOOKUP(StatementLookup[[#This Row],[TopicID]],TopicLookup[TopicID],TopicLookup[TopicTitle]))</f>
        <v>Food And Digestion</v>
      </c>
      <c r="N96" s="27" t="str">
        <f>IF(ISERROR(_xlfn.XLOOKUP(StatementLookup[[#This Row],[LessonID]],LessonLookup[LessonID],LessonLookup[LessonTitle])),"",_xlfn.XLOOKUP(StatementLookup[[#This Row],[LessonID]],LessonLookup[LessonID],LessonLookup[LessonTitle]))</f>
        <v>Enzymes</v>
      </c>
      <c r="O96" s="1" t="str">
        <f>IF(StatementLookup[[#This Row],[LearningStatementEnter]]="",StatementLookup[[#This Row],[LearningStatementAuto]],StatementLookup[[#This Row],[LearningStatementEnter]])</f>
        <v>Use a model to describe basic enzyme action.</v>
      </c>
      <c r="P96" s="43" t="s">
        <v>1215</v>
      </c>
      <c r="Q96" s="1" t="s">
        <v>2953</v>
      </c>
      <c r="R96" s="1"/>
      <c r="S9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6" s="43"/>
      <c r="U96" s="43"/>
      <c r="V96" s="43"/>
      <c r="W96" s="43"/>
      <c r="X96" s="43"/>
      <c r="Y96" s="43"/>
      <c r="Z96" s="43"/>
      <c r="AA96" s="43"/>
      <c r="AC96" s="43"/>
      <c r="AD96" s="43"/>
    </row>
    <row r="97" spans="1:30" ht="14.65" customHeight="1" x14ac:dyDescent="0.25">
      <c r="A97" s="42" t="str">
        <f>_xlfn.XLOOKUP(StatementLookup[[#This Row],[TopicID]],TopicLookup[TopicID],TopicLookup[SyllabusSubject])</f>
        <v>Science</v>
      </c>
      <c r="B97" s="43">
        <f>_xlfn.XLOOKUP(StatementLookup[[#This Row],[TopicID]],TopicLookup[TopicID],TopicLookup[SyllabusKeyStage])</f>
        <v>3</v>
      </c>
      <c r="C97" s="43" t="str">
        <f>_xlfn.XLOOKUP(StatementLookup[[#This Row],[TopicID]],topics!I:I,topics!D:D)</f>
        <v>KS3.Science</v>
      </c>
      <c r="D97" s="43" t="str">
        <f>_xlfn.XLOOKUP(StatementLookup[[#This Row],[TopicID]],topics!I:I,topics!E:E)</f>
        <v>Y7.Science</v>
      </c>
      <c r="E97" s="44">
        <v>7</v>
      </c>
      <c r="F97" s="36" t="s">
        <v>4</v>
      </c>
      <c r="G97" s="45">
        <v>4</v>
      </c>
      <c r="H97" s="36">
        <v>7</v>
      </c>
      <c r="I97" s="46">
        <v>3</v>
      </c>
      <c r="J9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7B4</v>
      </c>
      <c r="K9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7B4.7</v>
      </c>
      <c r="L9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7B4.7.3</v>
      </c>
      <c r="M97" s="26" t="str">
        <f>IF(ISERROR(_xlfn.XLOOKUP(StatementLookup[[#This Row],[TopicID]],TopicLookup[TopicID],TopicLookup[TopicTitle])),"",_xlfn.XLOOKUP(StatementLookup[[#This Row],[TopicID]],TopicLookup[TopicID],TopicLookup[TopicTitle]))</f>
        <v>Food And Digestion</v>
      </c>
      <c r="N97" s="27" t="str">
        <f>IF(ISERROR(_xlfn.XLOOKUP(StatementLookup[[#This Row],[LessonID]],LessonLookup[LessonID],LessonLookup[LessonTitle])),"",_xlfn.XLOOKUP(StatementLookup[[#This Row],[LessonID]],LessonLookup[LessonID],LessonLookup[LessonTitle]))</f>
        <v>Enzymes</v>
      </c>
      <c r="O97" s="1" t="str">
        <f>IF(StatementLookup[[#This Row],[LearningStatementEnter]]="",StatementLookup[[#This Row],[LearningStatementAuto]],StatementLookup[[#This Row],[LearningStatementEnter]])</f>
        <v>Name particular enzymes and specify which food type they break down</v>
      </c>
      <c r="P97" s="43" t="s">
        <v>1216</v>
      </c>
      <c r="Q97" s="1" t="s">
        <v>2953</v>
      </c>
      <c r="R97" s="1"/>
      <c r="S9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7" s="43"/>
      <c r="U97" s="43"/>
      <c r="V97" s="43"/>
      <c r="W97" s="43"/>
      <c r="X97" s="43"/>
      <c r="Y97" s="43"/>
      <c r="Z97" s="43"/>
      <c r="AA97" s="43"/>
      <c r="AC97" s="43"/>
      <c r="AD97" s="43"/>
    </row>
    <row r="98" spans="1:30" ht="14.65" customHeight="1" x14ac:dyDescent="0.25">
      <c r="A98" s="42" t="str">
        <f>_xlfn.XLOOKUP(StatementLookup[[#This Row],[TopicID]],TopicLookup[TopicID],TopicLookup[SyllabusSubject])</f>
        <v>Science</v>
      </c>
      <c r="B98" s="43">
        <f>_xlfn.XLOOKUP(StatementLookup[[#This Row],[TopicID]],TopicLookup[TopicID],TopicLookup[SyllabusKeyStage])</f>
        <v>3</v>
      </c>
      <c r="C98" s="43" t="str">
        <f>_xlfn.XLOOKUP(StatementLookup[[#This Row],[TopicID]],topics!I:I,topics!D:D)</f>
        <v>KS3.Science</v>
      </c>
      <c r="D98" s="43" t="str">
        <f>_xlfn.XLOOKUP(StatementLookup[[#This Row],[TopicID]],topics!I:I,topics!E:E)</f>
        <v>Y7.Science</v>
      </c>
      <c r="E98" s="44">
        <v>7</v>
      </c>
      <c r="F98" s="36" t="s">
        <v>4</v>
      </c>
      <c r="G98" s="45">
        <v>4</v>
      </c>
      <c r="H98" s="36">
        <v>8</v>
      </c>
      <c r="I98" s="46">
        <v>1</v>
      </c>
      <c r="J9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7B4</v>
      </c>
      <c r="K9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7B4.8</v>
      </c>
      <c r="L9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7B4.8.1</v>
      </c>
      <c r="M98" s="26" t="str">
        <f>IF(ISERROR(_xlfn.XLOOKUP(StatementLookup[[#This Row],[TopicID]],TopicLookup[TopicID],TopicLookup[TopicTitle])),"",_xlfn.XLOOKUP(StatementLookup[[#This Row],[TopicID]],TopicLookup[TopicID],TopicLookup[TopicTitle]))</f>
        <v>Food And Digestion</v>
      </c>
      <c r="N98" s="27" t="str">
        <f>IF(ISERROR(_xlfn.XLOOKUP(StatementLookup[[#This Row],[LessonID]],LessonLookup[LessonID],LessonLookup[LessonTitle])),"",_xlfn.XLOOKUP(StatementLookup[[#This Row],[LessonID]],LessonLookup[LessonID],LessonLookup[LessonTitle]))</f>
        <v>Absorption</v>
      </c>
      <c r="O98" s="1" t="str">
        <f>IF(StatementLookup[[#This Row],[LearningStatementEnter]]="",StatementLookup[[#This Row],[LearningStatementAuto]],StatementLookup[[#This Row],[LearningStatementEnter]])</f>
        <v>Describe the features of the small intestine wall.</v>
      </c>
      <c r="P98" s="43" t="s">
        <v>1217</v>
      </c>
      <c r="Q98" s="1" t="s">
        <v>2953</v>
      </c>
      <c r="R98" s="1"/>
      <c r="S9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8" s="43"/>
      <c r="U98" s="43"/>
      <c r="V98" s="43"/>
      <c r="W98" s="43"/>
      <c r="X98" s="43"/>
      <c r="Y98" s="43"/>
      <c r="Z98" s="43"/>
      <c r="AA98" s="43"/>
      <c r="AC98" s="43"/>
      <c r="AD98" s="43"/>
    </row>
    <row r="99" spans="1:30" ht="14.65" customHeight="1" x14ac:dyDescent="0.25">
      <c r="A99" s="42" t="str">
        <f>_xlfn.XLOOKUP(StatementLookup[[#This Row],[TopicID]],TopicLookup[TopicID],TopicLookup[SyllabusSubject])</f>
        <v>Science</v>
      </c>
      <c r="B99" s="43">
        <f>_xlfn.XLOOKUP(StatementLookup[[#This Row],[TopicID]],TopicLookup[TopicID],TopicLookup[SyllabusKeyStage])</f>
        <v>3</v>
      </c>
      <c r="C99" s="43" t="str">
        <f>_xlfn.XLOOKUP(StatementLookup[[#This Row],[TopicID]],topics!I:I,topics!D:D)</f>
        <v>KS3.Science</v>
      </c>
      <c r="D99" s="43" t="str">
        <f>_xlfn.XLOOKUP(StatementLookup[[#This Row],[TopicID]],topics!I:I,topics!E:E)</f>
        <v>Y7.Science</v>
      </c>
      <c r="E99" s="44">
        <v>7</v>
      </c>
      <c r="F99" s="36" t="s">
        <v>4</v>
      </c>
      <c r="G99" s="45">
        <v>4</v>
      </c>
      <c r="H99" s="36">
        <v>8</v>
      </c>
      <c r="I99" s="46">
        <v>2</v>
      </c>
      <c r="J9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7B4</v>
      </c>
      <c r="K9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7B4.8</v>
      </c>
      <c r="L9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7B4.8.2</v>
      </c>
      <c r="M99" s="26" t="str">
        <f>IF(ISERROR(_xlfn.XLOOKUP(StatementLookup[[#This Row],[TopicID]],TopicLookup[TopicID],TopicLookup[TopicTitle])),"",_xlfn.XLOOKUP(StatementLookup[[#This Row],[TopicID]],TopicLookup[TopicID],TopicLookup[TopicTitle]))</f>
        <v>Food And Digestion</v>
      </c>
      <c r="N99" s="27" t="str">
        <f>IF(ISERROR(_xlfn.XLOOKUP(StatementLookup[[#This Row],[LessonID]],LessonLookup[LessonID],LessonLookup[LessonTitle])),"",_xlfn.XLOOKUP(StatementLookup[[#This Row],[LessonID]],LessonLookup[LessonID],LessonLookup[LessonTitle]))</f>
        <v>Absorption</v>
      </c>
      <c r="O99" s="1" t="str">
        <f>IF(StatementLookup[[#This Row],[LearningStatementEnter]]="",StatementLookup[[#This Row],[LearningStatementAuto]],StatementLookup[[#This Row],[LearningStatementEnter]])</f>
        <v>Use a knowledge of diffusion to explain how nutrients enter the blood from the small intestine.</v>
      </c>
      <c r="P99" s="43" t="s">
        <v>1218</v>
      </c>
      <c r="Q99" s="1" t="s">
        <v>2953</v>
      </c>
      <c r="R99" s="1"/>
      <c r="S9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9" s="43"/>
      <c r="U99" s="43"/>
      <c r="V99" s="43"/>
      <c r="W99" s="43"/>
      <c r="X99" s="43"/>
      <c r="Y99" s="43"/>
      <c r="Z99" s="43"/>
      <c r="AA99" s="43"/>
      <c r="AC99" s="43"/>
      <c r="AD99" s="43"/>
    </row>
    <row r="100" spans="1:30" ht="14.65" customHeight="1" x14ac:dyDescent="0.25">
      <c r="A100" s="42" t="str">
        <f>_xlfn.XLOOKUP(StatementLookup[[#This Row],[TopicID]],TopicLookup[TopicID],TopicLookup[SyllabusSubject])</f>
        <v>Science</v>
      </c>
      <c r="B100" s="43">
        <f>_xlfn.XLOOKUP(StatementLookup[[#This Row],[TopicID]],TopicLookup[TopicID],TopicLookup[SyllabusKeyStage])</f>
        <v>3</v>
      </c>
      <c r="C100" s="43" t="str">
        <f>_xlfn.XLOOKUP(StatementLookup[[#This Row],[TopicID]],topics!I:I,topics!D:D)</f>
        <v>KS3.Science</v>
      </c>
      <c r="D100" s="43" t="str">
        <f>_xlfn.XLOOKUP(StatementLookup[[#This Row],[TopicID]],topics!I:I,topics!E:E)</f>
        <v>Y7.Science</v>
      </c>
      <c r="E100" s="44">
        <v>7</v>
      </c>
      <c r="F100" s="36" t="s">
        <v>4</v>
      </c>
      <c r="G100" s="45">
        <v>4</v>
      </c>
      <c r="H100" s="36">
        <v>8</v>
      </c>
      <c r="I100" s="46">
        <v>3</v>
      </c>
      <c r="J10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7B4</v>
      </c>
      <c r="K10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7B4.8</v>
      </c>
      <c r="L10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7B4.8.3</v>
      </c>
      <c r="M100" s="26" t="str">
        <f>IF(ISERROR(_xlfn.XLOOKUP(StatementLookup[[#This Row],[TopicID]],TopicLookup[TopicID],TopicLookup[TopicTitle])),"",_xlfn.XLOOKUP(StatementLookup[[#This Row],[TopicID]],TopicLookup[TopicID],TopicLookup[TopicTitle]))</f>
        <v>Food And Digestion</v>
      </c>
      <c r="N100" s="27" t="str">
        <f>IF(ISERROR(_xlfn.XLOOKUP(StatementLookup[[#This Row],[LessonID]],LessonLookup[LessonID],LessonLookup[LessonTitle])),"",_xlfn.XLOOKUP(StatementLookup[[#This Row],[LessonID]],LessonLookup[LessonID],LessonLookup[LessonTitle]))</f>
        <v>Absorption</v>
      </c>
      <c r="O100" s="1" t="str">
        <f>IF(StatementLookup[[#This Row],[LearningStatementEnter]]="",StatementLookup[[#This Row],[LearningStatementAuto]],StatementLookup[[#This Row],[LearningStatementEnter]])</f>
        <v>Explain how bile helps in the digestion of lipids.</v>
      </c>
      <c r="P100" s="43" t="s">
        <v>1219</v>
      </c>
      <c r="Q100" s="1" t="s">
        <v>2953</v>
      </c>
      <c r="R100" s="1"/>
      <c r="S10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0" s="43"/>
      <c r="U100" s="43"/>
      <c r="V100" s="43"/>
      <c r="W100" s="43"/>
      <c r="X100" s="43"/>
      <c r="Y100" s="43"/>
      <c r="Z100" s="43"/>
      <c r="AA100" s="43"/>
      <c r="AC100" s="43"/>
      <c r="AD100" s="43"/>
    </row>
    <row r="101" spans="1:30" ht="14.65" customHeight="1" x14ac:dyDescent="0.25">
      <c r="A101" s="42" t="str">
        <f>_xlfn.XLOOKUP(StatementLookup[[#This Row],[TopicID]],TopicLookup[TopicID],TopicLookup[SyllabusSubject])</f>
        <v>Science</v>
      </c>
      <c r="B101" s="43">
        <f>_xlfn.XLOOKUP(StatementLookup[[#This Row],[TopicID]],TopicLookup[TopicID],TopicLookup[SyllabusKeyStage])</f>
        <v>3</v>
      </c>
      <c r="C101" s="43" t="str">
        <f>_xlfn.XLOOKUP(StatementLookup[[#This Row],[TopicID]],topics!I:I,topics!D:D)</f>
        <v>KS3.Science</v>
      </c>
      <c r="D101" s="43" t="str">
        <f>_xlfn.XLOOKUP(StatementLookup[[#This Row],[TopicID]],topics!I:I,topics!E:E)</f>
        <v>Y7.Science</v>
      </c>
      <c r="E101" s="44">
        <v>7</v>
      </c>
      <c r="F101" s="36" t="s">
        <v>4</v>
      </c>
      <c r="G101" s="45">
        <v>4</v>
      </c>
      <c r="H101" s="36" t="s">
        <v>8</v>
      </c>
      <c r="I101" s="46">
        <v>1</v>
      </c>
      <c r="J10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7B4</v>
      </c>
      <c r="K10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7B4.F</v>
      </c>
      <c r="L10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7B4.F.1</v>
      </c>
      <c r="M101" s="26" t="str">
        <f>IF(ISERROR(_xlfn.XLOOKUP(StatementLookup[[#This Row],[TopicID]],TopicLookup[TopicID],TopicLookup[TopicTitle])),"",_xlfn.XLOOKUP(StatementLookup[[#This Row],[TopicID]],TopicLookup[TopicID],TopicLookup[TopicTitle]))</f>
        <v>Food And Digestion</v>
      </c>
      <c r="N101" s="27" t="str">
        <f>IF(ISERROR(_xlfn.XLOOKUP(StatementLookup[[#This Row],[LessonID]],LessonLookup[LessonID],LessonLookup[LessonTitle])),"",_xlfn.XLOOKUP(StatementLookup[[#This Row],[LessonID]],LessonLookup[LessonID],LessonLookup[LessonTitle]))</f>
        <v>Test feedback: 7B4 Food And Digestion</v>
      </c>
      <c r="O101" s="1" t="str">
        <f>IF(StatementLookup[[#This Row],[LearningStatementEnter]]="",StatementLookup[[#This Row],[LearningStatementAuto]],StatementLookup[[#This Row],[LearningStatementEnter]])</f>
        <v>Review WWW &amp; EBI for topic 7B4 Food And Digestion</v>
      </c>
      <c r="P101" s="1"/>
      <c r="Q101" s="1" t="s">
        <v>2954</v>
      </c>
      <c r="R101" s="1"/>
      <c r="S10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WWW &amp; EBI for topic 7B4 Food And Digestion</v>
      </c>
      <c r="T101" s="43"/>
      <c r="U101" s="43"/>
      <c r="V101" s="43"/>
      <c r="W101" s="43"/>
      <c r="X101" s="43"/>
      <c r="Y101" s="43"/>
      <c r="Z101" s="43"/>
      <c r="AA101" s="43"/>
      <c r="AC101" s="43"/>
      <c r="AD101" s="43"/>
    </row>
    <row r="102" spans="1:30" ht="14.65" customHeight="1" x14ac:dyDescent="0.25">
      <c r="A102" s="42" t="str">
        <f>_xlfn.XLOOKUP(StatementLookup[[#This Row],[TopicID]],TopicLookup[TopicID],TopicLookup[SyllabusSubject])</f>
        <v>Science</v>
      </c>
      <c r="B102" s="43">
        <f>_xlfn.XLOOKUP(StatementLookup[[#This Row],[TopicID]],TopicLookup[TopicID],TopicLookup[SyllabusKeyStage])</f>
        <v>3</v>
      </c>
      <c r="C102" s="43" t="str">
        <f>_xlfn.XLOOKUP(StatementLookup[[#This Row],[TopicID]],topics!I:I,topics!D:D)</f>
        <v>KS3.Science</v>
      </c>
      <c r="D102" s="43" t="str">
        <f>_xlfn.XLOOKUP(StatementLookup[[#This Row],[TopicID]],topics!I:I,topics!E:E)</f>
        <v>Y7.Science</v>
      </c>
      <c r="E102" s="44">
        <v>7</v>
      </c>
      <c r="F102" s="36" t="s">
        <v>4</v>
      </c>
      <c r="G102" s="45">
        <v>4</v>
      </c>
      <c r="H102" s="36" t="s">
        <v>6</v>
      </c>
      <c r="I102" s="46">
        <v>1</v>
      </c>
      <c r="J10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7B4</v>
      </c>
      <c r="K10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7B4.R</v>
      </c>
      <c r="L10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7B4.R.1</v>
      </c>
      <c r="M102" s="26" t="str">
        <f>IF(ISERROR(_xlfn.XLOOKUP(StatementLookup[[#This Row],[TopicID]],TopicLookup[TopicID],TopicLookup[TopicTitle])),"",_xlfn.XLOOKUP(StatementLookup[[#This Row],[TopicID]],TopicLookup[TopicID],TopicLookup[TopicTitle]))</f>
        <v>Food And Digestion</v>
      </c>
      <c r="N102" s="27" t="str">
        <f>IF(ISERROR(_xlfn.XLOOKUP(StatementLookup[[#This Row],[LessonID]],LessonLookup[LessonID],LessonLookup[LessonTitle])),"",_xlfn.XLOOKUP(StatementLookup[[#This Row],[LessonID]],LessonLookup[LessonID],LessonLookup[LessonTitle]))</f>
        <v>Revision of topic 7B4 Food And Digestion</v>
      </c>
      <c r="O102" s="1" t="str">
        <f>IF(StatementLookup[[#This Row],[LearningStatementEnter]]="",StatementLookup[[#This Row],[LearningStatementAuto]],StatementLookup[[#This Row],[LearningStatementEnter]])</f>
        <v>Review topic 7B4 Food And Digestion</v>
      </c>
      <c r="P102" s="1"/>
      <c r="Q102" s="1" t="s">
        <v>2954</v>
      </c>
      <c r="R102" s="1"/>
      <c r="S10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topic 7B4 Food And Digestion</v>
      </c>
      <c r="T102" s="43"/>
      <c r="U102" s="43"/>
      <c r="V102" s="43"/>
      <c r="W102" s="43"/>
      <c r="X102" s="43"/>
      <c r="Y102" s="43"/>
      <c r="Z102" s="43"/>
      <c r="AA102" s="43"/>
      <c r="AC102" s="43"/>
      <c r="AD102" s="43"/>
    </row>
    <row r="103" spans="1:30" ht="14.65" customHeight="1" x14ac:dyDescent="0.25">
      <c r="A103" s="42" t="str">
        <f>_xlfn.XLOOKUP(StatementLookup[[#This Row],[TopicID]],TopicLookup[TopicID],TopicLookup[SyllabusSubject])</f>
        <v>Science</v>
      </c>
      <c r="B103" s="43">
        <f>_xlfn.XLOOKUP(StatementLookup[[#This Row],[TopicID]],TopicLookup[TopicID],TopicLookup[SyllabusKeyStage])</f>
        <v>3</v>
      </c>
      <c r="C103" s="43" t="str">
        <f>_xlfn.XLOOKUP(StatementLookup[[#This Row],[TopicID]],topics!I:I,topics!D:D)</f>
        <v>KS3.Science</v>
      </c>
      <c r="D103" s="43" t="str">
        <f>_xlfn.XLOOKUP(StatementLookup[[#This Row],[TopicID]],topics!I:I,topics!E:E)</f>
        <v>Y7.Science</v>
      </c>
      <c r="E103" s="44">
        <v>7</v>
      </c>
      <c r="F103" s="36" t="s">
        <v>4</v>
      </c>
      <c r="G103" s="45">
        <v>4</v>
      </c>
      <c r="H103" s="36" t="s">
        <v>7</v>
      </c>
      <c r="I103" s="46">
        <v>1</v>
      </c>
      <c r="J10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7B4</v>
      </c>
      <c r="K10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7B4.T</v>
      </c>
      <c r="L10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7B4.T.1</v>
      </c>
      <c r="M103" s="26" t="str">
        <f>IF(ISERROR(_xlfn.XLOOKUP(StatementLookup[[#This Row],[TopicID]],TopicLookup[TopicID],TopicLookup[TopicTitle])),"",_xlfn.XLOOKUP(StatementLookup[[#This Row],[TopicID]],TopicLookup[TopicID],TopicLookup[TopicTitle]))</f>
        <v>Food And Digestion</v>
      </c>
      <c r="N103" s="27" t="str">
        <f>IF(ISERROR(_xlfn.XLOOKUP(StatementLookup[[#This Row],[LessonID]],LessonLookup[LessonID],LessonLookup[LessonTitle])),"",_xlfn.XLOOKUP(StatementLookup[[#This Row],[LessonID]],LessonLookup[LessonID],LessonLookup[LessonTitle]))</f>
        <v>Topic test: 7B4 Food And Digestion</v>
      </c>
      <c r="O103" s="1" t="str">
        <f>IF(StatementLookup[[#This Row],[LearningStatementEnter]]="",StatementLookup[[#This Row],[LearningStatementAuto]],StatementLookup[[#This Row],[LearningStatementEnter]])</f>
        <v>Test understanding of topic 7B4 Food And Digestion</v>
      </c>
      <c r="P103" s="1"/>
      <c r="Q103" s="1" t="s">
        <v>2954</v>
      </c>
      <c r="R103" s="1"/>
      <c r="S10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Test understanding of topic 7B4 Food And Digestion</v>
      </c>
      <c r="T103" s="43"/>
      <c r="U103" s="43"/>
      <c r="V103" s="43"/>
      <c r="W103" s="43"/>
      <c r="X103" s="43"/>
      <c r="Y103" s="43"/>
      <c r="Z103" s="43"/>
      <c r="AA103" s="43"/>
      <c r="AC103" s="43"/>
      <c r="AD103" s="43"/>
    </row>
    <row r="104" spans="1:30" ht="14.65" customHeight="1" x14ac:dyDescent="0.25">
      <c r="A104" s="42" t="str">
        <f>_xlfn.XLOOKUP(StatementLookup[[#This Row],[TopicID]],TopicLookup[TopicID],TopicLookup[SyllabusSubject])</f>
        <v>Science</v>
      </c>
      <c r="B104" s="43">
        <f>_xlfn.XLOOKUP(StatementLookup[[#This Row],[TopicID]],TopicLookup[TopicID],TopicLookup[SyllabusKeyStage])</f>
        <v>3</v>
      </c>
      <c r="C104" s="43" t="str">
        <f>_xlfn.XLOOKUP(StatementLookup[[#This Row],[TopicID]],topics!I:I,topics!D:D)</f>
        <v>KS3.Science</v>
      </c>
      <c r="D104" s="43" t="str">
        <f>_xlfn.XLOOKUP(StatementLookup[[#This Row],[TopicID]],topics!I:I,topics!E:E)</f>
        <v>Y7.Science</v>
      </c>
      <c r="E104" s="44">
        <v>7</v>
      </c>
      <c r="F104" s="36" t="s">
        <v>4</v>
      </c>
      <c r="G104" s="45">
        <v>5</v>
      </c>
      <c r="H104" s="36">
        <v>1</v>
      </c>
      <c r="I104" s="46">
        <v>1</v>
      </c>
      <c r="J10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7B5</v>
      </c>
      <c r="K10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7B5.1</v>
      </c>
      <c r="L10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7B5.1.1</v>
      </c>
      <c r="M104" s="26" t="str">
        <f>IF(ISERROR(_xlfn.XLOOKUP(StatementLookup[[#This Row],[TopicID]],TopicLookup[TopicID],TopicLookup[TopicTitle])),"",_xlfn.XLOOKUP(StatementLookup[[#This Row],[TopicID]],TopicLookup[TopicID],TopicLookup[TopicTitle]))</f>
        <v>Reproduction</v>
      </c>
      <c r="N104" s="27" t="str">
        <f>IF(ISERROR(_xlfn.XLOOKUP(StatementLookup[[#This Row],[LessonID]],LessonLookup[LessonID],LessonLookup[LessonTitle])),"",_xlfn.XLOOKUP(StatementLookup[[#This Row],[LessonID]],LessonLookup[LessonID],LessonLookup[LessonTitle]))</f>
        <v>Animal sexual reproduction</v>
      </c>
      <c r="O104" s="1" t="str">
        <f>IF(StatementLookup[[#This Row],[LearningStatementEnter]]="",StatementLookup[[#This Row],[LearningStatementAuto]],StatementLookup[[#This Row],[LearningStatementEnter]])</f>
        <v>Identify ways in which animals care for their offspring.</v>
      </c>
      <c r="P104" s="1" t="s">
        <v>1220</v>
      </c>
      <c r="Q104" s="1" t="s">
        <v>2953</v>
      </c>
      <c r="R104" s="1"/>
      <c r="S10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4" s="43"/>
      <c r="U104" s="43"/>
      <c r="V104" s="43"/>
      <c r="W104" s="43"/>
      <c r="X104" s="43"/>
      <c r="Y104" s="43"/>
      <c r="Z104" s="43"/>
      <c r="AA104" s="43"/>
      <c r="AC104" s="43"/>
      <c r="AD104" s="43"/>
    </row>
    <row r="105" spans="1:30" ht="14.65" customHeight="1" x14ac:dyDescent="0.25">
      <c r="A105" s="42" t="str">
        <f>_xlfn.XLOOKUP(StatementLookup[[#This Row],[TopicID]],TopicLookup[TopicID],TopicLookup[SyllabusSubject])</f>
        <v>Science</v>
      </c>
      <c r="B105" s="43">
        <f>_xlfn.XLOOKUP(StatementLookup[[#This Row],[TopicID]],TopicLookup[TopicID],TopicLookup[SyllabusKeyStage])</f>
        <v>3</v>
      </c>
      <c r="C105" s="43" t="str">
        <f>_xlfn.XLOOKUP(StatementLookup[[#This Row],[TopicID]],topics!I:I,topics!D:D)</f>
        <v>KS3.Science</v>
      </c>
      <c r="D105" s="43" t="str">
        <f>_xlfn.XLOOKUP(StatementLookup[[#This Row],[TopicID]],topics!I:I,topics!E:E)</f>
        <v>Y7.Science</v>
      </c>
      <c r="E105" s="44">
        <v>7</v>
      </c>
      <c r="F105" s="36" t="s">
        <v>4</v>
      </c>
      <c r="G105" s="45">
        <v>5</v>
      </c>
      <c r="H105" s="36">
        <v>1</v>
      </c>
      <c r="I105" s="46">
        <v>2</v>
      </c>
      <c r="J10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7B5</v>
      </c>
      <c r="K10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7B5.1</v>
      </c>
      <c r="L10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7B5.1.2</v>
      </c>
      <c r="M105" s="26" t="str">
        <f>IF(ISERROR(_xlfn.XLOOKUP(StatementLookup[[#This Row],[TopicID]],TopicLookup[TopicID],TopicLookup[TopicTitle])),"",_xlfn.XLOOKUP(StatementLookup[[#This Row],[TopicID]],TopicLookup[TopicID],TopicLookup[TopicTitle]))</f>
        <v>Reproduction</v>
      </c>
      <c r="N105" s="27" t="str">
        <f>IF(ISERROR(_xlfn.XLOOKUP(StatementLookup[[#This Row],[LessonID]],LessonLookup[LessonID],LessonLookup[LessonTitle])),"",_xlfn.XLOOKUP(StatementLookup[[#This Row],[LessonID]],LessonLookup[LessonID],LessonLookup[LessonTitle]))</f>
        <v>Animal sexual reproduction</v>
      </c>
      <c r="O105" s="1" t="str">
        <f>IF(StatementLookup[[#This Row],[LearningStatementEnter]]="",StatementLookup[[#This Row],[LearningStatementAuto]],StatementLookup[[#This Row],[LearningStatementEnter]])</f>
        <v>Describe ways in which animals care for their offspring.</v>
      </c>
      <c r="P105" s="1" t="s">
        <v>1221</v>
      </c>
      <c r="Q105" s="1" t="s">
        <v>2953</v>
      </c>
      <c r="R105" s="1"/>
      <c r="S10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5" s="43"/>
      <c r="U105" s="43"/>
      <c r="V105" s="43"/>
      <c r="W105" s="43"/>
      <c r="X105" s="43"/>
      <c r="Y105" s="43"/>
      <c r="Z105" s="43"/>
      <c r="AA105" s="43"/>
      <c r="AC105" s="43"/>
      <c r="AD105" s="43"/>
    </row>
    <row r="106" spans="1:30" ht="14.65" customHeight="1" x14ac:dyDescent="0.25">
      <c r="A106" s="42" t="str">
        <f>_xlfn.XLOOKUP(StatementLookup[[#This Row],[TopicID]],TopicLookup[TopicID],TopicLookup[SyllabusSubject])</f>
        <v>Science</v>
      </c>
      <c r="B106" s="43">
        <f>_xlfn.XLOOKUP(StatementLookup[[#This Row],[TopicID]],TopicLookup[TopicID],TopicLookup[SyllabusKeyStage])</f>
        <v>3</v>
      </c>
      <c r="C106" s="43" t="str">
        <f>_xlfn.XLOOKUP(StatementLookup[[#This Row],[TopicID]],topics!I:I,topics!D:D)</f>
        <v>KS3.Science</v>
      </c>
      <c r="D106" s="43" t="str">
        <f>_xlfn.XLOOKUP(StatementLookup[[#This Row],[TopicID]],topics!I:I,topics!E:E)</f>
        <v>Y7.Science</v>
      </c>
      <c r="E106" s="44">
        <v>7</v>
      </c>
      <c r="F106" s="36" t="s">
        <v>4</v>
      </c>
      <c r="G106" s="45">
        <v>5</v>
      </c>
      <c r="H106" s="36">
        <v>1</v>
      </c>
      <c r="I106" s="46">
        <v>3</v>
      </c>
      <c r="J10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7B5</v>
      </c>
      <c r="K10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7B5.1</v>
      </c>
      <c r="L10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7B5.1.3</v>
      </c>
      <c r="M106" s="26" t="str">
        <f>IF(ISERROR(_xlfn.XLOOKUP(StatementLookup[[#This Row],[TopicID]],TopicLookup[TopicID],TopicLookup[TopicTitle])),"",_xlfn.XLOOKUP(StatementLookup[[#This Row],[TopicID]],TopicLookup[TopicID],TopicLookup[TopicTitle]))</f>
        <v>Reproduction</v>
      </c>
      <c r="N106" s="27" t="str">
        <f>IF(ISERROR(_xlfn.XLOOKUP(StatementLookup[[#This Row],[LessonID]],LessonLookup[LessonID],LessonLookup[LessonTitle])),"",_xlfn.XLOOKUP(StatementLookup[[#This Row],[LessonID]],LessonLookup[LessonID],LessonLookup[LessonTitle]))</f>
        <v>Animal sexual reproduction</v>
      </c>
      <c r="O106" s="1" t="str">
        <f>IF(StatementLookup[[#This Row],[LearningStatementEnter]]="",StatementLookup[[#This Row],[LearningStatementAuto]],StatementLookup[[#This Row],[LearningStatementEnter]])</f>
        <v>Compare the sexual reproduction of fish, birds and mammals.</v>
      </c>
      <c r="P106" s="1" t="s">
        <v>1222</v>
      </c>
      <c r="Q106" s="1" t="s">
        <v>2953</v>
      </c>
      <c r="R106" s="1"/>
      <c r="S10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6" s="43"/>
      <c r="U106" s="43"/>
      <c r="V106" s="43"/>
      <c r="W106" s="43"/>
      <c r="X106" s="43"/>
      <c r="Y106" s="43"/>
      <c r="Z106" s="43"/>
      <c r="AA106" s="43"/>
      <c r="AC106" s="43"/>
      <c r="AD106" s="43"/>
    </row>
    <row r="107" spans="1:30" ht="14.65" customHeight="1" x14ac:dyDescent="0.25">
      <c r="A107" s="42" t="str">
        <f>_xlfn.XLOOKUP(StatementLookup[[#This Row],[TopicID]],TopicLookup[TopicID],TopicLookup[SyllabusSubject])</f>
        <v>Science</v>
      </c>
      <c r="B107" s="43">
        <f>_xlfn.XLOOKUP(StatementLookup[[#This Row],[TopicID]],TopicLookup[TopicID],TopicLookup[SyllabusKeyStage])</f>
        <v>3</v>
      </c>
      <c r="C107" s="43" t="str">
        <f>_xlfn.XLOOKUP(StatementLookup[[#This Row],[TopicID]],topics!I:I,topics!D:D)</f>
        <v>KS3.Science</v>
      </c>
      <c r="D107" s="43" t="str">
        <f>_xlfn.XLOOKUP(StatementLookup[[#This Row],[TopicID]],topics!I:I,topics!E:E)</f>
        <v>Y7.Science</v>
      </c>
      <c r="E107" s="44">
        <v>7</v>
      </c>
      <c r="F107" s="36" t="s">
        <v>4</v>
      </c>
      <c r="G107" s="45">
        <v>5</v>
      </c>
      <c r="H107" s="36">
        <v>2</v>
      </c>
      <c r="I107" s="46">
        <v>1</v>
      </c>
      <c r="J10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7B5</v>
      </c>
      <c r="K10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7B5.2</v>
      </c>
      <c r="L10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7B5.2.1</v>
      </c>
      <c r="M107" s="26" t="str">
        <f>IF(ISERROR(_xlfn.XLOOKUP(StatementLookup[[#This Row],[TopicID]],TopicLookup[TopicID],TopicLookup[TopicTitle])),"",_xlfn.XLOOKUP(StatementLookup[[#This Row],[TopicID]],TopicLookup[TopicID],TopicLookup[TopicTitle]))</f>
        <v>Reproduction</v>
      </c>
      <c r="N107" s="27" t="str">
        <f>IF(ISERROR(_xlfn.XLOOKUP(StatementLookup[[#This Row],[LessonID]],LessonLookup[LessonID],LessonLookup[LessonTitle])),"",_xlfn.XLOOKUP(StatementLookup[[#This Row],[LessonID]],LessonLookup[LessonID],LessonLookup[LessonTitle]))</f>
        <v>Reproductive organs</v>
      </c>
      <c r="O107" s="1" t="str">
        <f>IF(StatementLookup[[#This Row],[LearningStatementEnter]]="",StatementLookup[[#This Row],[LearningStatementAuto]],StatementLookup[[#This Row],[LearningStatementEnter]])</f>
        <v>Identify the structures and organs in the human reproductive system.</v>
      </c>
      <c r="P107" s="1" t="s">
        <v>1223</v>
      </c>
      <c r="Q107" s="1" t="s">
        <v>2953</v>
      </c>
      <c r="R107" s="1"/>
      <c r="S10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7" s="43"/>
      <c r="U107" s="43"/>
      <c r="V107" s="43"/>
      <c r="W107" s="43"/>
      <c r="X107" s="43"/>
      <c r="Y107" s="43"/>
      <c r="Z107" s="43"/>
      <c r="AA107" s="43"/>
      <c r="AC107" s="43"/>
      <c r="AD107" s="43"/>
    </row>
    <row r="108" spans="1:30" ht="14.65" customHeight="1" x14ac:dyDescent="0.25">
      <c r="A108" s="42" t="str">
        <f>_xlfn.XLOOKUP(StatementLookup[[#This Row],[TopicID]],TopicLookup[TopicID],TopicLookup[SyllabusSubject])</f>
        <v>Science</v>
      </c>
      <c r="B108" s="43">
        <f>_xlfn.XLOOKUP(StatementLookup[[#This Row],[TopicID]],TopicLookup[TopicID],TopicLookup[SyllabusKeyStage])</f>
        <v>3</v>
      </c>
      <c r="C108" s="43" t="str">
        <f>_xlfn.XLOOKUP(StatementLookup[[#This Row],[TopicID]],topics!I:I,topics!D:D)</f>
        <v>KS3.Science</v>
      </c>
      <c r="D108" s="43" t="str">
        <f>_xlfn.XLOOKUP(StatementLookup[[#This Row],[TopicID]],topics!I:I,topics!E:E)</f>
        <v>Y7.Science</v>
      </c>
      <c r="E108" s="44">
        <v>7</v>
      </c>
      <c r="F108" s="36" t="s">
        <v>4</v>
      </c>
      <c r="G108" s="45">
        <v>5</v>
      </c>
      <c r="H108" s="36">
        <v>2</v>
      </c>
      <c r="I108" s="46">
        <v>2</v>
      </c>
      <c r="J10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7B5</v>
      </c>
      <c r="K10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7B5.2</v>
      </c>
      <c r="L10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7B5.2.2</v>
      </c>
      <c r="M108" s="26" t="str">
        <f>IF(ISERROR(_xlfn.XLOOKUP(StatementLookup[[#This Row],[TopicID]],TopicLookup[TopicID],TopicLookup[TopicTitle])),"",_xlfn.XLOOKUP(StatementLookup[[#This Row],[TopicID]],TopicLookup[TopicID],TopicLookup[TopicTitle]))</f>
        <v>Reproduction</v>
      </c>
      <c r="N108" s="27" t="str">
        <f>IF(ISERROR(_xlfn.XLOOKUP(StatementLookup[[#This Row],[LessonID]],LessonLookup[LessonID],LessonLookup[LessonTitle])),"",_xlfn.XLOOKUP(StatementLookup[[#This Row],[LessonID]],LessonLookup[LessonID],LessonLookup[LessonTitle]))</f>
        <v>Reproductive organs</v>
      </c>
      <c r="O108" s="1" t="str">
        <f>IF(StatementLookup[[#This Row],[LearningStatementEnter]]="",StatementLookup[[#This Row],[LearningStatementAuto]],StatementLookup[[#This Row],[LearningStatementEnter]])</f>
        <v>Describe the functions of the structures and organs of the human reproductive system.</v>
      </c>
      <c r="P108" s="1" t="s">
        <v>1224</v>
      </c>
      <c r="Q108" s="1" t="s">
        <v>2953</v>
      </c>
      <c r="R108" s="1"/>
      <c r="S10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8" s="43"/>
      <c r="U108" s="43"/>
      <c r="V108" s="43"/>
      <c r="W108" s="43"/>
      <c r="X108" s="43"/>
      <c r="Y108" s="43"/>
      <c r="Z108" s="43"/>
      <c r="AA108" s="43"/>
      <c r="AC108" s="43"/>
      <c r="AD108" s="43"/>
    </row>
    <row r="109" spans="1:30" ht="14.65" customHeight="1" x14ac:dyDescent="0.25">
      <c r="A109" s="42" t="str">
        <f>_xlfn.XLOOKUP(StatementLookup[[#This Row],[TopicID]],TopicLookup[TopicID],TopicLookup[SyllabusSubject])</f>
        <v>Science</v>
      </c>
      <c r="B109" s="43">
        <f>_xlfn.XLOOKUP(StatementLookup[[#This Row],[TopicID]],TopicLookup[TopicID],TopicLookup[SyllabusKeyStage])</f>
        <v>3</v>
      </c>
      <c r="C109" s="43" t="str">
        <f>_xlfn.XLOOKUP(StatementLookup[[#This Row],[TopicID]],topics!I:I,topics!D:D)</f>
        <v>KS3.Science</v>
      </c>
      <c r="D109" s="43" t="str">
        <f>_xlfn.XLOOKUP(StatementLookup[[#This Row],[TopicID]],topics!I:I,topics!E:E)</f>
        <v>Y7.Science</v>
      </c>
      <c r="E109" s="44">
        <v>7</v>
      </c>
      <c r="F109" s="36" t="s">
        <v>4</v>
      </c>
      <c r="G109" s="45">
        <v>5</v>
      </c>
      <c r="H109" s="36">
        <v>2</v>
      </c>
      <c r="I109" s="46">
        <v>3</v>
      </c>
      <c r="J10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7B5</v>
      </c>
      <c r="K10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7B5.2</v>
      </c>
      <c r="L10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7B5.2.3</v>
      </c>
      <c r="M109" s="26" t="str">
        <f>IF(ISERROR(_xlfn.XLOOKUP(StatementLookup[[#This Row],[TopicID]],TopicLookup[TopicID],TopicLookup[TopicTitle])),"",_xlfn.XLOOKUP(StatementLookup[[#This Row],[TopicID]],TopicLookup[TopicID],TopicLookup[TopicTitle]))</f>
        <v>Reproduction</v>
      </c>
      <c r="N109" s="27" t="str">
        <f>IF(ISERROR(_xlfn.XLOOKUP(StatementLookup[[#This Row],[LessonID]],LessonLookup[LessonID],LessonLookup[LessonTitle])),"",_xlfn.XLOOKUP(StatementLookup[[#This Row],[LessonID]],LessonLookup[LessonID],LessonLookup[LessonTitle]))</f>
        <v>Reproductive organs</v>
      </c>
      <c r="O109" s="1" t="str">
        <f>IF(StatementLookup[[#This Row],[LearningStatementEnter]]="",StatementLookup[[#This Row],[LearningStatementAuto]],StatementLookup[[#This Row],[LearningStatementEnter]])</f>
        <v>Explain how sperm cells and egg cells are adapted to their functions.</v>
      </c>
      <c r="P109" s="1" t="s">
        <v>1225</v>
      </c>
      <c r="Q109" s="1" t="s">
        <v>2953</v>
      </c>
      <c r="R109" s="1"/>
      <c r="S10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9" s="43"/>
      <c r="U109" s="43"/>
      <c r="V109" s="43"/>
      <c r="W109" s="43"/>
      <c r="X109" s="43"/>
      <c r="Y109" s="43"/>
      <c r="Z109" s="43"/>
      <c r="AA109" s="43"/>
      <c r="AC109" s="43"/>
      <c r="AD109" s="43"/>
    </row>
    <row r="110" spans="1:30" ht="14.65" customHeight="1" x14ac:dyDescent="0.25">
      <c r="A110" s="42" t="str">
        <f>_xlfn.XLOOKUP(StatementLookup[[#This Row],[TopicID]],TopicLookup[TopicID],TopicLookup[SyllabusSubject])</f>
        <v>Science</v>
      </c>
      <c r="B110" s="43">
        <f>_xlfn.XLOOKUP(StatementLookup[[#This Row],[TopicID]],TopicLookup[TopicID],TopicLookup[SyllabusKeyStage])</f>
        <v>3</v>
      </c>
      <c r="C110" s="43" t="str">
        <f>_xlfn.XLOOKUP(StatementLookup[[#This Row],[TopicID]],topics!I:I,topics!D:D)</f>
        <v>KS3.Science</v>
      </c>
      <c r="D110" s="43" t="str">
        <f>_xlfn.XLOOKUP(StatementLookup[[#This Row],[TopicID]],topics!I:I,topics!E:E)</f>
        <v>Y7.Science</v>
      </c>
      <c r="E110" s="44">
        <v>7</v>
      </c>
      <c r="F110" s="36" t="s">
        <v>4</v>
      </c>
      <c r="G110" s="45">
        <v>5</v>
      </c>
      <c r="H110" s="36">
        <v>3</v>
      </c>
      <c r="I110" s="46">
        <v>1</v>
      </c>
      <c r="J11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7B5</v>
      </c>
      <c r="K11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7B5.3</v>
      </c>
      <c r="L11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7B5.3.1</v>
      </c>
      <c r="M110" s="26" t="str">
        <f>IF(ISERROR(_xlfn.XLOOKUP(StatementLookup[[#This Row],[TopicID]],TopicLookup[TopicID],TopicLookup[TopicTitle])),"",_xlfn.XLOOKUP(StatementLookup[[#This Row],[TopicID]],TopicLookup[TopicID],TopicLookup[TopicTitle]))</f>
        <v>Reproduction</v>
      </c>
      <c r="N110" s="27" t="str">
        <f>IF(ISERROR(_xlfn.XLOOKUP(StatementLookup[[#This Row],[LessonID]],LessonLookup[LessonID],LessonLookup[LessonTitle])),"",_xlfn.XLOOKUP(StatementLookup[[#This Row],[LessonID]],LessonLookup[LessonID],LessonLookup[LessonTitle]))</f>
        <v>Fertilisation &amp; making an embryo</v>
      </c>
      <c r="O110" s="1" t="str">
        <f>IF(StatementLookup[[#This Row],[LearningStatementEnter]]="",StatementLookup[[#This Row],[LearningStatementAuto]],StatementLookup[[#This Row],[LearningStatementEnter]])</f>
        <v>Describe how an egg and sperm come to meet</v>
      </c>
      <c r="P110" s="1" t="s">
        <v>1226</v>
      </c>
      <c r="Q110" s="1" t="s">
        <v>2953</v>
      </c>
      <c r="R110" s="1"/>
      <c r="S11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0" s="43"/>
      <c r="U110" s="43"/>
      <c r="V110" s="43"/>
      <c r="W110" s="43"/>
      <c r="X110" s="43"/>
      <c r="Y110" s="43"/>
      <c r="Z110" s="43"/>
      <c r="AA110" s="43"/>
      <c r="AC110" s="43"/>
      <c r="AD110" s="43"/>
    </row>
    <row r="111" spans="1:30" ht="14.65" customHeight="1" x14ac:dyDescent="0.25">
      <c r="A111" s="42" t="str">
        <f>_xlfn.XLOOKUP(StatementLookup[[#This Row],[TopicID]],TopicLookup[TopicID],TopicLookup[SyllabusSubject])</f>
        <v>Science</v>
      </c>
      <c r="B111" s="43">
        <f>_xlfn.XLOOKUP(StatementLookup[[#This Row],[TopicID]],TopicLookup[TopicID],TopicLookup[SyllabusKeyStage])</f>
        <v>3</v>
      </c>
      <c r="C111" s="43" t="str">
        <f>_xlfn.XLOOKUP(StatementLookup[[#This Row],[TopicID]],topics!I:I,topics!D:D)</f>
        <v>KS3.Science</v>
      </c>
      <c r="D111" s="43" t="str">
        <f>_xlfn.XLOOKUP(StatementLookup[[#This Row],[TopicID]],topics!I:I,topics!E:E)</f>
        <v>Y7.Science</v>
      </c>
      <c r="E111" s="44">
        <v>7</v>
      </c>
      <c r="F111" s="36" t="s">
        <v>4</v>
      </c>
      <c r="G111" s="45">
        <v>5</v>
      </c>
      <c r="H111" s="36">
        <v>3</v>
      </c>
      <c r="I111" s="46">
        <v>2</v>
      </c>
      <c r="J11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7B5</v>
      </c>
      <c r="K11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7B5.3</v>
      </c>
      <c r="L11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7B5.3.2</v>
      </c>
      <c r="M111" s="26" t="str">
        <f>IF(ISERROR(_xlfn.XLOOKUP(StatementLookup[[#This Row],[TopicID]],TopicLookup[TopicID],TopicLookup[TopicTitle])),"",_xlfn.XLOOKUP(StatementLookup[[#This Row],[TopicID]],TopicLookup[TopicID],TopicLookup[TopicTitle]))</f>
        <v>Reproduction</v>
      </c>
      <c r="N111" s="27" t="str">
        <f>IF(ISERROR(_xlfn.XLOOKUP(StatementLookup[[#This Row],[LessonID]],LessonLookup[LessonID],LessonLookup[LessonTitle])),"",_xlfn.XLOOKUP(StatementLookup[[#This Row],[LessonID]],LessonLookup[LessonID],LessonLookup[LessonTitle]))</f>
        <v>Fertilisation &amp; making an embryo</v>
      </c>
      <c r="O111" s="1" t="str">
        <f>IF(StatementLookup[[#This Row],[LearningStatementEnter]]="",StatementLookup[[#This Row],[LearningStatementAuto]],StatementLookup[[#This Row],[LearningStatementEnter]])</f>
        <v>Describe how a woman becomes pregnant after fertilisation and correctly use the term: implantation.</v>
      </c>
      <c r="P111" s="1" t="s">
        <v>1227</v>
      </c>
      <c r="Q111" s="1" t="s">
        <v>2953</v>
      </c>
      <c r="R111" s="1"/>
      <c r="S11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1" s="43"/>
      <c r="U111" s="43"/>
      <c r="V111" s="43"/>
      <c r="W111" s="43"/>
      <c r="X111" s="43"/>
      <c r="Y111" s="43"/>
      <c r="Z111" s="43"/>
      <c r="AA111" s="43"/>
      <c r="AC111" s="43"/>
      <c r="AD111" s="43"/>
    </row>
    <row r="112" spans="1:30" ht="14.65" customHeight="1" x14ac:dyDescent="0.25">
      <c r="A112" s="42" t="str">
        <f>_xlfn.XLOOKUP(StatementLookup[[#This Row],[TopicID]],TopicLookup[TopicID],TopicLookup[SyllabusSubject])</f>
        <v>Science</v>
      </c>
      <c r="B112" s="43">
        <f>_xlfn.XLOOKUP(StatementLookup[[#This Row],[TopicID]],TopicLookup[TopicID],TopicLookup[SyllabusKeyStage])</f>
        <v>3</v>
      </c>
      <c r="C112" s="43" t="str">
        <f>_xlfn.XLOOKUP(StatementLookup[[#This Row],[TopicID]],topics!I:I,topics!D:D)</f>
        <v>KS3.Science</v>
      </c>
      <c r="D112" s="43" t="str">
        <f>_xlfn.XLOOKUP(StatementLookup[[#This Row],[TopicID]],topics!I:I,topics!E:E)</f>
        <v>Y7.Science</v>
      </c>
      <c r="E112" s="44">
        <v>7</v>
      </c>
      <c r="F112" s="36" t="s">
        <v>4</v>
      </c>
      <c r="G112" s="45">
        <v>5</v>
      </c>
      <c r="H112" s="36">
        <v>3</v>
      </c>
      <c r="I112" s="46">
        <v>3</v>
      </c>
      <c r="J11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7B5</v>
      </c>
      <c r="K11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7B5.3</v>
      </c>
      <c r="L11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7B5.3.3</v>
      </c>
      <c r="M112" s="26" t="str">
        <f>IF(ISERROR(_xlfn.XLOOKUP(StatementLookup[[#This Row],[TopicID]],TopicLookup[TopicID],TopicLookup[TopicTitle])),"",_xlfn.XLOOKUP(StatementLookup[[#This Row],[TopicID]],TopicLookup[TopicID],TopicLookup[TopicTitle]))</f>
        <v>Reproduction</v>
      </c>
      <c r="N112" s="27" t="str">
        <f>IF(ISERROR(_xlfn.XLOOKUP(StatementLookup[[#This Row],[LessonID]],LessonLookup[LessonID],LessonLookup[LessonTitle])),"",_xlfn.XLOOKUP(StatementLookup[[#This Row],[LessonID]],LessonLookup[LessonID],LessonLookup[LessonTitle]))</f>
        <v>Fertilisation &amp; making an embryo</v>
      </c>
      <c r="O112" s="1" t="str">
        <f>IF(StatementLookup[[#This Row],[LearningStatementEnter]]="",StatementLookup[[#This Row],[LearningStatementAuto]],StatementLookup[[#This Row],[LearningStatementEnter]])</f>
        <v>Describe the genetic make up of the gametes and zygote</v>
      </c>
      <c r="P112" s="1" t="s">
        <v>1228</v>
      </c>
      <c r="Q112" s="1" t="s">
        <v>2953</v>
      </c>
      <c r="R112" s="1"/>
      <c r="S11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2" s="43"/>
      <c r="U112" s="43"/>
      <c r="V112" s="43"/>
      <c r="W112" s="43"/>
      <c r="X112" s="43"/>
      <c r="Y112" s="43"/>
      <c r="Z112" s="43"/>
      <c r="AA112" s="43"/>
      <c r="AC112" s="43"/>
      <c r="AD112" s="43"/>
    </row>
    <row r="113" spans="1:30" ht="14.65" customHeight="1" x14ac:dyDescent="0.25">
      <c r="A113" s="42" t="str">
        <f>_xlfn.XLOOKUP(StatementLookup[[#This Row],[TopicID]],TopicLookup[TopicID],TopicLookup[SyllabusSubject])</f>
        <v>Science</v>
      </c>
      <c r="B113" s="43">
        <f>_xlfn.XLOOKUP(StatementLookup[[#This Row],[TopicID]],TopicLookup[TopicID],TopicLookup[SyllabusKeyStage])</f>
        <v>3</v>
      </c>
      <c r="C113" s="43" t="str">
        <f>_xlfn.XLOOKUP(StatementLookup[[#This Row],[TopicID]],topics!I:I,topics!D:D)</f>
        <v>KS3.Science</v>
      </c>
      <c r="D113" s="43" t="str">
        <f>_xlfn.XLOOKUP(StatementLookup[[#This Row],[TopicID]],topics!I:I,topics!E:E)</f>
        <v>Y7.Science</v>
      </c>
      <c r="E113" s="44">
        <v>7</v>
      </c>
      <c r="F113" s="36" t="s">
        <v>4</v>
      </c>
      <c r="G113" s="45">
        <v>5</v>
      </c>
      <c r="H113" s="36">
        <v>4</v>
      </c>
      <c r="I113" s="46">
        <v>1</v>
      </c>
      <c r="J11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7B5</v>
      </c>
      <c r="K11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7B5.4</v>
      </c>
      <c r="L11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7B5.4.1</v>
      </c>
      <c r="M113" s="26" t="str">
        <f>IF(ISERROR(_xlfn.XLOOKUP(StatementLookup[[#This Row],[TopicID]],TopicLookup[TopicID],TopicLookup[TopicTitle])),"",_xlfn.XLOOKUP(StatementLookup[[#This Row],[TopicID]],TopicLookup[TopicID],TopicLookup[TopicTitle]))</f>
        <v>Reproduction</v>
      </c>
      <c r="N113" s="27" t="str">
        <f>IF(ISERROR(_xlfn.XLOOKUP(StatementLookup[[#This Row],[LessonID]],LessonLookup[LessonID],LessonLookup[LessonTitle])),"",_xlfn.XLOOKUP(StatementLookup[[#This Row],[LessonID]],LessonLookup[LessonID],LessonLookup[LessonTitle]))</f>
        <v>Pregnancy and Birth</v>
      </c>
      <c r="O113" s="1" t="str">
        <f>IF(StatementLookup[[#This Row],[LearningStatementEnter]]="",StatementLookup[[#This Row],[LearningStatementAuto]],StatementLookup[[#This Row],[LearningStatementEnter]])</f>
        <v>Identify the placenta and umbilical cord.</v>
      </c>
      <c r="P113" s="1" t="s">
        <v>1229</v>
      </c>
      <c r="Q113" s="1" t="s">
        <v>2953</v>
      </c>
      <c r="R113" s="1"/>
      <c r="S11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3" s="43"/>
      <c r="U113" s="43"/>
      <c r="V113" s="43"/>
      <c r="W113" s="43"/>
      <c r="X113" s="43"/>
      <c r="Y113" s="43"/>
      <c r="Z113" s="43"/>
      <c r="AA113" s="43"/>
      <c r="AC113" s="43"/>
      <c r="AD113" s="43"/>
    </row>
    <row r="114" spans="1:30" ht="14.65" customHeight="1" x14ac:dyDescent="0.25">
      <c r="A114" s="42" t="str">
        <f>_xlfn.XLOOKUP(StatementLookup[[#This Row],[TopicID]],TopicLookup[TopicID],TopicLookup[SyllabusSubject])</f>
        <v>Science</v>
      </c>
      <c r="B114" s="43">
        <f>_xlfn.XLOOKUP(StatementLookup[[#This Row],[TopicID]],TopicLookup[TopicID],TopicLookup[SyllabusKeyStage])</f>
        <v>3</v>
      </c>
      <c r="C114" s="43" t="str">
        <f>_xlfn.XLOOKUP(StatementLookup[[#This Row],[TopicID]],topics!I:I,topics!D:D)</f>
        <v>KS3.Science</v>
      </c>
      <c r="D114" s="43" t="str">
        <f>_xlfn.XLOOKUP(StatementLookup[[#This Row],[TopicID]],topics!I:I,topics!E:E)</f>
        <v>Y7.Science</v>
      </c>
      <c r="E114" s="44">
        <v>7</v>
      </c>
      <c r="F114" s="36" t="s">
        <v>4</v>
      </c>
      <c r="G114" s="45">
        <v>5</v>
      </c>
      <c r="H114" s="36">
        <v>4</v>
      </c>
      <c r="I114" s="46">
        <v>2</v>
      </c>
      <c r="J11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7B5</v>
      </c>
      <c r="K11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7B5.4</v>
      </c>
      <c r="L11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7B5.4.2</v>
      </c>
      <c r="M114" s="26" t="str">
        <f>IF(ISERROR(_xlfn.XLOOKUP(StatementLookup[[#This Row],[TopicID]],TopicLookup[TopicID],TopicLookup[TopicTitle])),"",_xlfn.XLOOKUP(StatementLookup[[#This Row],[TopicID]],TopicLookup[TopicID],TopicLookup[TopicTitle]))</f>
        <v>Reproduction</v>
      </c>
      <c r="N114" s="27" t="str">
        <f>IF(ISERROR(_xlfn.XLOOKUP(StatementLookup[[#This Row],[LessonID]],LessonLookup[LessonID],LessonLookup[LessonTitle])),"",_xlfn.XLOOKUP(StatementLookup[[#This Row],[LessonID]],LessonLookup[LessonID],LessonLookup[LessonTitle]))</f>
        <v>Pregnancy and Birth</v>
      </c>
      <c r="O114" s="1" t="str">
        <f>IF(StatementLookup[[#This Row],[LearningStatementEnter]]="",StatementLookup[[#This Row],[LearningStatementAuto]],StatementLookup[[#This Row],[LearningStatementEnter]])</f>
        <v>Describe how materials are supplied and removed from the foetus.</v>
      </c>
      <c r="P114" s="1" t="s">
        <v>1230</v>
      </c>
      <c r="Q114" s="1" t="s">
        <v>2953</v>
      </c>
      <c r="R114" s="1"/>
      <c r="S11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4" s="43"/>
      <c r="U114" s="43"/>
      <c r="V114" s="43"/>
      <c r="W114" s="43"/>
      <c r="X114" s="43"/>
      <c r="Y114" s="43"/>
      <c r="Z114" s="43"/>
      <c r="AA114" s="43"/>
      <c r="AC114" s="43"/>
      <c r="AD114" s="43"/>
    </row>
    <row r="115" spans="1:30" ht="14.65" customHeight="1" x14ac:dyDescent="0.25">
      <c r="A115" s="42" t="str">
        <f>_xlfn.XLOOKUP(StatementLookup[[#This Row],[TopicID]],TopicLookup[TopicID],TopicLookup[SyllabusSubject])</f>
        <v>Science</v>
      </c>
      <c r="B115" s="43">
        <f>_xlfn.XLOOKUP(StatementLookup[[#This Row],[TopicID]],TopicLookup[TopicID],TopicLookup[SyllabusKeyStage])</f>
        <v>3</v>
      </c>
      <c r="C115" s="43" t="str">
        <f>_xlfn.XLOOKUP(StatementLookup[[#This Row],[TopicID]],topics!I:I,topics!D:D)</f>
        <v>KS3.Science</v>
      </c>
      <c r="D115" s="43" t="str">
        <f>_xlfn.XLOOKUP(StatementLookup[[#This Row],[TopicID]],topics!I:I,topics!E:E)</f>
        <v>Y7.Science</v>
      </c>
      <c r="E115" s="44">
        <v>7</v>
      </c>
      <c r="F115" s="36" t="s">
        <v>4</v>
      </c>
      <c r="G115" s="45">
        <v>5</v>
      </c>
      <c r="H115" s="36">
        <v>4</v>
      </c>
      <c r="I115" s="46">
        <v>3</v>
      </c>
      <c r="J11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7B5</v>
      </c>
      <c r="K11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7B5.4</v>
      </c>
      <c r="L11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7B5.4.3</v>
      </c>
      <c r="M115" s="26" t="str">
        <f>IF(ISERROR(_xlfn.XLOOKUP(StatementLookup[[#This Row],[TopicID]],TopicLookup[TopicID],TopicLookup[TopicTitle])),"",_xlfn.XLOOKUP(StatementLookup[[#This Row],[TopicID]],TopicLookup[TopicID],TopicLookup[TopicTitle]))</f>
        <v>Reproduction</v>
      </c>
      <c r="N115" s="27" t="str">
        <f>IF(ISERROR(_xlfn.XLOOKUP(StatementLookup[[#This Row],[LessonID]],LessonLookup[LessonID],LessonLookup[LessonTitle])),"",_xlfn.XLOOKUP(StatementLookup[[#This Row],[LessonID]],LessonLookup[LessonID],LessonLookup[LessonTitle]))</f>
        <v>Pregnancy and Birth</v>
      </c>
      <c r="O115" s="1" t="str">
        <f>IF(StatementLookup[[#This Row],[LearningStatementEnter]]="",StatementLookup[[#This Row],[LearningStatementAuto]],StatementLookup[[#This Row],[LearningStatementEnter]])</f>
        <v>Describe how the developing foetus is protected inside the mother.</v>
      </c>
      <c r="P115" s="1" t="s">
        <v>1231</v>
      </c>
      <c r="Q115" s="1" t="s">
        <v>2953</v>
      </c>
      <c r="R115" s="1"/>
      <c r="S11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5" s="43"/>
      <c r="U115" s="43"/>
      <c r="V115" s="43"/>
      <c r="W115" s="43"/>
      <c r="X115" s="43"/>
      <c r="Y115" s="43"/>
      <c r="Z115" s="43"/>
      <c r="AA115" s="43"/>
      <c r="AC115" s="43"/>
      <c r="AD115" s="43"/>
    </row>
    <row r="116" spans="1:30" ht="14.65" customHeight="1" x14ac:dyDescent="0.25">
      <c r="A116" s="42" t="str">
        <f>_xlfn.XLOOKUP(StatementLookup[[#This Row],[TopicID]],TopicLookup[TopicID],TopicLookup[SyllabusSubject])</f>
        <v>Science</v>
      </c>
      <c r="B116" s="43">
        <f>_xlfn.XLOOKUP(StatementLookup[[#This Row],[TopicID]],TopicLookup[TopicID],TopicLookup[SyllabusKeyStage])</f>
        <v>3</v>
      </c>
      <c r="C116" s="43" t="str">
        <f>_xlfn.XLOOKUP(StatementLookup[[#This Row],[TopicID]],topics!I:I,topics!D:D)</f>
        <v>KS3.Science</v>
      </c>
      <c r="D116" s="43" t="str">
        <f>_xlfn.XLOOKUP(StatementLookup[[#This Row],[TopicID]],topics!I:I,topics!E:E)</f>
        <v>Y7.Science</v>
      </c>
      <c r="E116" s="44">
        <v>7</v>
      </c>
      <c r="F116" s="36" t="s">
        <v>4</v>
      </c>
      <c r="G116" s="45">
        <v>5</v>
      </c>
      <c r="H116" s="36">
        <v>5</v>
      </c>
      <c r="I116" s="46">
        <v>1</v>
      </c>
      <c r="J11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7B5</v>
      </c>
      <c r="K11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7B5.5</v>
      </c>
      <c r="L11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7B5.5.1</v>
      </c>
      <c r="M116" s="26" t="str">
        <f>IF(ISERROR(_xlfn.XLOOKUP(StatementLookup[[#This Row],[TopicID]],TopicLookup[TopicID],TopicLookup[TopicTitle])),"",_xlfn.XLOOKUP(StatementLookup[[#This Row],[TopicID]],TopicLookup[TopicID],TopicLookup[TopicTitle]))</f>
        <v>Reproduction</v>
      </c>
      <c r="N116" s="27" t="str">
        <f>IF(ISERROR(_xlfn.XLOOKUP(StatementLookup[[#This Row],[LessonID]],LessonLookup[LessonID],LessonLookup[LessonTitle])),"",_xlfn.XLOOKUP(StatementLookup[[#This Row],[LessonID]],LessonLookup[LessonID],LessonLookup[LessonTitle]))</f>
        <v>Issues surrounding fertility</v>
      </c>
      <c r="O116" s="1" t="str">
        <f>IF(StatementLookup[[#This Row],[LearningStatementEnter]]="",StatementLookup[[#This Row],[LearningStatementAuto]],StatementLookup[[#This Row],[LearningStatementEnter]])</f>
        <v>Identify and explain the points in reproduction where difficulties in becoming pregnant could occur.</v>
      </c>
      <c r="P116" s="1" t="s">
        <v>1232</v>
      </c>
      <c r="Q116" s="1" t="s">
        <v>2953</v>
      </c>
      <c r="R116" s="1"/>
      <c r="S11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6" s="43"/>
      <c r="U116" s="43"/>
      <c r="V116" s="43"/>
      <c r="W116" s="43"/>
      <c r="X116" s="43"/>
      <c r="Y116" s="43"/>
      <c r="Z116" s="43"/>
      <c r="AA116" s="43"/>
      <c r="AC116" s="43"/>
      <c r="AD116" s="43"/>
    </row>
    <row r="117" spans="1:30" ht="14.65" customHeight="1" x14ac:dyDescent="0.25">
      <c r="A117" s="42" t="str">
        <f>_xlfn.XLOOKUP(StatementLookup[[#This Row],[TopicID]],TopicLookup[TopicID],TopicLookup[SyllabusSubject])</f>
        <v>Science</v>
      </c>
      <c r="B117" s="43">
        <f>_xlfn.XLOOKUP(StatementLookup[[#This Row],[TopicID]],TopicLookup[TopicID],TopicLookup[SyllabusKeyStage])</f>
        <v>3</v>
      </c>
      <c r="C117" s="43" t="str">
        <f>_xlfn.XLOOKUP(StatementLookup[[#This Row],[TopicID]],topics!I:I,topics!D:D)</f>
        <v>KS3.Science</v>
      </c>
      <c r="D117" s="43" t="str">
        <f>_xlfn.XLOOKUP(StatementLookup[[#This Row],[TopicID]],topics!I:I,topics!E:E)</f>
        <v>Y7.Science</v>
      </c>
      <c r="E117" s="44">
        <v>7</v>
      </c>
      <c r="F117" s="36" t="s">
        <v>4</v>
      </c>
      <c r="G117" s="45">
        <v>5</v>
      </c>
      <c r="H117" s="36">
        <v>5</v>
      </c>
      <c r="I117" s="46">
        <v>2</v>
      </c>
      <c r="J11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7B5</v>
      </c>
      <c r="K11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7B5.5</v>
      </c>
      <c r="L11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7B5.5.2</v>
      </c>
      <c r="M117" s="26" t="str">
        <f>IF(ISERROR(_xlfn.XLOOKUP(StatementLookup[[#This Row],[TopicID]],TopicLookup[TopicID],TopicLookup[TopicTitle])),"",_xlfn.XLOOKUP(StatementLookup[[#This Row],[TopicID]],TopicLookup[TopicID],TopicLookup[TopicTitle]))</f>
        <v>Reproduction</v>
      </c>
      <c r="N117" s="27" t="str">
        <f>IF(ISERROR(_xlfn.XLOOKUP(StatementLookup[[#This Row],[LessonID]],LessonLookup[LessonID],LessonLookup[LessonTitle])),"",_xlfn.XLOOKUP(StatementLookup[[#This Row],[LessonID]],LessonLookup[LessonID],LessonLookup[LessonTitle]))</f>
        <v>Issues surrounding fertility</v>
      </c>
      <c r="O117" s="1" t="str">
        <f>IF(StatementLookup[[#This Row],[LearningStatementEnter]]="",StatementLookup[[#This Row],[LearningStatementAuto]],StatementLookup[[#This Row],[LearningStatementEnter]])</f>
        <v>Explain how lifestyle choices can affect development of the foetus</v>
      </c>
      <c r="P117" s="1" t="s">
        <v>1233</v>
      </c>
      <c r="Q117" s="1" t="s">
        <v>2953</v>
      </c>
      <c r="R117" s="1"/>
      <c r="S11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7" s="43"/>
      <c r="U117" s="43"/>
      <c r="V117" s="43"/>
      <c r="W117" s="43"/>
      <c r="X117" s="43"/>
      <c r="Y117" s="43"/>
      <c r="Z117" s="43"/>
      <c r="AA117" s="43"/>
      <c r="AC117" s="43"/>
      <c r="AD117" s="43"/>
    </row>
    <row r="118" spans="1:30" ht="14.65" customHeight="1" x14ac:dyDescent="0.25">
      <c r="A118" s="42" t="str">
        <f>_xlfn.XLOOKUP(StatementLookup[[#This Row],[TopicID]],TopicLookup[TopicID],TopicLookup[SyllabusSubject])</f>
        <v>Science</v>
      </c>
      <c r="B118" s="43">
        <f>_xlfn.XLOOKUP(StatementLookup[[#This Row],[TopicID]],TopicLookup[TopicID],TopicLookup[SyllabusKeyStage])</f>
        <v>3</v>
      </c>
      <c r="C118" s="43" t="str">
        <f>_xlfn.XLOOKUP(StatementLookup[[#This Row],[TopicID]],topics!I:I,topics!D:D)</f>
        <v>KS3.Science</v>
      </c>
      <c r="D118" s="43" t="str">
        <f>_xlfn.XLOOKUP(StatementLookup[[#This Row],[TopicID]],topics!I:I,topics!E:E)</f>
        <v>Y7.Science</v>
      </c>
      <c r="E118" s="44">
        <v>7</v>
      </c>
      <c r="F118" s="36" t="s">
        <v>4</v>
      </c>
      <c r="G118" s="45">
        <v>5</v>
      </c>
      <c r="H118" s="36">
        <v>5</v>
      </c>
      <c r="I118" s="46">
        <v>3</v>
      </c>
      <c r="J11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7B5</v>
      </c>
      <c r="K11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7B5.5</v>
      </c>
      <c r="L11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7B5.5.3</v>
      </c>
      <c r="M118" s="26" t="str">
        <f>IF(ISERROR(_xlfn.XLOOKUP(StatementLookup[[#This Row],[TopicID]],TopicLookup[TopicID],TopicLookup[TopicTitle])),"",_xlfn.XLOOKUP(StatementLookup[[#This Row],[TopicID]],TopicLookup[TopicID],TopicLookup[TopicTitle]))</f>
        <v>Reproduction</v>
      </c>
      <c r="N118" s="27" t="str">
        <f>IF(ISERROR(_xlfn.XLOOKUP(StatementLookup[[#This Row],[LessonID]],LessonLookup[LessonID],LessonLookup[LessonTitle])),"",_xlfn.XLOOKUP(StatementLookup[[#This Row],[LessonID]],LessonLookup[LessonID],LessonLookup[LessonTitle]))</f>
        <v>Issues surrounding fertility</v>
      </c>
      <c r="O118" s="1" t="str">
        <f>IF(StatementLookup[[#This Row],[LearningStatementEnter]]="",StatementLookup[[#This Row],[LearningStatementAuto]],StatementLookup[[#This Row],[LearningStatementEnter]])</f>
        <v>Explain how IVF and hormones can be used to increase the chances of pregnancy.</v>
      </c>
      <c r="P118" s="1" t="s">
        <v>1234</v>
      </c>
      <c r="Q118" s="1" t="s">
        <v>2953</v>
      </c>
      <c r="R118" s="1"/>
      <c r="S11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8" s="43"/>
      <c r="U118" s="43"/>
      <c r="V118" s="43"/>
      <c r="W118" s="43"/>
      <c r="X118" s="43"/>
      <c r="Y118" s="43"/>
      <c r="Z118" s="43"/>
      <c r="AA118" s="43"/>
      <c r="AC118" s="43"/>
      <c r="AD118" s="43"/>
    </row>
    <row r="119" spans="1:30" ht="14.65" customHeight="1" x14ac:dyDescent="0.25">
      <c r="A119" s="42" t="str">
        <f>_xlfn.XLOOKUP(StatementLookup[[#This Row],[TopicID]],TopicLookup[TopicID],TopicLookup[SyllabusSubject])</f>
        <v>Science</v>
      </c>
      <c r="B119" s="43">
        <f>_xlfn.XLOOKUP(StatementLookup[[#This Row],[TopicID]],TopicLookup[TopicID],TopicLookup[SyllabusKeyStage])</f>
        <v>3</v>
      </c>
      <c r="C119" s="43" t="str">
        <f>_xlfn.XLOOKUP(StatementLookup[[#This Row],[TopicID]],topics!I:I,topics!D:D)</f>
        <v>KS3.Science</v>
      </c>
      <c r="D119" s="43" t="str">
        <f>_xlfn.XLOOKUP(StatementLookup[[#This Row],[TopicID]],topics!I:I,topics!E:E)</f>
        <v>Y7.Science</v>
      </c>
      <c r="E119" s="44">
        <v>7</v>
      </c>
      <c r="F119" s="36" t="s">
        <v>4</v>
      </c>
      <c r="G119" s="45">
        <v>5</v>
      </c>
      <c r="H119" s="36">
        <v>6</v>
      </c>
      <c r="I119" s="46">
        <v>1</v>
      </c>
      <c r="J11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7B5</v>
      </c>
      <c r="K11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7B5.6</v>
      </c>
      <c r="L11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7B5.6.1</v>
      </c>
      <c r="M119" s="26" t="str">
        <f>IF(ISERROR(_xlfn.XLOOKUP(StatementLookup[[#This Row],[TopicID]],TopicLookup[TopicID],TopicLookup[TopicTitle])),"",_xlfn.XLOOKUP(StatementLookup[[#This Row],[TopicID]],TopicLookup[TopicID],TopicLookup[TopicTitle]))</f>
        <v>Reproduction</v>
      </c>
      <c r="N119" s="27" t="str">
        <f>IF(ISERROR(_xlfn.XLOOKUP(StatementLookup[[#This Row],[LessonID]],LessonLookup[LessonID],LessonLookup[LessonTitle])),"",_xlfn.XLOOKUP(StatementLookup[[#This Row],[LessonID]],LessonLookup[LessonID],LessonLookup[LessonTitle]))</f>
        <v>Growing up</v>
      </c>
      <c r="O119" s="1" t="str">
        <f>IF(StatementLookup[[#This Row],[LearningStatementEnter]]="",StatementLookup[[#This Row],[LearningStatementAuto]],StatementLookup[[#This Row],[LearningStatementEnter]])</f>
        <v>Identify the parts of the body that change in males and females during puberty and correctly use the terms: puberty, adolescence.</v>
      </c>
      <c r="P119" s="1" t="s">
        <v>1235</v>
      </c>
      <c r="Q119" s="1" t="s">
        <v>2953</v>
      </c>
      <c r="R119" s="1"/>
      <c r="S11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9" s="43"/>
      <c r="U119" s="43"/>
      <c r="V119" s="43"/>
      <c r="W119" s="43"/>
      <c r="X119" s="43"/>
      <c r="Y119" s="43"/>
      <c r="Z119" s="43"/>
      <c r="AA119" s="43"/>
      <c r="AC119" s="43"/>
      <c r="AD119" s="43"/>
    </row>
    <row r="120" spans="1:30" ht="14.65" customHeight="1" x14ac:dyDescent="0.25">
      <c r="A120" s="42" t="str">
        <f>_xlfn.XLOOKUP(StatementLookup[[#This Row],[TopicID]],TopicLookup[TopicID],TopicLookup[SyllabusSubject])</f>
        <v>Science</v>
      </c>
      <c r="B120" s="43">
        <f>_xlfn.XLOOKUP(StatementLookup[[#This Row],[TopicID]],TopicLookup[TopicID],TopicLookup[SyllabusKeyStage])</f>
        <v>3</v>
      </c>
      <c r="C120" s="43" t="str">
        <f>_xlfn.XLOOKUP(StatementLookup[[#This Row],[TopicID]],topics!I:I,topics!D:D)</f>
        <v>KS3.Science</v>
      </c>
      <c r="D120" s="43" t="str">
        <f>_xlfn.XLOOKUP(StatementLookup[[#This Row],[TopicID]],topics!I:I,topics!E:E)</f>
        <v>Y7.Science</v>
      </c>
      <c r="E120" s="44">
        <v>7</v>
      </c>
      <c r="F120" s="36" t="s">
        <v>4</v>
      </c>
      <c r="G120" s="45">
        <v>5</v>
      </c>
      <c r="H120" s="36">
        <v>6</v>
      </c>
      <c r="I120" s="46">
        <v>2</v>
      </c>
      <c r="J12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7B5</v>
      </c>
      <c r="K12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7B5.6</v>
      </c>
      <c r="L12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7B5.6.2</v>
      </c>
      <c r="M120" s="26" t="str">
        <f>IF(ISERROR(_xlfn.XLOOKUP(StatementLookup[[#This Row],[TopicID]],TopicLookup[TopicID],TopicLookup[TopicTitle])),"",_xlfn.XLOOKUP(StatementLookup[[#This Row],[TopicID]],TopicLookup[TopicID],TopicLookup[TopicTitle]))</f>
        <v>Reproduction</v>
      </c>
      <c r="N120" s="27" t="str">
        <f>IF(ISERROR(_xlfn.XLOOKUP(StatementLookup[[#This Row],[LessonID]],LessonLookup[LessonID],LessonLookup[LessonTitle])),"",_xlfn.XLOOKUP(StatementLookup[[#This Row],[LessonID]],LessonLookup[LessonID],LessonLookup[LessonTitle]))</f>
        <v>Growing up</v>
      </c>
      <c r="O120" s="1" t="str">
        <f>IF(StatementLookup[[#This Row],[LearningStatementEnter]]="",StatementLookup[[#This Row],[LearningStatementAuto]],StatementLookup[[#This Row],[LearningStatementEnter]])</f>
        <v>Explain the purpose of the menstrual cycle.</v>
      </c>
      <c r="P120" s="1" t="s">
        <v>1236</v>
      </c>
      <c r="Q120" s="1" t="s">
        <v>2953</v>
      </c>
      <c r="R120" s="1"/>
      <c r="S12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0" s="43"/>
      <c r="U120" s="43"/>
      <c r="V120" s="43"/>
      <c r="W120" s="43"/>
      <c r="X120" s="43"/>
      <c r="Y120" s="43"/>
      <c r="Z120" s="43"/>
      <c r="AA120" s="43"/>
      <c r="AC120" s="43"/>
      <c r="AD120" s="43"/>
    </row>
    <row r="121" spans="1:30" ht="14.65" customHeight="1" x14ac:dyDescent="0.25">
      <c r="A121" s="42" t="str">
        <f>_xlfn.XLOOKUP(StatementLookup[[#This Row],[TopicID]],TopicLookup[TopicID],TopicLookup[SyllabusSubject])</f>
        <v>Science</v>
      </c>
      <c r="B121" s="43">
        <f>_xlfn.XLOOKUP(StatementLookup[[#This Row],[TopicID]],TopicLookup[TopicID],TopicLookup[SyllabusKeyStage])</f>
        <v>3</v>
      </c>
      <c r="C121" s="43" t="str">
        <f>_xlfn.XLOOKUP(StatementLookup[[#This Row],[TopicID]],topics!I:I,topics!D:D)</f>
        <v>KS3.Science</v>
      </c>
      <c r="D121" s="43" t="str">
        <f>_xlfn.XLOOKUP(StatementLookup[[#This Row],[TopicID]],topics!I:I,topics!E:E)</f>
        <v>Y7.Science</v>
      </c>
      <c r="E121" s="44">
        <v>7</v>
      </c>
      <c r="F121" s="36" t="s">
        <v>4</v>
      </c>
      <c r="G121" s="45">
        <v>5</v>
      </c>
      <c r="H121" s="36">
        <v>6</v>
      </c>
      <c r="I121" s="46">
        <v>3</v>
      </c>
      <c r="J12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7B5</v>
      </c>
      <c r="K12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7B5.6</v>
      </c>
      <c r="L12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7B5.6.3</v>
      </c>
      <c r="M121" s="26" t="str">
        <f>IF(ISERROR(_xlfn.XLOOKUP(StatementLookup[[#This Row],[TopicID]],TopicLookup[TopicID],TopicLookup[TopicTitle])),"",_xlfn.XLOOKUP(StatementLookup[[#This Row],[TopicID]],TopicLookup[TopicID],TopicLookup[TopicTitle]))</f>
        <v>Reproduction</v>
      </c>
      <c r="N121" s="27" t="str">
        <f>IF(ISERROR(_xlfn.XLOOKUP(StatementLookup[[#This Row],[LessonID]],LessonLookup[LessonID],LessonLookup[LessonTitle])),"",_xlfn.XLOOKUP(StatementLookup[[#This Row],[LessonID]],LessonLookup[LessonID],LessonLookup[LessonTitle]))</f>
        <v>Growing up</v>
      </c>
      <c r="O121" s="1" t="str">
        <f>IF(StatementLookup[[#This Row],[LearningStatementEnter]]="",StatementLookup[[#This Row],[LearningStatementAuto]],StatementLookup[[#This Row],[LearningStatementEnter]])</f>
        <v>Discuss the meaning of menopause</v>
      </c>
      <c r="P121" s="1" t="s">
        <v>1237</v>
      </c>
      <c r="Q121" s="1" t="s">
        <v>2953</v>
      </c>
      <c r="R121" s="1"/>
      <c r="S12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1" s="43"/>
      <c r="U121" s="43"/>
      <c r="V121" s="43"/>
      <c r="W121" s="43"/>
      <c r="X121" s="43"/>
      <c r="Y121" s="43"/>
      <c r="Z121" s="43"/>
      <c r="AA121" s="43"/>
      <c r="AC121" s="43"/>
      <c r="AD121" s="43"/>
    </row>
    <row r="122" spans="1:30" ht="14.65" customHeight="1" x14ac:dyDescent="0.25">
      <c r="A122" s="42" t="str">
        <f>_xlfn.XLOOKUP(StatementLookup[[#This Row],[TopicID]],TopicLookup[TopicID],TopicLookup[SyllabusSubject])</f>
        <v>Science</v>
      </c>
      <c r="B122" s="43">
        <f>_xlfn.XLOOKUP(StatementLookup[[#This Row],[TopicID]],TopicLookup[TopicID],TopicLookup[SyllabusKeyStage])</f>
        <v>3</v>
      </c>
      <c r="C122" s="43" t="str">
        <f>_xlfn.XLOOKUP(StatementLookup[[#This Row],[TopicID]],topics!I:I,topics!D:D)</f>
        <v>KS3.Science</v>
      </c>
      <c r="D122" s="43" t="str">
        <f>_xlfn.XLOOKUP(StatementLookup[[#This Row],[TopicID]],topics!I:I,topics!E:E)</f>
        <v>Y7.Science</v>
      </c>
      <c r="E122" s="44">
        <v>7</v>
      </c>
      <c r="F122" s="36" t="s">
        <v>4</v>
      </c>
      <c r="G122" s="45">
        <v>5</v>
      </c>
      <c r="H122" s="36">
        <v>8</v>
      </c>
      <c r="I122" s="46">
        <v>1</v>
      </c>
      <c r="J12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7B5</v>
      </c>
      <c r="K12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7B5.8</v>
      </c>
      <c r="L12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7B5.8.1</v>
      </c>
      <c r="M122" s="26" t="str">
        <f>IF(ISERROR(_xlfn.XLOOKUP(StatementLookup[[#This Row],[TopicID]],TopicLookup[TopicID],TopicLookup[TopicTitle])),"",_xlfn.XLOOKUP(StatementLookup[[#This Row],[TopicID]],TopicLookup[TopicID],TopicLookup[TopicTitle]))</f>
        <v>Reproduction</v>
      </c>
      <c r="N122" s="27" t="str">
        <f>IF(ISERROR(_xlfn.XLOOKUP(StatementLookup[[#This Row],[LessonID]],LessonLookup[LessonID],LessonLookup[LessonTitle])),"",_xlfn.XLOOKUP(StatementLookup[[#This Row],[LessonID]],LessonLookup[LessonID],LessonLookup[LessonTitle]))</f>
        <v>Contraception and STI’s</v>
      </c>
      <c r="O122" s="1" t="str">
        <f>IF(StatementLookup[[#This Row],[LearningStatementEnter]]="",StatementLookup[[#This Row],[LearningStatementAuto]],StatementLookup[[#This Row],[LearningStatementEnter]])</f>
        <v>Be able to list some forms of contraception</v>
      </c>
      <c r="P122" s="1" t="s">
        <v>1238</v>
      </c>
      <c r="Q122" s="1" t="s">
        <v>2953</v>
      </c>
      <c r="R122" s="1"/>
      <c r="S12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2" s="43"/>
      <c r="U122" s="43"/>
      <c r="V122" s="43"/>
      <c r="W122" s="43"/>
      <c r="X122" s="43"/>
      <c r="Y122" s="43"/>
      <c r="Z122" s="43"/>
      <c r="AA122" s="43"/>
      <c r="AC122" s="43"/>
      <c r="AD122" s="43"/>
    </row>
    <row r="123" spans="1:30" ht="14.65" customHeight="1" x14ac:dyDescent="0.25">
      <c r="A123" s="42" t="str">
        <f>_xlfn.XLOOKUP(StatementLookup[[#This Row],[TopicID]],TopicLookup[TopicID],TopicLookup[SyllabusSubject])</f>
        <v>Science</v>
      </c>
      <c r="B123" s="43">
        <f>_xlfn.XLOOKUP(StatementLookup[[#This Row],[TopicID]],TopicLookup[TopicID],TopicLookup[SyllabusKeyStage])</f>
        <v>3</v>
      </c>
      <c r="C123" s="43" t="str">
        <f>_xlfn.XLOOKUP(StatementLookup[[#This Row],[TopicID]],topics!I:I,topics!D:D)</f>
        <v>KS3.Science</v>
      </c>
      <c r="D123" s="43" t="str">
        <f>_xlfn.XLOOKUP(StatementLookup[[#This Row],[TopicID]],topics!I:I,topics!E:E)</f>
        <v>Y7.Science</v>
      </c>
      <c r="E123" s="44">
        <v>7</v>
      </c>
      <c r="F123" s="36" t="s">
        <v>4</v>
      </c>
      <c r="G123" s="45">
        <v>5</v>
      </c>
      <c r="H123" s="36">
        <v>8</v>
      </c>
      <c r="I123" s="46">
        <v>2</v>
      </c>
      <c r="J12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7B5</v>
      </c>
      <c r="K12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7B5.8</v>
      </c>
      <c r="L12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7B5.8.2</v>
      </c>
      <c r="M123" s="26" t="str">
        <f>IF(ISERROR(_xlfn.XLOOKUP(StatementLookup[[#This Row],[TopicID]],TopicLookup[TopicID],TopicLookup[TopicTitle])),"",_xlfn.XLOOKUP(StatementLookup[[#This Row],[TopicID]],TopicLookup[TopicID],TopicLookup[TopicTitle]))</f>
        <v>Reproduction</v>
      </c>
      <c r="N123" s="27" t="str">
        <f>IF(ISERROR(_xlfn.XLOOKUP(StatementLookup[[#This Row],[LessonID]],LessonLookup[LessonID],LessonLookup[LessonTitle])),"",_xlfn.XLOOKUP(StatementLookup[[#This Row],[LessonID]],LessonLookup[LessonID],LessonLookup[LessonTitle]))</f>
        <v>Contraception and STI’s</v>
      </c>
      <c r="O123" s="1" t="str">
        <f>IF(StatementLookup[[#This Row],[LearningStatementEnter]]="",StatementLookup[[#This Row],[LearningStatementAuto]],StatementLookup[[#This Row],[LearningStatementEnter]])</f>
        <v>Work together as a team to create a presentation</v>
      </c>
      <c r="P123" s="1" t="s">
        <v>1239</v>
      </c>
      <c r="Q123" s="1" t="s">
        <v>2953</v>
      </c>
      <c r="R123" s="1"/>
      <c r="S12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3" s="43"/>
      <c r="U123" s="43"/>
      <c r="V123" s="43"/>
      <c r="W123" s="43"/>
      <c r="X123" s="43"/>
      <c r="Y123" s="43"/>
      <c r="Z123" s="43"/>
      <c r="AA123" s="43"/>
      <c r="AC123" s="43"/>
      <c r="AD123" s="43"/>
    </row>
    <row r="124" spans="1:30" ht="14.65" customHeight="1" x14ac:dyDescent="0.25">
      <c r="A124" s="42" t="str">
        <f>_xlfn.XLOOKUP(StatementLookup[[#This Row],[TopicID]],TopicLookup[TopicID],TopicLookup[SyllabusSubject])</f>
        <v>Science</v>
      </c>
      <c r="B124" s="43">
        <f>_xlfn.XLOOKUP(StatementLookup[[#This Row],[TopicID]],TopicLookup[TopicID],TopicLookup[SyllabusKeyStage])</f>
        <v>3</v>
      </c>
      <c r="C124" s="43" t="str">
        <f>_xlfn.XLOOKUP(StatementLookup[[#This Row],[TopicID]],topics!I:I,topics!D:D)</f>
        <v>KS3.Science</v>
      </c>
      <c r="D124" s="43" t="str">
        <f>_xlfn.XLOOKUP(StatementLookup[[#This Row],[TopicID]],topics!I:I,topics!E:E)</f>
        <v>Y7.Science</v>
      </c>
      <c r="E124" s="44">
        <v>7</v>
      </c>
      <c r="F124" s="36" t="s">
        <v>4</v>
      </c>
      <c r="G124" s="45">
        <v>5</v>
      </c>
      <c r="H124" s="36">
        <v>8</v>
      </c>
      <c r="I124" s="46">
        <v>3</v>
      </c>
      <c r="J12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7B5</v>
      </c>
      <c r="K12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7B5.8</v>
      </c>
      <c r="L12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7B5.8.3</v>
      </c>
      <c r="M124" s="26" t="str">
        <f>IF(ISERROR(_xlfn.XLOOKUP(StatementLookup[[#This Row],[TopicID]],TopicLookup[TopicID],TopicLookup[TopicTitle])),"",_xlfn.XLOOKUP(StatementLookup[[#This Row],[TopicID]],TopicLookup[TopicID],TopicLookup[TopicTitle]))</f>
        <v>Reproduction</v>
      </c>
      <c r="N124" s="27" t="str">
        <f>IF(ISERROR(_xlfn.XLOOKUP(StatementLookup[[#This Row],[LessonID]],LessonLookup[LessonID],LessonLookup[LessonTitle])),"",_xlfn.XLOOKUP(StatementLookup[[#This Row],[LessonID]],LessonLookup[LessonID],LessonLookup[LessonTitle]))</f>
        <v>Contraception and STI’s</v>
      </c>
      <c r="O124" s="1" t="str">
        <f>IF(StatementLookup[[#This Row],[LearningStatementEnter]]="",StatementLookup[[#This Row],[LearningStatementAuto]],StatementLookup[[#This Row],[LearningStatementEnter]])</f>
        <v>Explain the effect that STI’s can have on a person’s life/health</v>
      </c>
      <c r="P124" s="1" t="s">
        <v>1240</v>
      </c>
      <c r="Q124" s="1" t="s">
        <v>2953</v>
      </c>
      <c r="R124" s="1"/>
      <c r="S12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4" s="43"/>
      <c r="U124" s="43"/>
      <c r="V124" s="43"/>
      <c r="W124" s="43"/>
      <c r="X124" s="43"/>
      <c r="Y124" s="43"/>
      <c r="Z124" s="43"/>
      <c r="AA124" s="43"/>
      <c r="AC124" s="43"/>
      <c r="AD124" s="43"/>
    </row>
    <row r="125" spans="1:30" ht="14.65" customHeight="1" x14ac:dyDescent="0.25">
      <c r="A125" s="42" t="str">
        <f>_xlfn.XLOOKUP(StatementLookup[[#This Row],[TopicID]],TopicLookup[TopicID],TopicLookup[SyllabusSubject])</f>
        <v>Science</v>
      </c>
      <c r="B125" s="43">
        <f>_xlfn.XLOOKUP(StatementLookup[[#This Row],[TopicID]],TopicLookup[TopicID],TopicLookup[SyllabusKeyStage])</f>
        <v>3</v>
      </c>
      <c r="C125" s="43" t="str">
        <f>_xlfn.XLOOKUP(StatementLookup[[#This Row],[TopicID]],topics!I:I,topics!D:D)</f>
        <v>KS3.Science</v>
      </c>
      <c r="D125" s="43" t="str">
        <f>_xlfn.XLOOKUP(StatementLookup[[#This Row],[TopicID]],topics!I:I,topics!E:E)</f>
        <v>Y7.Science</v>
      </c>
      <c r="E125" s="44">
        <v>7</v>
      </c>
      <c r="F125" s="36" t="s">
        <v>4</v>
      </c>
      <c r="G125" s="45">
        <v>5</v>
      </c>
      <c r="H125" s="36" t="s">
        <v>8</v>
      </c>
      <c r="I125" s="46">
        <v>1</v>
      </c>
      <c r="J12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7B5</v>
      </c>
      <c r="K12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7B5.F</v>
      </c>
      <c r="L12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7B5.F.1</v>
      </c>
      <c r="M125" s="26" t="str">
        <f>IF(ISERROR(_xlfn.XLOOKUP(StatementLookup[[#This Row],[TopicID]],TopicLookup[TopicID],TopicLookup[TopicTitle])),"",_xlfn.XLOOKUP(StatementLookup[[#This Row],[TopicID]],TopicLookup[TopicID],TopicLookup[TopicTitle]))</f>
        <v>Reproduction</v>
      </c>
      <c r="N125" s="27" t="str">
        <f>IF(ISERROR(_xlfn.XLOOKUP(StatementLookup[[#This Row],[LessonID]],LessonLookup[LessonID],LessonLookup[LessonTitle])),"",_xlfn.XLOOKUP(StatementLookup[[#This Row],[LessonID]],LessonLookup[LessonID],LessonLookup[LessonTitle]))</f>
        <v>Test feedback: 7B5 Reproduction</v>
      </c>
      <c r="O125" s="1" t="str">
        <f>IF(StatementLookup[[#This Row],[LearningStatementEnter]]="",StatementLookup[[#This Row],[LearningStatementAuto]],StatementLookup[[#This Row],[LearningStatementEnter]])</f>
        <v>Review WWW &amp; EBI for topic 7B5 Reproduction</v>
      </c>
      <c r="P125" s="1"/>
      <c r="Q125" s="1" t="s">
        <v>2954</v>
      </c>
      <c r="R125" s="1"/>
      <c r="S12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WWW &amp; EBI for topic 7B5 Reproduction</v>
      </c>
      <c r="T125" s="43"/>
      <c r="U125" s="43"/>
      <c r="V125" s="43"/>
      <c r="W125" s="43"/>
      <c r="X125" s="43"/>
      <c r="Y125" s="43"/>
      <c r="Z125" s="43"/>
      <c r="AA125" s="43"/>
      <c r="AC125" s="43"/>
      <c r="AD125" s="43"/>
    </row>
    <row r="126" spans="1:30" ht="14.65" customHeight="1" x14ac:dyDescent="0.25">
      <c r="A126" s="42" t="str">
        <f>_xlfn.XLOOKUP(StatementLookup[[#This Row],[TopicID]],TopicLookup[TopicID],TopicLookup[SyllabusSubject])</f>
        <v>Science</v>
      </c>
      <c r="B126" s="43">
        <f>_xlfn.XLOOKUP(StatementLookup[[#This Row],[TopicID]],TopicLookup[TopicID],TopicLookup[SyllabusKeyStage])</f>
        <v>3</v>
      </c>
      <c r="C126" s="43" t="str">
        <f>_xlfn.XLOOKUP(StatementLookup[[#This Row],[TopicID]],topics!I:I,topics!D:D)</f>
        <v>KS3.Science</v>
      </c>
      <c r="D126" s="43" t="str">
        <f>_xlfn.XLOOKUP(StatementLookup[[#This Row],[TopicID]],topics!I:I,topics!E:E)</f>
        <v>Y7.Science</v>
      </c>
      <c r="E126" s="44">
        <v>7</v>
      </c>
      <c r="F126" s="36" t="s">
        <v>4</v>
      </c>
      <c r="G126" s="45">
        <v>5</v>
      </c>
      <c r="H126" s="36" t="s">
        <v>6</v>
      </c>
      <c r="I126" s="46">
        <v>1</v>
      </c>
      <c r="J12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7B5</v>
      </c>
      <c r="K12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7B5.R</v>
      </c>
      <c r="L12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7B5.R.1</v>
      </c>
      <c r="M126" s="26" t="str">
        <f>IF(ISERROR(_xlfn.XLOOKUP(StatementLookup[[#This Row],[TopicID]],TopicLookup[TopicID],TopicLookup[TopicTitle])),"",_xlfn.XLOOKUP(StatementLookup[[#This Row],[TopicID]],TopicLookup[TopicID],TopicLookup[TopicTitle]))</f>
        <v>Reproduction</v>
      </c>
      <c r="N126" s="27" t="str">
        <f>IF(ISERROR(_xlfn.XLOOKUP(StatementLookup[[#This Row],[LessonID]],LessonLookup[LessonID],LessonLookup[LessonTitle])),"",_xlfn.XLOOKUP(StatementLookup[[#This Row],[LessonID]],LessonLookup[LessonID],LessonLookup[LessonTitle]))</f>
        <v>Revision of topic 7B5 Reproduction</v>
      </c>
      <c r="O126" s="1" t="str">
        <f>IF(StatementLookup[[#This Row],[LearningStatementEnter]]="",StatementLookup[[#This Row],[LearningStatementAuto]],StatementLookup[[#This Row],[LearningStatementEnter]])</f>
        <v>Review topic 7B5 Reproduction</v>
      </c>
      <c r="P126" s="1"/>
      <c r="Q126" s="1" t="s">
        <v>2954</v>
      </c>
      <c r="R126" s="1"/>
      <c r="S12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topic 7B5 Reproduction</v>
      </c>
      <c r="T126" s="43"/>
      <c r="U126" s="43"/>
      <c r="V126" s="43"/>
      <c r="W126" s="43"/>
      <c r="X126" s="43"/>
      <c r="Y126" s="43"/>
      <c r="Z126" s="43"/>
      <c r="AA126" s="43"/>
      <c r="AC126" s="43"/>
      <c r="AD126" s="43"/>
    </row>
    <row r="127" spans="1:30" ht="14.65" customHeight="1" x14ac:dyDescent="0.25">
      <c r="A127" s="42" t="str">
        <f>_xlfn.XLOOKUP(StatementLookup[[#This Row],[TopicID]],TopicLookup[TopicID],TopicLookup[SyllabusSubject])</f>
        <v>Science</v>
      </c>
      <c r="B127" s="43">
        <f>_xlfn.XLOOKUP(StatementLookup[[#This Row],[TopicID]],TopicLookup[TopicID],TopicLookup[SyllabusKeyStage])</f>
        <v>3</v>
      </c>
      <c r="C127" s="43" t="str">
        <f>_xlfn.XLOOKUP(StatementLookup[[#This Row],[TopicID]],topics!I:I,topics!D:D)</f>
        <v>KS3.Science</v>
      </c>
      <c r="D127" s="43" t="str">
        <f>_xlfn.XLOOKUP(StatementLookup[[#This Row],[TopicID]],topics!I:I,topics!E:E)</f>
        <v>Y7.Science</v>
      </c>
      <c r="E127" s="44">
        <v>7</v>
      </c>
      <c r="F127" s="36" t="s">
        <v>4</v>
      </c>
      <c r="G127" s="45">
        <v>5</v>
      </c>
      <c r="H127" s="36" t="s">
        <v>7</v>
      </c>
      <c r="I127" s="46">
        <v>1</v>
      </c>
      <c r="J12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7B5</v>
      </c>
      <c r="K12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7B5.T</v>
      </c>
      <c r="L12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7B5.T.1</v>
      </c>
      <c r="M127" s="26" t="str">
        <f>IF(ISERROR(_xlfn.XLOOKUP(StatementLookup[[#This Row],[TopicID]],TopicLookup[TopicID],TopicLookup[TopicTitle])),"",_xlfn.XLOOKUP(StatementLookup[[#This Row],[TopicID]],TopicLookup[TopicID],TopicLookup[TopicTitle]))</f>
        <v>Reproduction</v>
      </c>
      <c r="N127" s="27" t="str">
        <f>IF(ISERROR(_xlfn.XLOOKUP(StatementLookup[[#This Row],[LessonID]],LessonLookup[LessonID],LessonLookup[LessonTitle])),"",_xlfn.XLOOKUP(StatementLookup[[#This Row],[LessonID]],LessonLookup[LessonID],LessonLookup[LessonTitle]))</f>
        <v>Topic test: 7B5 Reproduction</v>
      </c>
      <c r="O127" s="1" t="str">
        <f>IF(StatementLookup[[#This Row],[LearningStatementEnter]]="",StatementLookup[[#This Row],[LearningStatementAuto]],StatementLookup[[#This Row],[LearningStatementEnter]])</f>
        <v>Test understanding of topic 7B5 Reproduction</v>
      </c>
      <c r="P127" s="1"/>
      <c r="Q127" s="1" t="s">
        <v>2954</v>
      </c>
      <c r="R127" s="1"/>
      <c r="S12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Test understanding of topic 7B5 Reproduction</v>
      </c>
      <c r="T127" s="43"/>
      <c r="U127" s="43"/>
      <c r="V127" s="43"/>
      <c r="W127" s="43"/>
      <c r="X127" s="43"/>
      <c r="Y127" s="43"/>
      <c r="Z127" s="43"/>
      <c r="AA127" s="43"/>
      <c r="AC127" s="43"/>
      <c r="AD127" s="43"/>
    </row>
    <row r="128" spans="1:30" ht="14.65" customHeight="1" x14ac:dyDescent="0.25">
      <c r="A128" s="42" t="str">
        <f>_xlfn.XLOOKUP(StatementLookup[[#This Row],[TopicID]],TopicLookup[TopicID],TopicLookup[SyllabusSubject])</f>
        <v>Science</v>
      </c>
      <c r="B128" s="43">
        <f>_xlfn.XLOOKUP(StatementLookup[[#This Row],[TopicID]],TopicLookup[TopicID],TopicLookup[SyllabusKeyStage])</f>
        <v>3</v>
      </c>
      <c r="C128" s="43" t="str">
        <f>_xlfn.XLOOKUP(StatementLookup[[#This Row],[TopicID]],topics!I:I,topics!D:D)</f>
        <v>KS3.Science</v>
      </c>
      <c r="D128" s="43" t="str">
        <f>_xlfn.XLOOKUP(StatementLookup[[#This Row],[TopicID]],topics!I:I,topics!E:E)</f>
        <v>Y7.Science</v>
      </c>
      <c r="E128" s="44">
        <v>7</v>
      </c>
      <c r="F128" s="36" t="s">
        <v>4</v>
      </c>
      <c r="G128" s="45">
        <v>6</v>
      </c>
      <c r="H128" s="36">
        <v>1</v>
      </c>
      <c r="I128" s="46">
        <v>1</v>
      </c>
      <c r="J12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7B6</v>
      </c>
      <c r="K12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7B6.1</v>
      </c>
      <c r="L12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7B6.1.1</v>
      </c>
      <c r="M128" s="26" t="str">
        <f>IF(ISERROR(_xlfn.XLOOKUP(StatementLookup[[#This Row],[TopicID]],TopicLookup[TopicID],TopicLookup[TopicTitle])),"",_xlfn.XLOOKUP(StatementLookup[[#This Row],[TopicID]],TopicLookup[TopicID],TopicLookup[TopicTitle]))</f>
        <v>Body Systems And Health</v>
      </c>
      <c r="N128" s="27" t="str">
        <f>IF(ISERROR(_xlfn.XLOOKUP(StatementLookup[[#This Row],[LessonID]],LessonLookup[LessonID],LessonLookup[LessonTitle])),"",_xlfn.XLOOKUP(StatementLookup[[#This Row],[LessonID]],LessonLookup[LessonID],LessonLookup[LessonTitle]))</f>
        <v>The human skeleton</v>
      </c>
      <c r="O128" s="1" t="str">
        <f>IF(StatementLookup[[#This Row],[LearningStatementEnter]]="",StatementLookup[[#This Row],[LearningStatementAuto]],StatementLookup[[#This Row],[LearningStatementEnter]])</f>
        <v>Recall the main functions of the skeleton (support, protection, movement).</v>
      </c>
      <c r="P128" s="43" t="s">
        <v>1241</v>
      </c>
      <c r="Q128" s="1" t="s">
        <v>2953</v>
      </c>
      <c r="R128" s="1"/>
      <c r="S12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8" s="43"/>
      <c r="U128" s="43"/>
      <c r="V128" s="43"/>
      <c r="W128" s="43"/>
      <c r="X128" s="43"/>
      <c r="Y128" s="43"/>
      <c r="Z128" s="43"/>
      <c r="AA128" s="43"/>
      <c r="AC128" s="43"/>
      <c r="AD128" s="43"/>
    </row>
    <row r="129" spans="1:30" ht="14.65" customHeight="1" x14ac:dyDescent="0.25">
      <c r="A129" s="42" t="str">
        <f>_xlfn.XLOOKUP(StatementLookup[[#This Row],[TopicID]],TopicLookup[TopicID],TopicLookup[SyllabusSubject])</f>
        <v>Science</v>
      </c>
      <c r="B129" s="43">
        <f>_xlfn.XLOOKUP(StatementLookup[[#This Row],[TopicID]],TopicLookup[TopicID],TopicLookup[SyllabusKeyStage])</f>
        <v>3</v>
      </c>
      <c r="C129" s="43" t="str">
        <f>_xlfn.XLOOKUP(StatementLookup[[#This Row],[TopicID]],topics!I:I,topics!D:D)</f>
        <v>KS3.Science</v>
      </c>
      <c r="D129" s="43" t="str">
        <f>_xlfn.XLOOKUP(StatementLookup[[#This Row],[TopicID]],topics!I:I,topics!E:E)</f>
        <v>Y7.Science</v>
      </c>
      <c r="E129" s="44">
        <v>7</v>
      </c>
      <c r="F129" s="36" t="s">
        <v>4</v>
      </c>
      <c r="G129" s="45">
        <v>6</v>
      </c>
      <c r="H129" s="36">
        <v>1</v>
      </c>
      <c r="I129" s="46">
        <v>2</v>
      </c>
      <c r="J12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7B6</v>
      </c>
      <c r="K12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7B6.1</v>
      </c>
      <c r="L12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7B6.1.2</v>
      </c>
      <c r="M129" s="26" t="str">
        <f>IF(ISERROR(_xlfn.XLOOKUP(StatementLookup[[#This Row],[TopicID]],TopicLookup[TopicID],TopicLookup[TopicTitle])),"",_xlfn.XLOOKUP(StatementLookup[[#This Row],[TopicID]],TopicLookup[TopicID],TopicLookup[TopicTitle]))</f>
        <v>Body Systems And Health</v>
      </c>
      <c r="N129" s="27" t="str">
        <f>IF(ISERROR(_xlfn.XLOOKUP(StatementLookup[[#This Row],[LessonID]],LessonLookup[LessonID],LessonLookup[LessonTitle])),"",_xlfn.XLOOKUP(StatementLookup[[#This Row],[LessonID]],LessonLookup[LessonID],LessonLookup[LessonTitle]))</f>
        <v>The human skeleton</v>
      </c>
      <c r="O129" s="1" t="str">
        <f>IF(StatementLookup[[#This Row],[LearningStatementEnter]]="",StatementLookup[[#This Row],[LearningStatementAuto]],StatementLookup[[#This Row],[LearningStatementEnter]])</f>
        <v>Identify the main bones in the human skeleton and correctly use the terms: skull, vertebra(e), ribs, sternum, hip, thigh, shin, collar bone, knee cap, ribcage.</v>
      </c>
      <c r="P129" s="1" t="s">
        <v>1242</v>
      </c>
      <c r="Q129" s="1" t="s">
        <v>2953</v>
      </c>
      <c r="R129" s="1"/>
      <c r="S12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9" s="43"/>
      <c r="U129" s="43"/>
      <c r="V129" s="43"/>
      <c r="W129" s="43"/>
      <c r="X129" s="43"/>
      <c r="Y129" s="43"/>
      <c r="Z129" s="43"/>
      <c r="AA129" s="43"/>
      <c r="AC129" s="43"/>
      <c r="AD129" s="43"/>
    </row>
    <row r="130" spans="1:30" ht="14.65" customHeight="1" x14ac:dyDescent="0.25">
      <c r="A130" s="42" t="str">
        <f>_xlfn.XLOOKUP(StatementLookup[[#This Row],[TopicID]],TopicLookup[TopicID],TopicLookup[SyllabusSubject])</f>
        <v>Science</v>
      </c>
      <c r="B130" s="43">
        <f>_xlfn.XLOOKUP(StatementLookup[[#This Row],[TopicID]],TopicLookup[TopicID],TopicLookup[SyllabusKeyStage])</f>
        <v>3</v>
      </c>
      <c r="C130" s="43" t="str">
        <f>_xlfn.XLOOKUP(StatementLookup[[#This Row],[TopicID]],topics!I:I,topics!D:D)</f>
        <v>KS3.Science</v>
      </c>
      <c r="D130" s="43" t="str">
        <f>_xlfn.XLOOKUP(StatementLookup[[#This Row],[TopicID]],topics!I:I,topics!E:E)</f>
        <v>Y7.Science</v>
      </c>
      <c r="E130" s="44">
        <v>7</v>
      </c>
      <c r="F130" s="36" t="s">
        <v>4</v>
      </c>
      <c r="G130" s="45">
        <v>6</v>
      </c>
      <c r="H130" s="36">
        <v>1</v>
      </c>
      <c r="I130" s="46">
        <v>3</v>
      </c>
      <c r="J13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7B6</v>
      </c>
      <c r="K13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7B6.1</v>
      </c>
      <c r="L13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7B6.1.3</v>
      </c>
      <c r="M130" s="26" t="str">
        <f>IF(ISERROR(_xlfn.XLOOKUP(StatementLookup[[#This Row],[TopicID]],TopicLookup[TopicID],TopicLookup[TopicTitle])),"",_xlfn.XLOOKUP(StatementLookup[[#This Row],[TopicID]],TopicLookup[TopicID],TopicLookup[TopicTitle]))</f>
        <v>Body Systems And Health</v>
      </c>
      <c r="N130" s="27" t="str">
        <f>IF(ISERROR(_xlfn.XLOOKUP(StatementLookup[[#This Row],[LessonID]],LessonLookup[LessonID],LessonLookup[LessonTitle])),"",_xlfn.XLOOKUP(StatementLookup[[#This Row],[LessonID]],LessonLookup[LessonID],LessonLookup[LessonTitle]))</f>
        <v>The human skeleton</v>
      </c>
      <c r="O130" s="1" t="str">
        <f>IF(StatementLookup[[#This Row],[LearningStatementEnter]]="",StatementLookup[[#This Row],[LearningStatementAuto]],StatementLookup[[#This Row],[LearningStatementEnter]])</f>
        <v>Classify joints as different types</v>
      </c>
      <c r="P130" s="43" t="s">
        <v>1243</v>
      </c>
      <c r="Q130" s="1" t="s">
        <v>2953</v>
      </c>
      <c r="R130" s="1"/>
      <c r="S13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0" s="43"/>
      <c r="U130" s="43"/>
      <c r="V130" s="43"/>
      <c r="W130" s="43"/>
      <c r="X130" s="43"/>
      <c r="Y130" s="43"/>
      <c r="Z130" s="43"/>
      <c r="AA130" s="43"/>
      <c r="AC130" s="43"/>
      <c r="AD130" s="43"/>
    </row>
    <row r="131" spans="1:30" ht="14.65" customHeight="1" x14ac:dyDescent="0.25">
      <c r="A131" s="42" t="str">
        <f>_xlfn.XLOOKUP(StatementLookup[[#This Row],[TopicID]],TopicLookup[TopicID],TopicLookup[SyllabusSubject])</f>
        <v>Science</v>
      </c>
      <c r="B131" s="43">
        <f>_xlfn.XLOOKUP(StatementLookup[[#This Row],[TopicID]],TopicLookup[TopicID],TopicLookup[SyllabusKeyStage])</f>
        <v>3</v>
      </c>
      <c r="C131" s="43" t="str">
        <f>_xlfn.XLOOKUP(StatementLookup[[#This Row],[TopicID]],topics!I:I,topics!D:D)</f>
        <v>KS3.Science</v>
      </c>
      <c r="D131" s="43" t="str">
        <f>_xlfn.XLOOKUP(StatementLookup[[#This Row],[TopicID]],topics!I:I,topics!E:E)</f>
        <v>Y7.Science</v>
      </c>
      <c r="E131" s="44">
        <v>7</v>
      </c>
      <c r="F131" s="36" t="s">
        <v>4</v>
      </c>
      <c r="G131" s="45">
        <v>6</v>
      </c>
      <c r="H131" s="36">
        <v>2</v>
      </c>
      <c r="I131" s="46">
        <v>1</v>
      </c>
      <c r="J13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7B6</v>
      </c>
      <c r="K13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7B6.2</v>
      </c>
      <c r="L13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7B6.2.1</v>
      </c>
      <c r="M131" s="26" t="str">
        <f>IF(ISERROR(_xlfn.XLOOKUP(StatementLookup[[#This Row],[TopicID]],TopicLookup[TopicID],TopicLookup[TopicTitle])),"",_xlfn.XLOOKUP(StatementLookup[[#This Row],[TopicID]],TopicLookup[TopicID],TopicLookup[TopicTitle]))</f>
        <v>Body Systems And Health</v>
      </c>
      <c r="N131" s="27" t="str">
        <f>IF(ISERROR(_xlfn.XLOOKUP(StatementLookup[[#This Row],[LessonID]],LessonLookup[LessonID],LessonLookup[LessonTitle])),"",_xlfn.XLOOKUP(StatementLookup[[#This Row],[LessonID]],LessonLookup[LessonID],LessonLookup[LessonTitle]))</f>
        <v>The role of joints and muscles</v>
      </c>
      <c r="O131" s="1" t="str">
        <f>IF(StatementLookup[[#This Row],[LearningStatementEnter]]="",StatementLookup[[#This Row],[LearningStatementAuto]],StatementLookup[[#This Row],[LearningStatementEnter]])</f>
        <v>Describe how muscles and bones work together to allow movement.</v>
      </c>
      <c r="P131" s="1" t="s">
        <v>1244</v>
      </c>
      <c r="Q131" s="1" t="s">
        <v>2953</v>
      </c>
      <c r="R131" s="1"/>
      <c r="S13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1" s="43"/>
      <c r="U131" s="43"/>
      <c r="V131" s="43"/>
      <c r="W131" s="43"/>
      <c r="X131" s="43"/>
      <c r="Y131" s="43"/>
      <c r="Z131" s="43"/>
      <c r="AA131" s="43"/>
      <c r="AC131" s="43"/>
      <c r="AD131" s="43"/>
    </row>
    <row r="132" spans="1:30" ht="14.65" customHeight="1" x14ac:dyDescent="0.25">
      <c r="A132" s="42" t="str">
        <f>_xlfn.XLOOKUP(StatementLookup[[#This Row],[TopicID]],TopicLookup[TopicID],TopicLookup[SyllabusSubject])</f>
        <v>Science</v>
      </c>
      <c r="B132" s="43">
        <f>_xlfn.XLOOKUP(StatementLookup[[#This Row],[TopicID]],TopicLookup[TopicID],TopicLookup[SyllabusKeyStage])</f>
        <v>3</v>
      </c>
      <c r="C132" s="43" t="str">
        <f>_xlfn.XLOOKUP(StatementLookup[[#This Row],[TopicID]],topics!I:I,topics!D:D)</f>
        <v>KS3.Science</v>
      </c>
      <c r="D132" s="43" t="str">
        <f>_xlfn.XLOOKUP(StatementLookup[[#This Row],[TopicID]],topics!I:I,topics!E:E)</f>
        <v>Y7.Science</v>
      </c>
      <c r="E132" s="44">
        <v>7</v>
      </c>
      <c r="F132" s="36" t="s">
        <v>4</v>
      </c>
      <c r="G132" s="45">
        <v>6</v>
      </c>
      <c r="H132" s="36">
        <v>2</v>
      </c>
      <c r="I132" s="46">
        <v>2</v>
      </c>
      <c r="J13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7B6</v>
      </c>
      <c r="K13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7B6.2</v>
      </c>
      <c r="L13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7B6.2.2</v>
      </c>
      <c r="M132" s="26" t="str">
        <f>IF(ISERROR(_xlfn.XLOOKUP(StatementLookup[[#This Row],[TopicID]],TopicLookup[TopicID],TopicLookup[TopicTitle])),"",_xlfn.XLOOKUP(StatementLookup[[#This Row],[TopicID]],TopicLookup[TopicID],TopicLookup[TopicTitle]))</f>
        <v>Body Systems And Health</v>
      </c>
      <c r="N132" s="27" t="str">
        <f>IF(ISERROR(_xlfn.XLOOKUP(StatementLookup[[#This Row],[LessonID]],LessonLookup[LessonID],LessonLookup[LessonTitle])),"",_xlfn.XLOOKUP(StatementLookup[[#This Row],[LessonID]],LessonLookup[LessonID],LessonLookup[LessonTitle]))</f>
        <v>The role of joints and muscles</v>
      </c>
      <c r="O132" s="1" t="str">
        <f>IF(StatementLookup[[#This Row],[LearningStatementEnter]]="",StatementLookup[[#This Row],[LearningStatementAuto]],StatementLookup[[#This Row],[LearningStatementEnter]])</f>
        <v>State the function of and the parts in the locomotor system and correctly use the terms: locomotor system, biomechanics.</v>
      </c>
      <c r="P132" s="43" t="s">
        <v>1245</v>
      </c>
      <c r="Q132" s="1" t="s">
        <v>2953</v>
      </c>
      <c r="R132" s="1"/>
      <c r="S13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2" s="43"/>
      <c r="U132" s="43"/>
      <c r="V132" s="43"/>
      <c r="W132" s="43"/>
      <c r="X132" s="43"/>
      <c r="Y132" s="43"/>
      <c r="Z132" s="43"/>
      <c r="AA132" s="43"/>
      <c r="AC132" s="43"/>
      <c r="AD132" s="43"/>
    </row>
    <row r="133" spans="1:30" ht="14.65" customHeight="1" x14ac:dyDescent="0.25">
      <c r="A133" s="42" t="str">
        <f>_xlfn.XLOOKUP(StatementLookup[[#This Row],[TopicID]],TopicLookup[TopicID],TopicLookup[SyllabusSubject])</f>
        <v>Science</v>
      </c>
      <c r="B133" s="43">
        <f>_xlfn.XLOOKUP(StatementLookup[[#This Row],[TopicID]],TopicLookup[TopicID],TopicLookup[SyllabusKeyStage])</f>
        <v>3</v>
      </c>
      <c r="C133" s="43" t="str">
        <f>_xlfn.XLOOKUP(StatementLookup[[#This Row],[TopicID]],topics!I:I,topics!D:D)</f>
        <v>KS3.Science</v>
      </c>
      <c r="D133" s="43" t="str">
        <f>_xlfn.XLOOKUP(StatementLookup[[#This Row],[TopicID]],topics!I:I,topics!E:E)</f>
        <v>Y7.Science</v>
      </c>
      <c r="E133" s="44">
        <v>7</v>
      </c>
      <c r="F133" s="36" t="s">
        <v>4</v>
      </c>
      <c r="G133" s="45">
        <v>6</v>
      </c>
      <c r="H133" s="36">
        <v>2</v>
      </c>
      <c r="I133" s="46">
        <v>3</v>
      </c>
      <c r="J13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7B6</v>
      </c>
      <c r="K13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7B6.2</v>
      </c>
      <c r="L13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7B6.2.3</v>
      </c>
      <c r="M133" s="26" t="str">
        <f>IF(ISERROR(_xlfn.XLOOKUP(StatementLookup[[#This Row],[TopicID]],TopicLookup[TopicID],TopicLookup[TopicTitle])),"",_xlfn.XLOOKUP(StatementLookup[[#This Row],[TopicID]],TopicLookup[TopicID],TopicLookup[TopicTitle]))</f>
        <v>Body Systems And Health</v>
      </c>
      <c r="N133" s="27" t="str">
        <f>IF(ISERROR(_xlfn.XLOOKUP(StatementLookup[[#This Row],[LessonID]],LessonLookup[LessonID],LessonLookup[LessonTitle])),"",_xlfn.XLOOKUP(StatementLookup[[#This Row],[LessonID]],LessonLookup[LessonID],LessonLookup[LessonTitle]))</f>
        <v>The role of joints and muscles</v>
      </c>
      <c r="O133" s="1" t="str">
        <f>IF(StatementLookup[[#This Row],[LearningStatementEnter]]="",StatementLookup[[#This Row],[LearningStatementAuto]],StatementLookup[[#This Row],[LearningStatementEnter]])</f>
        <v>Describe how muscle action is controlled by nervous impulses.</v>
      </c>
      <c r="P133" s="43" t="s">
        <v>1246</v>
      </c>
      <c r="Q133" s="1" t="s">
        <v>2953</v>
      </c>
      <c r="R133" s="1"/>
      <c r="S13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3" s="43"/>
      <c r="U133" s="43"/>
      <c r="V133" s="43"/>
      <c r="W133" s="43"/>
      <c r="X133" s="43"/>
      <c r="Y133" s="43"/>
      <c r="Z133" s="43"/>
      <c r="AA133" s="43"/>
      <c r="AC133" s="43"/>
      <c r="AD133" s="43"/>
    </row>
    <row r="134" spans="1:30" ht="14.65" customHeight="1" x14ac:dyDescent="0.25">
      <c r="A134" s="42" t="str">
        <f>_xlfn.XLOOKUP(StatementLookup[[#This Row],[TopicID]],TopicLookup[TopicID],TopicLookup[SyllabusSubject])</f>
        <v>Science</v>
      </c>
      <c r="B134" s="43">
        <f>_xlfn.XLOOKUP(StatementLookup[[#This Row],[TopicID]],TopicLookup[TopicID],TopicLookup[SyllabusKeyStage])</f>
        <v>3</v>
      </c>
      <c r="C134" s="43" t="str">
        <f>_xlfn.XLOOKUP(StatementLookup[[#This Row],[TopicID]],topics!I:I,topics!D:D)</f>
        <v>KS3.Science</v>
      </c>
      <c r="D134" s="43" t="str">
        <f>_xlfn.XLOOKUP(StatementLookup[[#This Row],[TopicID]],topics!I:I,topics!E:E)</f>
        <v>Y7.Science</v>
      </c>
      <c r="E134" s="44">
        <v>7</v>
      </c>
      <c r="F134" s="36" t="s">
        <v>4</v>
      </c>
      <c r="G134" s="45">
        <v>6</v>
      </c>
      <c r="H134" s="36">
        <v>3</v>
      </c>
      <c r="I134" s="46">
        <v>1</v>
      </c>
      <c r="J13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7B6</v>
      </c>
      <c r="K13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7B6.3</v>
      </c>
      <c r="L13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7B6.3.1</v>
      </c>
      <c r="M134" s="26" t="str">
        <f>IF(ISERROR(_xlfn.XLOOKUP(StatementLookup[[#This Row],[TopicID]],TopicLookup[TopicID],TopicLookup[TopicTitle])),"",_xlfn.XLOOKUP(StatementLookup[[#This Row],[TopicID]],TopicLookup[TopicID],TopicLookup[TopicTitle]))</f>
        <v>Body Systems And Health</v>
      </c>
      <c r="N134" s="27" t="str">
        <f>IF(ISERROR(_xlfn.XLOOKUP(StatementLookup[[#This Row],[LessonID]],LessonLookup[LessonID],LessonLookup[LessonTitle])),"",_xlfn.XLOOKUP(StatementLookup[[#This Row],[LessonID]],LessonLookup[LessonID],LessonLookup[LessonTitle]))</f>
        <v>Problems with the skeletal system</v>
      </c>
      <c r="O134" s="1" t="str">
        <f>IF(StatementLookup[[#This Row],[LearningStatementEnter]]="",StatementLookup[[#This Row],[LearningStatementAuto]],StatementLookup[[#This Row],[LearningStatementEnter]])</f>
        <v>Use a knowledge of bones and joints to identify problems with them.</v>
      </c>
      <c r="P134" s="1" t="s">
        <v>1247</v>
      </c>
      <c r="Q134" s="1" t="s">
        <v>2953</v>
      </c>
      <c r="R134" s="1"/>
      <c r="S13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4" s="43"/>
      <c r="U134" s="43"/>
      <c r="V134" s="43"/>
      <c r="W134" s="43"/>
      <c r="X134" s="43"/>
      <c r="Y134" s="43"/>
      <c r="Z134" s="43"/>
      <c r="AA134" s="43"/>
      <c r="AC134" s="43"/>
      <c r="AD134" s="43"/>
    </row>
    <row r="135" spans="1:30" ht="14.65" customHeight="1" x14ac:dyDescent="0.25">
      <c r="A135" s="42" t="str">
        <f>_xlfn.XLOOKUP(StatementLookup[[#This Row],[TopicID]],TopicLookup[TopicID],TopicLookup[SyllabusSubject])</f>
        <v>Science</v>
      </c>
      <c r="B135" s="43">
        <f>_xlfn.XLOOKUP(StatementLookup[[#This Row],[TopicID]],TopicLookup[TopicID],TopicLookup[SyllabusKeyStage])</f>
        <v>3</v>
      </c>
      <c r="C135" s="43" t="str">
        <f>_xlfn.XLOOKUP(StatementLookup[[#This Row],[TopicID]],topics!I:I,topics!D:D)</f>
        <v>KS3.Science</v>
      </c>
      <c r="D135" s="43" t="str">
        <f>_xlfn.XLOOKUP(StatementLookup[[#This Row],[TopicID]],topics!I:I,topics!E:E)</f>
        <v>Y7.Science</v>
      </c>
      <c r="E135" s="44">
        <v>7</v>
      </c>
      <c r="F135" s="36" t="s">
        <v>4</v>
      </c>
      <c r="G135" s="45">
        <v>6</v>
      </c>
      <c r="H135" s="36">
        <v>3</v>
      </c>
      <c r="I135" s="46">
        <v>2</v>
      </c>
      <c r="J13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7B6</v>
      </c>
      <c r="K13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7B6.3</v>
      </c>
      <c r="L13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7B6.3.2</v>
      </c>
      <c r="M135" s="26" t="str">
        <f>IF(ISERROR(_xlfn.XLOOKUP(StatementLookup[[#This Row],[TopicID]],TopicLookup[TopicID],TopicLookup[TopicTitle])),"",_xlfn.XLOOKUP(StatementLookup[[#This Row],[TopicID]],TopicLookup[TopicID],TopicLookup[TopicTitle]))</f>
        <v>Body Systems And Health</v>
      </c>
      <c r="N135" s="27" t="str">
        <f>IF(ISERROR(_xlfn.XLOOKUP(StatementLookup[[#This Row],[LessonID]],LessonLookup[LessonID],LessonLookup[LessonTitle])),"",_xlfn.XLOOKUP(StatementLookup[[#This Row],[LessonID]],LessonLookup[LessonID],LessonLookup[LessonTitle]))</f>
        <v>Problems with the skeletal system</v>
      </c>
      <c r="O135" s="1" t="str">
        <f>IF(StatementLookup[[#This Row],[LearningStatementEnter]]="",StatementLookup[[#This Row],[LearningStatementAuto]],StatementLookup[[#This Row],[LearningStatementEnter]])</f>
        <v>Consider the consequences of the effects of frictional and impact forces on joints</v>
      </c>
      <c r="P135" s="1" t="s">
        <v>1248</v>
      </c>
      <c r="Q135" s="1" t="s">
        <v>2953</v>
      </c>
      <c r="R135" s="1"/>
      <c r="S13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5" s="43"/>
      <c r="U135" s="43"/>
      <c r="V135" s="43"/>
      <c r="W135" s="43"/>
      <c r="X135" s="43"/>
      <c r="Y135" s="43"/>
      <c r="Z135" s="43"/>
      <c r="AA135" s="43"/>
      <c r="AC135" s="43"/>
      <c r="AD135" s="43"/>
    </row>
    <row r="136" spans="1:30" ht="14.65" customHeight="1" x14ac:dyDescent="0.25">
      <c r="A136" s="42" t="str">
        <f>_xlfn.XLOOKUP(StatementLookup[[#This Row],[TopicID]],TopicLookup[TopicID],TopicLookup[SyllabusSubject])</f>
        <v>Science</v>
      </c>
      <c r="B136" s="43">
        <f>_xlfn.XLOOKUP(StatementLookup[[#This Row],[TopicID]],TopicLookup[TopicID],TopicLookup[SyllabusKeyStage])</f>
        <v>3</v>
      </c>
      <c r="C136" s="43" t="str">
        <f>_xlfn.XLOOKUP(StatementLookup[[#This Row],[TopicID]],topics!I:I,topics!D:D)</f>
        <v>KS3.Science</v>
      </c>
      <c r="D136" s="43" t="str">
        <f>_xlfn.XLOOKUP(StatementLookup[[#This Row],[TopicID]],topics!I:I,topics!E:E)</f>
        <v>Y7.Science</v>
      </c>
      <c r="E136" s="44">
        <v>7</v>
      </c>
      <c r="F136" s="36" t="s">
        <v>4</v>
      </c>
      <c r="G136" s="45">
        <v>6</v>
      </c>
      <c r="H136" s="36">
        <v>3</v>
      </c>
      <c r="I136" s="46">
        <v>3</v>
      </c>
      <c r="J13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7B6</v>
      </c>
      <c r="K13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7B6.3</v>
      </c>
      <c r="L13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7B6.3.3</v>
      </c>
      <c r="M136" s="26" t="str">
        <f>IF(ISERROR(_xlfn.XLOOKUP(StatementLookup[[#This Row],[TopicID]],TopicLookup[TopicID],TopicLookup[TopicTitle])),"",_xlfn.XLOOKUP(StatementLookup[[#This Row],[TopicID]],TopicLookup[TopicID],TopicLookup[TopicTitle]))</f>
        <v>Body Systems And Health</v>
      </c>
      <c r="N136" s="27" t="str">
        <f>IF(ISERROR(_xlfn.XLOOKUP(StatementLookup[[#This Row],[LessonID]],LessonLookup[LessonID],LessonLookup[LessonTitle])),"",_xlfn.XLOOKUP(StatementLookup[[#This Row],[LessonID]],LessonLookup[LessonID],LessonLookup[LessonTitle]))</f>
        <v>Problems with the skeletal system</v>
      </c>
      <c r="O136" s="1" t="str">
        <f>IF(StatementLookup[[#This Row],[LearningStatementEnter]]="",StatementLookup[[#This Row],[LearningStatementAuto]],StatementLookup[[#This Row],[LearningStatementEnter]])</f>
        <v>Compare natural hip joints with their artificial replacements.</v>
      </c>
      <c r="P136" s="43" t="s">
        <v>1249</v>
      </c>
      <c r="Q136" s="1" t="s">
        <v>2953</v>
      </c>
      <c r="R136" s="1"/>
      <c r="S13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6" s="43"/>
      <c r="U136" s="43"/>
      <c r="V136" s="43"/>
      <c r="W136" s="43"/>
      <c r="X136" s="43"/>
      <c r="Y136" s="43"/>
      <c r="Z136" s="43"/>
      <c r="AA136" s="43"/>
      <c r="AC136" s="43"/>
      <c r="AD136" s="43"/>
    </row>
    <row r="137" spans="1:30" ht="14.65" customHeight="1" x14ac:dyDescent="0.25">
      <c r="A137" s="42" t="str">
        <f>_xlfn.XLOOKUP(StatementLookup[[#This Row],[TopicID]],TopicLookup[TopicID],TopicLookup[SyllabusSubject])</f>
        <v>Science</v>
      </c>
      <c r="B137" s="43">
        <f>_xlfn.XLOOKUP(StatementLookup[[#This Row],[TopicID]],TopicLookup[TopicID],TopicLookup[SyllabusKeyStage])</f>
        <v>3</v>
      </c>
      <c r="C137" s="43" t="str">
        <f>_xlfn.XLOOKUP(StatementLookup[[#This Row],[TopicID]],topics!I:I,topics!D:D)</f>
        <v>KS3.Science</v>
      </c>
      <c r="D137" s="43" t="str">
        <f>_xlfn.XLOOKUP(StatementLookup[[#This Row],[TopicID]],topics!I:I,topics!E:E)</f>
        <v>Y7.Science</v>
      </c>
      <c r="E137" s="44">
        <v>7</v>
      </c>
      <c r="F137" s="36" t="s">
        <v>4</v>
      </c>
      <c r="G137" s="45">
        <v>6</v>
      </c>
      <c r="H137" s="36">
        <v>4</v>
      </c>
      <c r="I137" s="46">
        <v>1</v>
      </c>
      <c r="J13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7B6</v>
      </c>
      <c r="K13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7B6.4</v>
      </c>
      <c r="L13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7B6.4.1</v>
      </c>
      <c r="M137" s="26" t="str">
        <f>IF(ISERROR(_xlfn.XLOOKUP(StatementLookup[[#This Row],[TopicID]],TopicLookup[TopicID],TopicLookup[TopicTitle])),"",_xlfn.XLOOKUP(StatementLookup[[#This Row],[TopicID]],TopicLookup[TopicID],TopicLookup[TopicTitle]))</f>
        <v>Body Systems And Health</v>
      </c>
      <c r="N137" s="27" t="str">
        <f>IF(ISERROR(_xlfn.XLOOKUP(StatementLookup[[#This Row],[LessonID]],LessonLookup[LessonID],LessonLookup[LessonTitle])),"",_xlfn.XLOOKUP(StatementLookup[[#This Row],[LessonID]],LessonLookup[LessonID],LessonLookup[LessonTitle]))</f>
        <v>The nervous system</v>
      </c>
      <c r="O137" s="1" t="str">
        <f>IF(StatementLookup[[#This Row],[LearningStatementEnter]]="",StatementLookup[[#This Row],[LearningStatementAuto]],StatementLookup[[#This Row],[LearningStatementEnter]])</f>
        <v>Identify the main parts of the nervous system.</v>
      </c>
      <c r="P137" s="1" t="s">
        <v>1250</v>
      </c>
      <c r="Q137" s="1" t="s">
        <v>2953</v>
      </c>
      <c r="R137" s="1"/>
      <c r="S13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7" s="43"/>
      <c r="U137" s="43"/>
      <c r="V137" s="43"/>
      <c r="W137" s="43"/>
      <c r="X137" s="43"/>
      <c r="Y137" s="43"/>
      <c r="Z137" s="43"/>
      <c r="AA137" s="43"/>
      <c r="AC137" s="43"/>
      <c r="AD137" s="43"/>
    </row>
    <row r="138" spans="1:30" ht="14.65" customHeight="1" x14ac:dyDescent="0.25">
      <c r="A138" s="42" t="str">
        <f>_xlfn.XLOOKUP(StatementLookup[[#This Row],[TopicID]],TopicLookup[TopicID],TopicLookup[SyllabusSubject])</f>
        <v>Science</v>
      </c>
      <c r="B138" s="43">
        <f>_xlfn.XLOOKUP(StatementLookup[[#This Row],[TopicID]],TopicLookup[TopicID],TopicLookup[SyllabusKeyStage])</f>
        <v>3</v>
      </c>
      <c r="C138" s="43" t="str">
        <f>_xlfn.XLOOKUP(StatementLookup[[#This Row],[TopicID]],topics!I:I,topics!D:D)</f>
        <v>KS3.Science</v>
      </c>
      <c r="D138" s="43" t="str">
        <f>_xlfn.XLOOKUP(StatementLookup[[#This Row],[TopicID]],topics!I:I,topics!E:E)</f>
        <v>Y7.Science</v>
      </c>
      <c r="E138" s="44">
        <v>7</v>
      </c>
      <c r="F138" s="36" t="s">
        <v>4</v>
      </c>
      <c r="G138" s="45">
        <v>6</v>
      </c>
      <c r="H138" s="36">
        <v>4</v>
      </c>
      <c r="I138" s="46">
        <v>2</v>
      </c>
      <c r="J13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7B6</v>
      </c>
      <c r="K13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7B6.4</v>
      </c>
      <c r="L13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7B6.4.2</v>
      </c>
      <c r="M138" s="26" t="str">
        <f>IF(ISERROR(_xlfn.XLOOKUP(StatementLookup[[#This Row],[TopicID]],TopicLookup[TopicID],TopicLookup[TopicTitle])),"",_xlfn.XLOOKUP(StatementLookup[[#This Row],[TopicID]],TopicLookup[TopicID],TopicLookup[TopicTitle]))</f>
        <v>Body Systems And Health</v>
      </c>
      <c r="N138" s="27" t="str">
        <f>IF(ISERROR(_xlfn.XLOOKUP(StatementLookup[[#This Row],[LessonID]],LessonLookup[LessonID],LessonLookup[LessonTitle])),"",_xlfn.XLOOKUP(StatementLookup[[#This Row],[LessonID]],LessonLookup[LessonID],LessonLookup[LessonTitle]))</f>
        <v>The nervous system</v>
      </c>
      <c r="O138" s="1" t="str">
        <f>IF(StatementLookup[[#This Row],[LearningStatementEnter]]="",StatementLookup[[#This Row],[LearningStatementAuto]],StatementLookup[[#This Row],[LearningStatementEnter]])</f>
        <v>Describe how muscle action is controlled by nerve impulses</v>
      </c>
      <c r="P138" s="1" t="s">
        <v>1251</v>
      </c>
      <c r="Q138" s="1" t="s">
        <v>2953</v>
      </c>
      <c r="R138" s="1"/>
      <c r="S13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8" s="43"/>
      <c r="U138" s="43"/>
      <c r="V138" s="43"/>
      <c r="W138" s="43"/>
      <c r="X138" s="43"/>
      <c r="Y138" s="43"/>
      <c r="Z138" s="43"/>
      <c r="AA138" s="43"/>
      <c r="AC138" s="43"/>
      <c r="AD138" s="43"/>
    </row>
    <row r="139" spans="1:30" ht="14.65" customHeight="1" x14ac:dyDescent="0.25">
      <c r="A139" s="42" t="str">
        <f>_xlfn.XLOOKUP(StatementLookup[[#This Row],[TopicID]],TopicLookup[TopicID],TopicLookup[SyllabusSubject])</f>
        <v>Science</v>
      </c>
      <c r="B139" s="43">
        <f>_xlfn.XLOOKUP(StatementLookup[[#This Row],[TopicID]],TopicLookup[TopicID],TopicLookup[SyllabusKeyStage])</f>
        <v>3</v>
      </c>
      <c r="C139" s="43" t="str">
        <f>_xlfn.XLOOKUP(StatementLookup[[#This Row],[TopicID]],topics!I:I,topics!D:D)</f>
        <v>KS3.Science</v>
      </c>
      <c r="D139" s="43" t="str">
        <f>_xlfn.XLOOKUP(StatementLookup[[#This Row],[TopicID]],topics!I:I,topics!E:E)</f>
        <v>Y7.Science</v>
      </c>
      <c r="E139" s="44">
        <v>7</v>
      </c>
      <c r="F139" s="36" t="s">
        <v>4</v>
      </c>
      <c r="G139" s="45">
        <v>6</v>
      </c>
      <c r="H139" s="36">
        <v>4</v>
      </c>
      <c r="I139" s="46">
        <v>3</v>
      </c>
      <c r="J13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7B6</v>
      </c>
      <c r="K13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7B6.4</v>
      </c>
      <c r="L13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7B6.4.3</v>
      </c>
      <c r="M139" s="26" t="str">
        <f>IF(ISERROR(_xlfn.XLOOKUP(StatementLookup[[#This Row],[TopicID]],TopicLookup[TopicID],TopicLookup[TopicTitle])),"",_xlfn.XLOOKUP(StatementLookup[[#This Row],[TopicID]],TopicLookup[TopicID],TopicLookup[TopicTitle]))</f>
        <v>Body Systems And Health</v>
      </c>
      <c r="N139" s="27" t="str">
        <f>IF(ISERROR(_xlfn.XLOOKUP(StatementLookup[[#This Row],[LessonID]],LessonLookup[LessonID],LessonLookup[LessonTitle])),"",_xlfn.XLOOKUP(StatementLookup[[#This Row],[LessonID]],LessonLookup[LessonID],LessonLookup[LessonTitle]))</f>
        <v>The nervous system</v>
      </c>
      <c r="O139" s="1" t="str">
        <f>IF(StatementLookup[[#This Row],[LearningStatementEnter]]="",StatementLookup[[#This Row],[LearningStatementAuto]],StatementLookup[[#This Row],[LearningStatementEnter]])</f>
        <v>Use a model to explain how information is transmitted around the body by the nervous system</v>
      </c>
      <c r="P139" s="43" t="s">
        <v>1252</v>
      </c>
      <c r="Q139" s="1" t="s">
        <v>2953</v>
      </c>
      <c r="R139" s="1"/>
      <c r="S13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9" s="43"/>
      <c r="U139" s="43"/>
      <c r="V139" s="43"/>
      <c r="W139" s="43"/>
      <c r="X139" s="43"/>
      <c r="Y139" s="43"/>
      <c r="Z139" s="43"/>
      <c r="AA139" s="43"/>
      <c r="AC139" s="43"/>
      <c r="AD139" s="43"/>
    </row>
    <row r="140" spans="1:30" ht="14.65" customHeight="1" x14ac:dyDescent="0.25">
      <c r="A140" s="42" t="str">
        <f>_xlfn.XLOOKUP(StatementLookup[[#This Row],[TopicID]],TopicLookup[TopicID],TopicLookup[SyllabusSubject])</f>
        <v>Science</v>
      </c>
      <c r="B140" s="43">
        <f>_xlfn.XLOOKUP(StatementLookup[[#This Row],[TopicID]],TopicLookup[TopicID],TopicLookup[SyllabusKeyStage])</f>
        <v>3</v>
      </c>
      <c r="C140" s="43" t="str">
        <f>_xlfn.XLOOKUP(StatementLookup[[#This Row],[TopicID]],topics!I:I,topics!D:D)</f>
        <v>KS3.Science</v>
      </c>
      <c r="D140" s="43" t="str">
        <f>_xlfn.XLOOKUP(StatementLookup[[#This Row],[TopicID]],topics!I:I,topics!E:E)</f>
        <v>Y7.Science</v>
      </c>
      <c r="E140" s="44">
        <v>7</v>
      </c>
      <c r="F140" s="36" t="s">
        <v>4</v>
      </c>
      <c r="G140" s="45">
        <v>6</v>
      </c>
      <c r="H140" s="36">
        <v>5</v>
      </c>
      <c r="I140" s="46">
        <v>1</v>
      </c>
      <c r="J14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7B6</v>
      </c>
      <c r="K14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7B6.5</v>
      </c>
      <c r="L14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7B6.5.1</v>
      </c>
      <c r="M140" s="26" t="str">
        <f>IF(ISERROR(_xlfn.XLOOKUP(StatementLookup[[#This Row],[TopicID]],TopicLookup[TopicID],TopicLookup[TopicTitle])),"",_xlfn.XLOOKUP(StatementLookup[[#This Row],[TopicID]],TopicLookup[TopicID],TopicLookup[TopicTitle]))</f>
        <v>Body Systems And Health</v>
      </c>
      <c r="N140" s="27" t="str">
        <f>IF(ISERROR(_xlfn.XLOOKUP(StatementLookup[[#This Row],[LessonID]],LessonLookup[LessonID],LessonLookup[LessonTitle])),"",_xlfn.XLOOKUP(StatementLookup[[#This Row],[LessonID]],LessonLookup[LessonID],LessonLookup[LessonTitle]))</f>
        <v>The hormonal system</v>
      </c>
      <c r="O140" s="1" t="str">
        <f>IF(StatementLookup[[#This Row],[LearningStatementEnter]]="",StatementLookup[[#This Row],[LearningStatementAuto]],StatementLookup[[#This Row],[LearningStatementEnter]])</f>
        <v>State the meaning of: hormone.</v>
      </c>
      <c r="P140" s="43" t="s">
        <v>1253</v>
      </c>
      <c r="Q140" s="1" t="s">
        <v>2953</v>
      </c>
      <c r="R140" s="1"/>
      <c r="S14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0" s="43"/>
      <c r="U140" s="43"/>
      <c r="V140" s="43"/>
      <c r="W140" s="43"/>
      <c r="X140" s="43"/>
      <c r="Y140" s="43"/>
      <c r="Z140" s="43"/>
      <c r="AA140" s="43"/>
      <c r="AC140" s="43"/>
      <c r="AD140" s="43"/>
    </row>
    <row r="141" spans="1:30" ht="14.65" customHeight="1" x14ac:dyDescent="0.25">
      <c r="A141" s="42" t="str">
        <f>_xlfn.XLOOKUP(StatementLookup[[#This Row],[TopicID]],TopicLookup[TopicID],TopicLookup[SyllabusSubject])</f>
        <v>Science</v>
      </c>
      <c r="B141" s="43">
        <f>_xlfn.XLOOKUP(StatementLookup[[#This Row],[TopicID]],TopicLookup[TopicID],TopicLookup[SyllabusKeyStage])</f>
        <v>3</v>
      </c>
      <c r="C141" s="43" t="str">
        <f>_xlfn.XLOOKUP(StatementLookup[[#This Row],[TopicID]],topics!I:I,topics!D:D)</f>
        <v>KS3.Science</v>
      </c>
      <c r="D141" s="43" t="str">
        <f>_xlfn.XLOOKUP(StatementLookup[[#This Row],[TopicID]],topics!I:I,topics!E:E)</f>
        <v>Y7.Science</v>
      </c>
      <c r="E141" s="44">
        <v>7</v>
      </c>
      <c r="F141" s="36" t="s">
        <v>4</v>
      </c>
      <c r="G141" s="45">
        <v>6</v>
      </c>
      <c r="H141" s="36">
        <v>5</v>
      </c>
      <c r="I141" s="46">
        <v>2</v>
      </c>
      <c r="J14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7B6</v>
      </c>
      <c r="K14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7B6.5</v>
      </c>
      <c r="L14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7B6.5.2</v>
      </c>
      <c r="M141" s="26" t="str">
        <f>IF(ISERROR(_xlfn.XLOOKUP(StatementLookup[[#This Row],[TopicID]],TopicLookup[TopicID],TopicLookup[TopicTitle])),"",_xlfn.XLOOKUP(StatementLookup[[#This Row],[TopicID]],TopicLookup[TopicID],TopicLookup[TopicTitle]))</f>
        <v>Body Systems And Health</v>
      </c>
      <c r="N141" s="27" t="str">
        <f>IF(ISERROR(_xlfn.XLOOKUP(StatementLookup[[#This Row],[LessonID]],LessonLookup[LessonID],LessonLookup[LessonTitle])),"",_xlfn.XLOOKUP(StatementLookup[[#This Row],[LessonID]],LessonLookup[LessonID],LessonLookup[LessonTitle]))</f>
        <v>The hormonal system</v>
      </c>
      <c r="O141" s="1" t="str">
        <f>IF(StatementLookup[[#This Row],[LearningStatementEnter]]="",StatementLookup[[#This Row],[LearningStatementAuto]],StatementLookup[[#This Row],[LearningStatementEnter]])</f>
        <v>Describe where hormones are produced, how they are transported and how they affect target organs</v>
      </c>
      <c r="P141" s="1" t="s">
        <v>1254</v>
      </c>
      <c r="Q141" s="1" t="s">
        <v>2953</v>
      </c>
      <c r="R141" s="1"/>
      <c r="S14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1" s="43"/>
      <c r="U141" s="43"/>
      <c r="V141" s="43"/>
      <c r="W141" s="43"/>
      <c r="X141" s="43"/>
      <c r="Y141" s="43"/>
      <c r="Z141" s="43"/>
      <c r="AA141" s="43"/>
      <c r="AC141" s="43"/>
      <c r="AD141" s="43"/>
    </row>
    <row r="142" spans="1:30" ht="14.65" customHeight="1" x14ac:dyDescent="0.25">
      <c r="A142" s="42" t="str">
        <f>_xlfn.XLOOKUP(StatementLookup[[#This Row],[TopicID]],TopicLookup[TopicID],TopicLookup[SyllabusSubject])</f>
        <v>Science</v>
      </c>
      <c r="B142" s="43">
        <f>_xlfn.XLOOKUP(StatementLookup[[#This Row],[TopicID]],TopicLookup[TopicID],TopicLookup[SyllabusKeyStage])</f>
        <v>3</v>
      </c>
      <c r="C142" s="43" t="str">
        <f>_xlfn.XLOOKUP(StatementLookup[[#This Row],[TopicID]],topics!I:I,topics!D:D)</f>
        <v>KS3.Science</v>
      </c>
      <c r="D142" s="43" t="str">
        <f>_xlfn.XLOOKUP(StatementLookup[[#This Row],[TopicID]],topics!I:I,topics!E:E)</f>
        <v>Y7.Science</v>
      </c>
      <c r="E142" s="44">
        <v>7</v>
      </c>
      <c r="F142" s="36" t="s">
        <v>4</v>
      </c>
      <c r="G142" s="45">
        <v>6</v>
      </c>
      <c r="H142" s="36">
        <v>5</v>
      </c>
      <c r="I142" s="46">
        <v>3</v>
      </c>
      <c r="J14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7B6</v>
      </c>
      <c r="K14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7B6.5</v>
      </c>
      <c r="L14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7B6.5.3</v>
      </c>
      <c r="M142" s="26" t="str">
        <f>IF(ISERROR(_xlfn.XLOOKUP(StatementLookup[[#This Row],[TopicID]],TopicLookup[TopicID],TopicLookup[TopicTitle])),"",_xlfn.XLOOKUP(StatementLookup[[#This Row],[TopicID]],TopicLookup[TopicID],TopicLookup[TopicTitle]))</f>
        <v>Body Systems And Health</v>
      </c>
      <c r="N142" s="27" t="str">
        <f>IF(ISERROR(_xlfn.XLOOKUP(StatementLookup[[#This Row],[LessonID]],LessonLookup[LessonID],LessonLookup[LessonTitle])),"",_xlfn.XLOOKUP(StatementLookup[[#This Row],[LessonID]],LessonLookup[LessonID],LessonLookup[LessonTitle]))</f>
        <v>The hormonal system</v>
      </c>
      <c r="O142" s="1" t="str">
        <f>IF(StatementLookup[[#This Row],[LearningStatementEnter]]="",StatementLookup[[#This Row],[LearningStatementAuto]],StatementLookup[[#This Row],[LearningStatementEnter]])</f>
        <v>Describe what diabetes and its effects on the body</v>
      </c>
      <c r="P142" s="43" t="s">
        <v>1255</v>
      </c>
      <c r="Q142" s="1" t="s">
        <v>2953</v>
      </c>
      <c r="R142" s="1"/>
      <c r="S14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2" s="43"/>
      <c r="U142" s="43"/>
      <c r="V142" s="43"/>
      <c r="W142" s="43"/>
      <c r="X142" s="43"/>
      <c r="Y142" s="43"/>
      <c r="Z142" s="43"/>
      <c r="AA142" s="43"/>
      <c r="AC142" s="43"/>
      <c r="AD142" s="43"/>
    </row>
    <row r="143" spans="1:30" ht="14.65" customHeight="1" x14ac:dyDescent="0.25">
      <c r="A143" s="42" t="str">
        <f>_xlfn.XLOOKUP(StatementLookup[[#This Row],[TopicID]],TopicLookup[TopicID],TopicLookup[SyllabusSubject])</f>
        <v>Science</v>
      </c>
      <c r="B143" s="43">
        <f>_xlfn.XLOOKUP(StatementLookup[[#This Row],[TopicID]],TopicLookup[TopicID],TopicLookup[SyllabusKeyStage])</f>
        <v>3</v>
      </c>
      <c r="C143" s="43" t="str">
        <f>_xlfn.XLOOKUP(StatementLookup[[#This Row],[TopicID]],topics!I:I,topics!D:D)</f>
        <v>KS3.Science</v>
      </c>
      <c r="D143" s="43" t="str">
        <f>_xlfn.XLOOKUP(StatementLookup[[#This Row],[TopicID]],topics!I:I,topics!E:E)</f>
        <v>Y7.Science</v>
      </c>
      <c r="E143" s="44">
        <v>7</v>
      </c>
      <c r="F143" s="36" t="s">
        <v>4</v>
      </c>
      <c r="G143" s="45">
        <v>6</v>
      </c>
      <c r="H143" s="36">
        <v>6</v>
      </c>
      <c r="I143" s="46">
        <v>1</v>
      </c>
      <c r="J14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7B6</v>
      </c>
      <c r="K14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7B6.6</v>
      </c>
      <c r="L14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7B6.6.1</v>
      </c>
      <c r="M143" s="26" t="str">
        <f>IF(ISERROR(_xlfn.XLOOKUP(StatementLookup[[#This Row],[TopicID]],TopicLookup[TopicID],TopicLookup[TopicTitle])),"",_xlfn.XLOOKUP(StatementLookup[[#This Row],[TopicID]],TopicLookup[TopicID],TopicLookup[TopicTitle]))</f>
        <v>Body Systems And Health</v>
      </c>
      <c r="N143" s="27" t="str">
        <f>IF(ISERROR(_xlfn.XLOOKUP(StatementLookup[[#This Row],[LessonID]],LessonLookup[LessonID],LessonLookup[LessonTitle])),"",_xlfn.XLOOKUP(StatementLookup[[#This Row],[LessonID]],LessonLookup[LessonID],LessonLookup[LessonTitle]))</f>
        <v>Harmful substances</v>
      </c>
      <c r="O143" s="1" t="str">
        <f>IF(StatementLookup[[#This Row],[LearningStatementEnter]]="",StatementLookup[[#This Row],[LearningStatementAuto]],StatementLookup[[#This Row],[LearningStatementEnter]])</f>
        <v>Explain the short- and long-term effects of alcohol.</v>
      </c>
      <c r="P143" s="1" t="s">
        <v>1256</v>
      </c>
      <c r="Q143" s="1" t="s">
        <v>2953</v>
      </c>
      <c r="R143" s="1"/>
      <c r="S14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3" s="43"/>
      <c r="U143" s="43"/>
      <c r="V143" s="43"/>
      <c r="W143" s="43"/>
      <c r="X143" s="43"/>
      <c r="Y143" s="43"/>
      <c r="Z143" s="43"/>
      <c r="AA143" s="43"/>
      <c r="AC143" s="43"/>
      <c r="AD143" s="43"/>
    </row>
    <row r="144" spans="1:30" ht="14.65" customHeight="1" x14ac:dyDescent="0.25">
      <c r="A144" s="42" t="str">
        <f>_xlfn.XLOOKUP(StatementLookup[[#This Row],[TopicID]],TopicLookup[TopicID],TopicLookup[SyllabusSubject])</f>
        <v>Science</v>
      </c>
      <c r="B144" s="43">
        <f>_xlfn.XLOOKUP(StatementLookup[[#This Row],[TopicID]],TopicLookup[TopicID],TopicLookup[SyllabusKeyStage])</f>
        <v>3</v>
      </c>
      <c r="C144" s="43" t="str">
        <f>_xlfn.XLOOKUP(StatementLookup[[#This Row],[TopicID]],topics!I:I,topics!D:D)</f>
        <v>KS3.Science</v>
      </c>
      <c r="D144" s="43" t="str">
        <f>_xlfn.XLOOKUP(StatementLookup[[#This Row],[TopicID]],topics!I:I,topics!E:E)</f>
        <v>Y7.Science</v>
      </c>
      <c r="E144" s="44">
        <v>7</v>
      </c>
      <c r="F144" s="36" t="s">
        <v>4</v>
      </c>
      <c r="G144" s="45">
        <v>6</v>
      </c>
      <c r="H144" s="36">
        <v>6</v>
      </c>
      <c r="I144" s="46">
        <v>2</v>
      </c>
      <c r="J14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7B6</v>
      </c>
      <c r="K14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7B6.6</v>
      </c>
      <c r="L14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7B6.6.2</v>
      </c>
      <c r="M144" s="26" t="str">
        <f>IF(ISERROR(_xlfn.XLOOKUP(StatementLookup[[#This Row],[TopicID]],TopicLookup[TopicID],TopicLookup[TopicTitle])),"",_xlfn.XLOOKUP(StatementLookup[[#This Row],[TopicID]],TopicLookup[TopicID],TopicLookup[TopicTitle]))</f>
        <v>Body Systems And Health</v>
      </c>
      <c r="N144" s="27" t="str">
        <f>IF(ISERROR(_xlfn.XLOOKUP(StatementLookup[[#This Row],[LessonID]],LessonLookup[LessonID],LessonLookup[LessonTitle])),"",_xlfn.XLOOKUP(StatementLookup[[#This Row],[LessonID]],LessonLookup[LessonID],LessonLookup[LessonTitle]))</f>
        <v>Harmful substances</v>
      </c>
      <c r="O144" s="1" t="str">
        <f>IF(StatementLookup[[#This Row],[LearningStatementEnter]]="",StatementLookup[[#This Row],[LearningStatementAuto]],StatementLookup[[#This Row],[LearningStatementEnter]])</f>
        <v>Explain the effects of drugs on the body by reference to the nervous system.</v>
      </c>
      <c r="P144" s="1" t="s">
        <v>1257</v>
      </c>
      <c r="Q144" s="1" t="s">
        <v>2953</v>
      </c>
      <c r="R144" s="1"/>
      <c r="S14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4" s="43"/>
      <c r="U144" s="43"/>
      <c r="V144" s="43"/>
      <c r="W144" s="43"/>
      <c r="X144" s="43"/>
      <c r="Y144" s="43"/>
      <c r="Z144" s="43"/>
      <c r="AA144" s="43"/>
      <c r="AC144" s="43"/>
      <c r="AD144" s="43"/>
    </row>
    <row r="145" spans="1:30" ht="14.65" customHeight="1" x14ac:dyDescent="0.25">
      <c r="A145" s="42" t="str">
        <f>_xlfn.XLOOKUP(StatementLookup[[#This Row],[TopicID]],TopicLookup[TopicID],TopicLookup[SyllabusSubject])</f>
        <v>Science</v>
      </c>
      <c r="B145" s="43">
        <f>_xlfn.XLOOKUP(StatementLookup[[#This Row],[TopicID]],TopicLookup[TopicID],TopicLookup[SyllabusKeyStage])</f>
        <v>3</v>
      </c>
      <c r="C145" s="43" t="str">
        <f>_xlfn.XLOOKUP(StatementLookup[[#This Row],[TopicID]],topics!I:I,topics!D:D)</f>
        <v>KS3.Science</v>
      </c>
      <c r="D145" s="43" t="str">
        <f>_xlfn.XLOOKUP(StatementLookup[[#This Row],[TopicID]],topics!I:I,topics!E:E)</f>
        <v>Y7.Science</v>
      </c>
      <c r="E145" s="44">
        <v>7</v>
      </c>
      <c r="F145" s="36" t="s">
        <v>4</v>
      </c>
      <c r="G145" s="45">
        <v>6</v>
      </c>
      <c r="H145" s="36">
        <v>6</v>
      </c>
      <c r="I145" s="46">
        <v>3</v>
      </c>
      <c r="J14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7B6</v>
      </c>
      <c r="K14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7B6.6</v>
      </c>
      <c r="L14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7B6.6.3</v>
      </c>
      <c r="M145" s="26" t="str">
        <f>IF(ISERROR(_xlfn.XLOOKUP(StatementLookup[[#This Row],[TopicID]],TopicLookup[TopicID],TopicLookup[TopicTitle])),"",_xlfn.XLOOKUP(StatementLookup[[#This Row],[TopicID]],TopicLookup[TopicID],TopicLookup[TopicTitle]))</f>
        <v>Body Systems And Health</v>
      </c>
      <c r="N145" s="27" t="str">
        <f>IF(ISERROR(_xlfn.XLOOKUP(StatementLookup[[#This Row],[LessonID]],LessonLookup[LessonID],LessonLookup[LessonTitle])),"",_xlfn.XLOOKUP(StatementLookup[[#This Row],[LessonID]],LessonLookup[LessonID],LessonLookup[LessonTitle]))</f>
        <v>Harmful substances</v>
      </c>
      <c r="O145" s="1" t="str">
        <f>IF(StatementLookup[[#This Row],[LearningStatementEnter]]="",StatementLookup[[#This Row],[LearningStatementAuto]],StatementLookup[[#This Row],[LearningStatementEnter]])</f>
        <v>Describe the short- and long-term effects of smoking.</v>
      </c>
      <c r="P145" s="43" t="s">
        <v>1258</v>
      </c>
      <c r="Q145" s="1" t="s">
        <v>2953</v>
      </c>
      <c r="R145" s="1"/>
      <c r="S14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5" s="43"/>
      <c r="U145" s="43"/>
      <c r="V145" s="43"/>
      <c r="W145" s="43"/>
      <c r="X145" s="43"/>
      <c r="Y145" s="43"/>
      <c r="Z145" s="43"/>
      <c r="AA145" s="43"/>
      <c r="AC145" s="43"/>
      <c r="AD145" s="43"/>
    </row>
    <row r="146" spans="1:30" ht="14.65" customHeight="1" x14ac:dyDescent="0.25">
      <c r="A146" s="42" t="str">
        <f>_xlfn.XLOOKUP(StatementLookup[[#This Row],[TopicID]],TopicLookup[TopicID],TopicLookup[SyllabusSubject])</f>
        <v>Science</v>
      </c>
      <c r="B146" s="43">
        <f>_xlfn.XLOOKUP(StatementLookup[[#This Row],[TopicID]],TopicLookup[TopicID],TopicLookup[SyllabusKeyStage])</f>
        <v>3</v>
      </c>
      <c r="C146" s="43" t="str">
        <f>_xlfn.XLOOKUP(StatementLookup[[#This Row],[TopicID]],topics!I:I,topics!D:D)</f>
        <v>KS3.Science</v>
      </c>
      <c r="D146" s="43" t="str">
        <f>_xlfn.XLOOKUP(StatementLookup[[#This Row],[TopicID]],topics!I:I,topics!E:E)</f>
        <v>Y7.Science</v>
      </c>
      <c r="E146" s="44">
        <v>7</v>
      </c>
      <c r="F146" s="36" t="s">
        <v>4</v>
      </c>
      <c r="G146" s="45">
        <v>6</v>
      </c>
      <c r="H146" s="36">
        <v>8</v>
      </c>
      <c r="I146" s="46">
        <v>1</v>
      </c>
      <c r="J14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7B6</v>
      </c>
      <c r="K14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7B6.8</v>
      </c>
      <c r="L14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7B6.8.1</v>
      </c>
      <c r="M146" s="26" t="str">
        <f>IF(ISERROR(_xlfn.XLOOKUP(StatementLookup[[#This Row],[TopicID]],TopicLookup[TopicID],TopicLookup[TopicTitle])),"",_xlfn.XLOOKUP(StatementLookup[[#This Row],[TopicID]],TopicLookup[TopicID],TopicLookup[TopicTitle]))</f>
        <v>Body Systems And Health</v>
      </c>
      <c r="N146" s="27" t="str">
        <f>IF(ISERROR(_xlfn.XLOOKUP(StatementLookup[[#This Row],[LessonID]],LessonLookup[LessonID],LessonLookup[LessonTitle])),"",_xlfn.XLOOKUP(StatementLookup[[#This Row],[LessonID]],LessonLookup[LessonID],LessonLookup[LessonTitle]))</f>
        <v>Drug development</v>
      </c>
      <c r="O146" s="1" t="str">
        <f>IF(StatementLookup[[#This Row],[LearningStatementEnter]]="",StatementLookup[[#This Row],[LearningStatementAuto]],StatementLookup[[#This Row],[LearningStatementEnter]])</f>
        <v>Describe the importance of testing drugs for human use</v>
      </c>
      <c r="P146" s="43" t="s">
        <v>1259</v>
      </c>
      <c r="Q146" s="1" t="s">
        <v>2953</v>
      </c>
      <c r="R146" s="1"/>
      <c r="S14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6" s="43"/>
      <c r="U146" s="43"/>
      <c r="V146" s="43"/>
      <c r="W146" s="43"/>
      <c r="X146" s="43"/>
      <c r="Y146" s="43"/>
      <c r="Z146" s="43"/>
      <c r="AA146" s="43"/>
      <c r="AC146" s="43"/>
      <c r="AD146" s="43"/>
    </row>
    <row r="147" spans="1:30" ht="14.65" customHeight="1" x14ac:dyDescent="0.25">
      <c r="A147" s="42" t="str">
        <f>_xlfn.XLOOKUP(StatementLookup[[#This Row],[TopicID]],TopicLookup[TopicID],TopicLookup[SyllabusSubject])</f>
        <v>Science</v>
      </c>
      <c r="B147" s="43">
        <f>_xlfn.XLOOKUP(StatementLookup[[#This Row],[TopicID]],TopicLookup[TopicID],TopicLookup[SyllabusKeyStage])</f>
        <v>3</v>
      </c>
      <c r="C147" s="43" t="str">
        <f>_xlfn.XLOOKUP(StatementLookup[[#This Row],[TopicID]],topics!I:I,topics!D:D)</f>
        <v>KS3.Science</v>
      </c>
      <c r="D147" s="43" t="str">
        <f>_xlfn.XLOOKUP(StatementLookup[[#This Row],[TopicID]],topics!I:I,topics!E:E)</f>
        <v>Y7.Science</v>
      </c>
      <c r="E147" s="44">
        <v>7</v>
      </c>
      <c r="F147" s="36" t="s">
        <v>4</v>
      </c>
      <c r="G147" s="45">
        <v>6</v>
      </c>
      <c r="H147" s="36">
        <v>8</v>
      </c>
      <c r="I147" s="46">
        <v>2</v>
      </c>
      <c r="J14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7B6</v>
      </c>
      <c r="K14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7B6.8</v>
      </c>
      <c r="L14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7B6.8.2</v>
      </c>
      <c r="M147" s="26" t="str">
        <f>IF(ISERROR(_xlfn.XLOOKUP(StatementLookup[[#This Row],[TopicID]],TopicLookup[TopicID],TopicLookup[TopicTitle])),"",_xlfn.XLOOKUP(StatementLookup[[#This Row],[TopicID]],TopicLookup[TopicID],TopicLookup[TopicTitle]))</f>
        <v>Body Systems And Health</v>
      </c>
      <c r="N147" s="27" t="str">
        <f>IF(ISERROR(_xlfn.XLOOKUP(StatementLookup[[#This Row],[LessonID]],LessonLookup[LessonID],LessonLookup[LessonTitle])),"",_xlfn.XLOOKUP(StatementLookup[[#This Row],[LessonID]],LessonLookup[LessonID],LessonLookup[LessonTitle]))</f>
        <v>Drug development</v>
      </c>
      <c r="O147" s="1" t="str">
        <f>IF(StatementLookup[[#This Row],[LearningStatementEnter]]="",StatementLookup[[#This Row],[LearningStatementAuto]],StatementLookup[[#This Row],[LearningStatementEnter]])</f>
        <v>Describe the steps taken when a new drug is tested before it can be released to market.</v>
      </c>
      <c r="P147" s="43" t="s">
        <v>1260</v>
      </c>
      <c r="Q147" s="1" t="s">
        <v>2953</v>
      </c>
      <c r="R147" s="1"/>
      <c r="S14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7" s="43"/>
      <c r="U147" s="43"/>
      <c r="V147" s="43"/>
      <c r="W147" s="43"/>
      <c r="X147" s="43"/>
      <c r="Y147" s="43"/>
      <c r="Z147" s="43"/>
      <c r="AA147" s="43"/>
      <c r="AC147" s="43"/>
      <c r="AD147" s="43"/>
    </row>
    <row r="148" spans="1:30" ht="14.65" customHeight="1" x14ac:dyDescent="0.25">
      <c r="A148" s="42" t="str">
        <f>_xlfn.XLOOKUP(StatementLookup[[#This Row],[TopicID]],TopicLookup[TopicID],TopicLookup[SyllabusSubject])</f>
        <v>Science</v>
      </c>
      <c r="B148" s="43">
        <f>_xlfn.XLOOKUP(StatementLookup[[#This Row],[TopicID]],TopicLookup[TopicID],TopicLookup[SyllabusKeyStage])</f>
        <v>3</v>
      </c>
      <c r="C148" s="43" t="str">
        <f>_xlfn.XLOOKUP(StatementLookup[[#This Row],[TopicID]],topics!I:I,topics!D:D)</f>
        <v>KS3.Science</v>
      </c>
      <c r="D148" s="43" t="str">
        <f>_xlfn.XLOOKUP(StatementLookup[[#This Row],[TopicID]],topics!I:I,topics!E:E)</f>
        <v>Y7.Science</v>
      </c>
      <c r="E148" s="44">
        <v>7</v>
      </c>
      <c r="F148" s="36" t="s">
        <v>4</v>
      </c>
      <c r="G148" s="45">
        <v>6</v>
      </c>
      <c r="H148" s="36">
        <v>8</v>
      </c>
      <c r="I148" s="46">
        <v>3</v>
      </c>
      <c r="J14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7B6</v>
      </c>
      <c r="K14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7B6.8</v>
      </c>
      <c r="L14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7B6.8.3</v>
      </c>
      <c r="M148" s="26" t="str">
        <f>IF(ISERROR(_xlfn.XLOOKUP(StatementLookup[[#This Row],[TopicID]],TopicLookup[TopicID],TopicLookup[TopicTitle])),"",_xlfn.XLOOKUP(StatementLookup[[#This Row],[TopicID]],TopicLookup[TopicID],TopicLookup[TopicTitle]))</f>
        <v>Body Systems And Health</v>
      </c>
      <c r="N148" s="27" t="str">
        <f>IF(ISERROR(_xlfn.XLOOKUP(StatementLookup[[#This Row],[LessonID]],LessonLookup[LessonID],LessonLookup[LessonTitle])),"",_xlfn.XLOOKUP(StatementLookup[[#This Row],[LessonID]],LessonLookup[LessonID],LessonLookup[LessonTitle]))</f>
        <v>Drug development</v>
      </c>
      <c r="O148" s="1" t="str">
        <f>IF(StatementLookup[[#This Row],[LearningStatementEnter]]="",StatementLookup[[#This Row],[LearningStatementAuto]],StatementLookup[[#This Row],[LearningStatementEnter]])</f>
        <v>Evaluate the design of drug testing, including the use of placebos, sufficient sample size, randomisation, control groups and blinding (e.g. double-blind trials)</v>
      </c>
      <c r="P148" s="1" t="s">
        <v>1261</v>
      </c>
      <c r="Q148" s="1" t="s">
        <v>2953</v>
      </c>
      <c r="R148" s="1"/>
      <c r="S14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8" s="43"/>
      <c r="U148" s="43"/>
      <c r="V148" s="43"/>
      <c r="W148" s="43"/>
      <c r="X148" s="43"/>
      <c r="Y148" s="43"/>
      <c r="Z148" s="43"/>
      <c r="AA148" s="43"/>
      <c r="AC148" s="43"/>
      <c r="AD148" s="43"/>
    </row>
    <row r="149" spans="1:30" ht="14.65" customHeight="1" x14ac:dyDescent="0.25">
      <c r="A149" s="42" t="str">
        <f>_xlfn.XLOOKUP(StatementLookup[[#This Row],[TopicID]],TopicLookup[TopicID],TopicLookup[SyllabusSubject])</f>
        <v>Science</v>
      </c>
      <c r="B149" s="43">
        <f>_xlfn.XLOOKUP(StatementLookup[[#This Row],[TopicID]],TopicLookup[TopicID],TopicLookup[SyllabusKeyStage])</f>
        <v>3</v>
      </c>
      <c r="C149" s="43" t="str">
        <f>_xlfn.XLOOKUP(StatementLookup[[#This Row],[TopicID]],topics!I:I,topics!D:D)</f>
        <v>KS3.Science</v>
      </c>
      <c r="D149" s="43" t="str">
        <f>_xlfn.XLOOKUP(StatementLookup[[#This Row],[TopicID]],topics!I:I,topics!E:E)</f>
        <v>Y7.Science</v>
      </c>
      <c r="E149" s="44">
        <v>7</v>
      </c>
      <c r="F149" s="36" t="s">
        <v>4</v>
      </c>
      <c r="G149" s="45">
        <v>6</v>
      </c>
      <c r="H149" s="36" t="s">
        <v>8</v>
      </c>
      <c r="I149" s="46">
        <v>1</v>
      </c>
      <c r="J14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7B6</v>
      </c>
      <c r="K14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7B6.F</v>
      </c>
      <c r="L14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7B6.F.1</v>
      </c>
      <c r="M149" s="26" t="str">
        <f>IF(ISERROR(_xlfn.XLOOKUP(StatementLookup[[#This Row],[TopicID]],TopicLookup[TopicID],TopicLookup[TopicTitle])),"",_xlfn.XLOOKUP(StatementLookup[[#This Row],[TopicID]],TopicLookup[TopicID],TopicLookup[TopicTitle]))</f>
        <v>Body Systems And Health</v>
      </c>
      <c r="N149" s="27" t="str">
        <f>IF(ISERROR(_xlfn.XLOOKUP(StatementLookup[[#This Row],[LessonID]],LessonLookup[LessonID],LessonLookup[LessonTitle])),"",_xlfn.XLOOKUP(StatementLookup[[#This Row],[LessonID]],LessonLookup[LessonID],LessonLookup[LessonTitle]))</f>
        <v>Test feedback: 7B6 Body Systems And Health</v>
      </c>
      <c r="O149" s="1" t="str">
        <f>IF(StatementLookup[[#This Row],[LearningStatementEnter]]="",StatementLookup[[#This Row],[LearningStatementAuto]],StatementLookup[[#This Row],[LearningStatementEnter]])</f>
        <v>Review WWW &amp; EBI for topic 7B6 Body Systems And Health</v>
      </c>
      <c r="P149" s="1"/>
      <c r="Q149" s="1" t="s">
        <v>2954</v>
      </c>
      <c r="R149" s="1"/>
      <c r="S14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WWW &amp; EBI for topic 7B6 Body Systems And Health</v>
      </c>
      <c r="T149" s="43"/>
      <c r="U149" s="43"/>
      <c r="V149" s="43"/>
      <c r="W149" s="43"/>
      <c r="X149" s="43"/>
      <c r="Y149" s="43"/>
      <c r="Z149" s="43"/>
      <c r="AA149" s="43"/>
      <c r="AC149" s="43"/>
      <c r="AD149" s="43"/>
    </row>
    <row r="150" spans="1:30" ht="14.65" customHeight="1" x14ac:dyDescent="0.25">
      <c r="A150" s="42" t="str">
        <f>_xlfn.XLOOKUP(StatementLookup[[#This Row],[TopicID]],TopicLookup[TopicID],TopicLookup[SyllabusSubject])</f>
        <v>Science</v>
      </c>
      <c r="B150" s="43">
        <f>_xlfn.XLOOKUP(StatementLookup[[#This Row],[TopicID]],TopicLookup[TopicID],TopicLookup[SyllabusKeyStage])</f>
        <v>3</v>
      </c>
      <c r="C150" s="43" t="str">
        <f>_xlfn.XLOOKUP(StatementLookup[[#This Row],[TopicID]],topics!I:I,topics!D:D)</f>
        <v>KS3.Science</v>
      </c>
      <c r="D150" s="43" t="str">
        <f>_xlfn.XLOOKUP(StatementLookup[[#This Row],[TopicID]],topics!I:I,topics!E:E)</f>
        <v>Y7.Science</v>
      </c>
      <c r="E150" s="44">
        <v>7</v>
      </c>
      <c r="F150" s="36" t="s">
        <v>4</v>
      </c>
      <c r="G150" s="45">
        <v>6</v>
      </c>
      <c r="H150" s="36" t="s">
        <v>6</v>
      </c>
      <c r="I150" s="46">
        <v>1</v>
      </c>
      <c r="J15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7B6</v>
      </c>
      <c r="K15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7B6.R</v>
      </c>
      <c r="L15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7B6.R.1</v>
      </c>
      <c r="M150" s="26" t="str">
        <f>IF(ISERROR(_xlfn.XLOOKUP(StatementLookup[[#This Row],[TopicID]],TopicLookup[TopicID],TopicLookup[TopicTitle])),"",_xlfn.XLOOKUP(StatementLookup[[#This Row],[TopicID]],TopicLookup[TopicID],TopicLookup[TopicTitle]))</f>
        <v>Body Systems And Health</v>
      </c>
      <c r="N150" s="27" t="str">
        <f>IF(ISERROR(_xlfn.XLOOKUP(StatementLookup[[#This Row],[LessonID]],LessonLookup[LessonID],LessonLookup[LessonTitle])),"",_xlfn.XLOOKUP(StatementLookup[[#This Row],[LessonID]],LessonLookup[LessonID],LessonLookup[LessonTitle]))</f>
        <v>Revision of topic 7B6 Body Systems And Health</v>
      </c>
      <c r="O150" s="1" t="str">
        <f>IF(StatementLookup[[#This Row],[LearningStatementEnter]]="",StatementLookup[[#This Row],[LearningStatementAuto]],StatementLookup[[#This Row],[LearningStatementEnter]])</f>
        <v>Review topic 7B6 Body Systems And Health</v>
      </c>
      <c r="P150" s="43"/>
      <c r="Q150" s="1" t="s">
        <v>2954</v>
      </c>
      <c r="R150" s="1"/>
      <c r="S15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topic 7B6 Body Systems And Health</v>
      </c>
      <c r="T150" s="43"/>
      <c r="U150" s="43"/>
      <c r="V150" s="43"/>
      <c r="W150" s="43"/>
      <c r="X150" s="43"/>
      <c r="Y150" s="43"/>
      <c r="Z150" s="43"/>
      <c r="AA150" s="43"/>
      <c r="AC150" s="43"/>
      <c r="AD150" s="43"/>
    </row>
    <row r="151" spans="1:30" ht="14.65" customHeight="1" x14ac:dyDescent="0.25">
      <c r="A151" s="42" t="str">
        <f>_xlfn.XLOOKUP(StatementLookup[[#This Row],[TopicID]],TopicLookup[TopicID],TopicLookup[SyllabusSubject])</f>
        <v>Science</v>
      </c>
      <c r="B151" s="43">
        <f>_xlfn.XLOOKUP(StatementLookup[[#This Row],[TopicID]],TopicLookup[TopicID],TopicLookup[SyllabusKeyStage])</f>
        <v>3</v>
      </c>
      <c r="C151" s="43" t="str">
        <f>_xlfn.XLOOKUP(StatementLookup[[#This Row],[TopicID]],topics!I:I,topics!D:D)</f>
        <v>KS3.Science</v>
      </c>
      <c r="D151" s="43" t="str">
        <f>_xlfn.XLOOKUP(StatementLookup[[#This Row],[TopicID]],topics!I:I,topics!E:E)</f>
        <v>Y7.Science</v>
      </c>
      <c r="E151" s="44">
        <v>7</v>
      </c>
      <c r="F151" s="36" t="s">
        <v>4</v>
      </c>
      <c r="G151" s="45">
        <v>6</v>
      </c>
      <c r="H151" s="36" t="s">
        <v>7</v>
      </c>
      <c r="I151" s="46">
        <v>1</v>
      </c>
      <c r="J15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7B6</v>
      </c>
      <c r="K15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7B6.T</v>
      </c>
      <c r="L15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7B6.T.1</v>
      </c>
      <c r="M151" s="26" t="str">
        <f>IF(ISERROR(_xlfn.XLOOKUP(StatementLookup[[#This Row],[TopicID]],TopicLookup[TopicID],TopicLookup[TopicTitle])),"",_xlfn.XLOOKUP(StatementLookup[[#This Row],[TopicID]],TopicLookup[TopicID],TopicLookup[TopicTitle]))</f>
        <v>Body Systems And Health</v>
      </c>
      <c r="N151" s="27" t="str">
        <f>IF(ISERROR(_xlfn.XLOOKUP(StatementLookup[[#This Row],[LessonID]],LessonLookup[LessonID],LessonLookup[LessonTitle])),"",_xlfn.XLOOKUP(StatementLookup[[#This Row],[LessonID]],LessonLookup[LessonID],LessonLookup[LessonTitle]))</f>
        <v>Topic test: 7B6 Body Systems And Health</v>
      </c>
      <c r="O151" s="1" t="str">
        <f>IF(StatementLookup[[#This Row],[LearningStatementEnter]]="",StatementLookup[[#This Row],[LearningStatementAuto]],StatementLookup[[#This Row],[LearningStatementEnter]])</f>
        <v>Test understanding of topic 7B6 Body Systems And Health</v>
      </c>
      <c r="P151" s="1"/>
      <c r="Q151" s="1" t="s">
        <v>2954</v>
      </c>
      <c r="R151" s="1"/>
      <c r="S15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Test understanding of topic 7B6 Body Systems And Health</v>
      </c>
      <c r="T151" s="43"/>
      <c r="U151" s="43"/>
      <c r="V151" s="43"/>
      <c r="W151" s="43"/>
      <c r="X151" s="43"/>
      <c r="Y151" s="43"/>
      <c r="Z151" s="43"/>
      <c r="AA151" s="43"/>
      <c r="AC151" s="43"/>
      <c r="AD151" s="43"/>
    </row>
    <row r="152" spans="1:30" ht="14.65" customHeight="1" x14ac:dyDescent="0.25">
      <c r="A152" s="42" t="str">
        <f>_xlfn.XLOOKUP(StatementLookup[[#This Row],[TopicID]],TopicLookup[TopicID],TopicLookup[SyllabusSubject])</f>
        <v>Science</v>
      </c>
      <c r="B152" s="43">
        <f>_xlfn.XLOOKUP(StatementLookup[[#This Row],[TopicID]],TopicLookup[TopicID],TopicLookup[SyllabusKeyStage])</f>
        <v>3</v>
      </c>
      <c r="C152" s="43" t="str">
        <f>_xlfn.XLOOKUP(StatementLookup[[#This Row],[TopicID]],topics!I:I,topics!D:D)</f>
        <v>KS3.Science</v>
      </c>
      <c r="D152" s="43" t="str">
        <f>_xlfn.XLOOKUP(StatementLookup[[#This Row],[TopicID]],topics!I:I,topics!E:E)</f>
        <v>Y7.Science</v>
      </c>
      <c r="E152" s="44">
        <v>7</v>
      </c>
      <c r="F152" s="36" t="s">
        <v>13</v>
      </c>
      <c r="G152" s="45">
        <v>1</v>
      </c>
      <c r="H152" s="36">
        <v>1</v>
      </c>
      <c r="I152" s="46">
        <v>1</v>
      </c>
      <c r="J15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7C1</v>
      </c>
      <c r="K15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7C1.1</v>
      </c>
      <c r="L15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7C1.1.1</v>
      </c>
      <c r="M152" s="26" t="str">
        <f>IF(ISERROR(_xlfn.XLOOKUP(StatementLookup[[#This Row],[TopicID]],TopicLookup[TopicID],TopicLookup[TopicTitle])),"",_xlfn.XLOOKUP(StatementLookup[[#This Row],[TopicID]],TopicLookup[TopicID],TopicLookup[TopicTitle]))</f>
        <v>Introduction To Science</v>
      </c>
      <c r="N152" s="27" t="str">
        <f>IF(ISERROR(_xlfn.XLOOKUP(StatementLookup[[#This Row],[LessonID]],LessonLookup[LessonID],LessonLookup[LessonTitle])),"",_xlfn.XLOOKUP(StatementLookup[[#This Row],[LessonID]],LessonLookup[LessonID],LessonLookup[LessonTitle]))</f>
        <v>Safety in the Lab</v>
      </c>
      <c r="O152" s="1" t="str">
        <f>IF(StatementLookup[[#This Row],[LearningStatementEnter]]="",StatementLookup[[#This Row],[LearningStatementAuto]],StatementLookup[[#This Row],[LearningStatementEnter]])</f>
        <v>Recall the lab safety rules</v>
      </c>
      <c r="P152" s="1" t="s">
        <v>1262</v>
      </c>
      <c r="Q152" s="1" t="s">
        <v>2953</v>
      </c>
      <c r="R152" s="1"/>
      <c r="S15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52" s="43"/>
      <c r="U152" s="43"/>
      <c r="V152" s="43"/>
      <c r="W152" s="43"/>
      <c r="X152" s="43"/>
      <c r="Y152" s="43"/>
      <c r="Z152" s="43"/>
      <c r="AA152" s="43"/>
      <c r="AC152" s="43"/>
      <c r="AD152" s="43"/>
    </row>
    <row r="153" spans="1:30" ht="14.65" customHeight="1" x14ac:dyDescent="0.25">
      <c r="A153" s="42" t="str">
        <f>_xlfn.XLOOKUP(StatementLookup[[#This Row],[TopicID]],TopicLookup[TopicID],TopicLookup[SyllabusSubject])</f>
        <v>Science</v>
      </c>
      <c r="B153" s="43">
        <f>_xlfn.XLOOKUP(StatementLookup[[#This Row],[TopicID]],TopicLookup[TopicID],TopicLookup[SyllabusKeyStage])</f>
        <v>3</v>
      </c>
      <c r="C153" s="43" t="str">
        <f>_xlfn.XLOOKUP(StatementLookup[[#This Row],[TopicID]],topics!I:I,topics!D:D)</f>
        <v>KS3.Science</v>
      </c>
      <c r="D153" s="43" t="str">
        <f>_xlfn.XLOOKUP(StatementLookup[[#This Row],[TopicID]],topics!I:I,topics!E:E)</f>
        <v>Y7.Science</v>
      </c>
      <c r="E153" s="44">
        <v>7</v>
      </c>
      <c r="F153" s="36" t="s">
        <v>13</v>
      </c>
      <c r="G153" s="45">
        <v>1</v>
      </c>
      <c r="H153" s="36">
        <v>1</v>
      </c>
      <c r="I153" s="46">
        <v>2</v>
      </c>
      <c r="J15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7C1</v>
      </c>
      <c r="K15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7C1.1</v>
      </c>
      <c r="L15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7C1.1.2</v>
      </c>
      <c r="M153" s="26" t="str">
        <f>IF(ISERROR(_xlfn.XLOOKUP(StatementLookup[[#This Row],[TopicID]],TopicLookup[TopicID],TopicLookup[TopicTitle])),"",_xlfn.XLOOKUP(StatementLookup[[#This Row],[TopicID]],TopicLookup[TopicID],TopicLookup[TopicTitle]))</f>
        <v>Introduction To Science</v>
      </c>
      <c r="N153" s="27" t="str">
        <f>IF(ISERROR(_xlfn.XLOOKUP(StatementLookup[[#This Row],[LessonID]],LessonLookup[LessonID],LessonLookup[LessonTitle])),"",_xlfn.XLOOKUP(StatementLookup[[#This Row],[LessonID]],LessonLookup[LessonID],LessonLookup[LessonTitle]))</f>
        <v>Safety in the Lab</v>
      </c>
      <c r="O153" s="1" t="str">
        <f>IF(StatementLookup[[#This Row],[LearningStatementEnter]]="",StatementLookup[[#This Row],[LearningStatementAuto]],StatementLookup[[#This Row],[LearningStatementEnter]])</f>
        <v>Identify common hazard symbols</v>
      </c>
      <c r="P153" s="1" t="s">
        <v>1263</v>
      </c>
      <c r="Q153" s="1" t="s">
        <v>2953</v>
      </c>
      <c r="R153" s="1"/>
      <c r="S15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53" s="43"/>
      <c r="U153" s="43"/>
      <c r="V153" s="43"/>
      <c r="W153" s="43"/>
      <c r="X153" s="43"/>
      <c r="Y153" s="43"/>
      <c r="Z153" s="43"/>
      <c r="AA153" s="43"/>
      <c r="AC153" s="43"/>
      <c r="AD153" s="43"/>
    </row>
    <row r="154" spans="1:30" ht="14.65" customHeight="1" x14ac:dyDescent="0.25">
      <c r="A154" s="42" t="str">
        <f>_xlfn.XLOOKUP(StatementLookup[[#This Row],[TopicID]],TopicLookup[TopicID],TopicLookup[SyllabusSubject])</f>
        <v>Science</v>
      </c>
      <c r="B154" s="43">
        <f>_xlfn.XLOOKUP(StatementLookup[[#This Row],[TopicID]],TopicLookup[TopicID],TopicLookup[SyllabusKeyStage])</f>
        <v>3</v>
      </c>
      <c r="C154" s="43" t="str">
        <f>_xlfn.XLOOKUP(StatementLookup[[#This Row],[TopicID]],topics!I:I,topics!D:D)</f>
        <v>KS3.Science</v>
      </c>
      <c r="D154" s="43" t="str">
        <f>_xlfn.XLOOKUP(StatementLookup[[#This Row],[TopicID]],topics!I:I,topics!E:E)</f>
        <v>Y7.Science</v>
      </c>
      <c r="E154" s="44">
        <v>7</v>
      </c>
      <c r="F154" s="36" t="s">
        <v>13</v>
      </c>
      <c r="G154" s="45">
        <v>1</v>
      </c>
      <c r="H154" s="36">
        <v>1</v>
      </c>
      <c r="I154" s="46">
        <v>3</v>
      </c>
      <c r="J15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7C1</v>
      </c>
      <c r="K15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7C1.1</v>
      </c>
      <c r="L15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7C1.1.3</v>
      </c>
      <c r="M154" s="26" t="str">
        <f>IF(ISERROR(_xlfn.XLOOKUP(StatementLookup[[#This Row],[TopicID]],TopicLookup[TopicID],TopicLookup[TopicTitle])),"",_xlfn.XLOOKUP(StatementLookup[[#This Row],[TopicID]],TopicLookup[TopicID],TopicLookup[TopicTitle]))</f>
        <v>Introduction To Science</v>
      </c>
      <c r="N154" s="27" t="str">
        <f>IF(ISERROR(_xlfn.XLOOKUP(StatementLookup[[#This Row],[LessonID]],LessonLookup[LessonID],LessonLookup[LessonTitle])),"",_xlfn.XLOOKUP(StatementLookup[[#This Row],[LessonID]],LessonLookup[LessonID],LessonLookup[LessonTitle]))</f>
        <v>Safety in the Lab</v>
      </c>
      <c r="O154" s="1" t="str">
        <f>IF(StatementLookup[[#This Row],[LearningStatementEnter]]="",StatementLookup[[#This Row],[LearningStatementAuto]],StatementLookup[[#This Row],[LearningStatementEnter]])</f>
        <v>Explain how to keep safe in a lab</v>
      </c>
      <c r="P154" s="1" t="s">
        <v>1264</v>
      </c>
      <c r="Q154" s="1" t="s">
        <v>2953</v>
      </c>
      <c r="R154" s="1"/>
      <c r="S15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54" s="43"/>
      <c r="U154" s="43"/>
      <c r="V154" s="43"/>
      <c r="W154" s="43"/>
      <c r="X154" s="43"/>
      <c r="Y154" s="43"/>
      <c r="Z154" s="43"/>
      <c r="AA154" s="43"/>
      <c r="AC154" s="43"/>
      <c r="AD154" s="43"/>
    </row>
    <row r="155" spans="1:30" ht="14.65" customHeight="1" x14ac:dyDescent="0.25">
      <c r="A155" s="42" t="str">
        <f>_xlfn.XLOOKUP(StatementLookup[[#This Row],[TopicID]],TopicLookup[TopicID],TopicLookup[SyllabusSubject])</f>
        <v>Science</v>
      </c>
      <c r="B155" s="43">
        <f>_xlfn.XLOOKUP(StatementLookup[[#This Row],[TopicID]],TopicLookup[TopicID],TopicLookup[SyllabusKeyStage])</f>
        <v>3</v>
      </c>
      <c r="C155" s="43" t="str">
        <f>_xlfn.XLOOKUP(StatementLookup[[#This Row],[TopicID]],topics!I:I,topics!D:D)</f>
        <v>KS3.Science</v>
      </c>
      <c r="D155" s="43" t="str">
        <f>_xlfn.XLOOKUP(StatementLookup[[#This Row],[TopicID]],topics!I:I,topics!E:E)</f>
        <v>Y7.Science</v>
      </c>
      <c r="E155" s="44">
        <v>7</v>
      </c>
      <c r="F155" s="36" t="s">
        <v>13</v>
      </c>
      <c r="G155" s="45">
        <v>1</v>
      </c>
      <c r="H155" s="36">
        <v>2</v>
      </c>
      <c r="I155" s="46">
        <v>1</v>
      </c>
      <c r="J15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7C1</v>
      </c>
      <c r="K15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7C1.2</v>
      </c>
      <c r="L15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7C1.2.1</v>
      </c>
      <c r="M155" s="26" t="str">
        <f>IF(ISERROR(_xlfn.XLOOKUP(StatementLookup[[#This Row],[TopicID]],TopicLookup[TopicID],TopicLookup[TopicTitle])),"",_xlfn.XLOOKUP(StatementLookup[[#This Row],[TopicID]],TopicLookup[TopicID],TopicLookup[TopicTitle]))</f>
        <v>Introduction To Science</v>
      </c>
      <c r="N155" s="27" t="str">
        <f>IF(ISERROR(_xlfn.XLOOKUP(StatementLookup[[#This Row],[LessonID]],LessonLookup[LessonID],LessonLookup[LessonTitle])),"",_xlfn.XLOOKUP(StatementLookup[[#This Row],[LessonID]],LessonLookup[LessonID],LessonLookup[LessonTitle]))</f>
        <v>Lab Equipment</v>
      </c>
      <c r="O155" s="1" t="str">
        <f>IF(StatementLookup[[#This Row],[LearningStatementEnter]]="",StatementLookup[[#This Row],[LearningStatementAuto]],StatementLookup[[#This Row],[LearningStatementEnter]])</f>
        <v>Find equipment in the lab</v>
      </c>
      <c r="P155" s="1" t="s">
        <v>1265</v>
      </c>
      <c r="Q155" s="1" t="s">
        <v>2953</v>
      </c>
      <c r="R155" s="1"/>
      <c r="S15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55" s="43"/>
      <c r="U155" s="43"/>
      <c r="V155" s="43"/>
      <c r="W155" s="43"/>
      <c r="X155" s="43"/>
      <c r="Y155" s="43"/>
      <c r="Z155" s="43"/>
      <c r="AA155" s="43"/>
      <c r="AC155" s="43"/>
      <c r="AD155" s="43"/>
    </row>
    <row r="156" spans="1:30" ht="14.65" customHeight="1" x14ac:dyDescent="0.25">
      <c r="A156" s="42" t="str">
        <f>_xlfn.XLOOKUP(StatementLookup[[#This Row],[TopicID]],TopicLookup[TopicID],TopicLookup[SyllabusSubject])</f>
        <v>Science</v>
      </c>
      <c r="B156" s="43">
        <f>_xlfn.XLOOKUP(StatementLookup[[#This Row],[TopicID]],TopicLookup[TopicID],TopicLookup[SyllabusKeyStage])</f>
        <v>3</v>
      </c>
      <c r="C156" s="43" t="str">
        <f>_xlfn.XLOOKUP(StatementLookup[[#This Row],[TopicID]],topics!I:I,topics!D:D)</f>
        <v>KS3.Science</v>
      </c>
      <c r="D156" s="43" t="str">
        <f>_xlfn.XLOOKUP(StatementLookup[[#This Row],[TopicID]],topics!I:I,topics!E:E)</f>
        <v>Y7.Science</v>
      </c>
      <c r="E156" s="44">
        <v>7</v>
      </c>
      <c r="F156" s="36" t="s">
        <v>13</v>
      </c>
      <c r="G156" s="45">
        <v>1</v>
      </c>
      <c r="H156" s="36">
        <v>2</v>
      </c>
      <c r="I156" s="46">
        <v>2</v>
      </c>
      <c r="J15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7C1</v>
      </c>
      <c r="K15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7C1.2</v>
      </c>
      <c r="L15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7C1.2.2</v>
      </c>
      <c r="M156" s="26" t="str">
        <f>IF(ISERROR(_xlfn.XLOOKUP(StatementLookup[[#This Row],[TopicID]],TopicLookup[TopicID],TopicLookup[TopicTitle])),"",_xlfn.XLOOKUP(StatementLookup[[#This Row],[TopicID]],TopicLookup[TopicID],TopicLookup[TopicTitle]))</f>
        <v>Introduction To Science</v>
      </c>
      <c r="N156" s="27" t="str">
        <f>IF(ISERROR(_xlfn.XLOOKUP(StatementLookup[[#This Row],[LessonID]],LessonLookup[LessonID],LessonLookup[LessonTitle])),"",_xlfn.XLOOKUP(StatementLookup[[#This Row],[LessonID]],LessonLookup[LessonID],LessonLookup[LessonTitle]))</f>
        <v>Lab Equipment</v>
      </c>
      <c r="O156" s="1" t="str">
        <f>IF(StatementLookup[[#This Row],[LearningStatementEnter]]="",StatementLookup[[#This Row],[LearningStatementAuto]],StatementLookup[[#This Row],[LearningStatementEnter]])</f>
        <v>Identify pieces of scientific equipment</v>
      </c>
      <c r="P156" s="1" t="s">
        <v>1266</v>
      </c>
      <c r="Q156" s="1" t="s">
        <v>2953</v>
      </c>
      <c r="R156" s="1"/>
      <c r="S15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56" s="43"/>
      <c r="U156" s="43"/>
      <c r="V156" s="43"/>
      <c r="W156" s="43"/>
      <c r="X156" s="43"/>
      <c r="Y156" s="43"/>
      <c r="Z156" s="43"/>
      <c r="AA156" s="43"/>
      <c r="AC156" s="43"/>
      <c r="AD156" s="43"/>
    </row>
    <row r="157" spans="1:30" ht="14.65" customHeight="1" x14ac:dyDescent="0.25">
      <c r="A157" s="42" t="str">
        <f>_xlfn.XLOOKUP(StatementLookup[[#This Row],[TopicID]],TopicLookup[TopicID],TopicLookup[SyllabusSubject])</f>
        <v>Science</v>
      </c>
      <c r="B157" s="43">
        <f>_xlfn.XLOOKUP(StatementLookup[[#This Row],[TopicID]],TopicLookup[TopicID],TopicLookup[SyllabusKeyStage])</f>
        <v>3</v>
      </c>
      <c r="C157" s="43" t="str">
        <f>_xlfn.XLOOKUP(StatementLookup[[#This Row],[TopicID]],topics!I:I,topics!D:D)</f>
        <v>KS3.Science</v>
      </c>
      <c r="D157" s="43" t="str">
        <f>_xlfn.XLOOKUP(StatementLookup[[#This Row],[TopicID]],topics!I:I,topics!E:E)</f>
        <v>Y7.Science</v>
      </c>
      <c r="E157" s="44">
        <v>7</v>
      </c>
      <c r="F157" s="36" t="s">
        <v>13</v>
      </c>
      <c r="G157" s="45">
        <v>1</v>
      </c>
      <c r="H157" s="36">
        <v>2</v>
      </c>
      <c r="I157" s="46">
        <v>3</v>
      </c>
      <c r="J15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7C1</v>
      </c>
      <c r="K15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7C1.2</v>
      </c>
      <c r="L15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7C1.2.3</v>
      </c>
      <c r="M157" s="26" t="str">
        <f>IF(ISERROR(_xlfn.XLOOKUP(StatementLookup[[#This Row],[TopicID]],TopicLookup[TopicID],TopicLookup[TopicTitle])),"",_xlfn.XLOOKUP(StatementLookup[[#This Row],[TopicID]],TopicLookup[TopicID],TopicLookup[TopicTitle]))</f>
        <v>Introduction To Science</v>
      </c>
      <c r="N157" s="27" t="str">
        <f>IF(ISERROR(_xlfn.XLOOKUP(StatementLookup[[#This Row],[LessonID]],LessonLookup[LessonID],LessonLookup[LessonTitle])),"",_xlfn.XLOOKUP(StatementLookup[[#This Row],[LessonID]],LessonLookup[LessonID],LessonLookup[LessonTitle]))</f>
        <v>Lab Equipment</v>
      </c>
      <c r="O157" s="1" t="str">
        <f>IF(StatementLookup[[#This Row],[LearningStatementEnter]]="",StatementLookup[[#This Row],[LearningStatementAuto]],StatementLookup[[#This Row],[LearningStatementEnter]])</f>
        <v>Draw diagrams to represent equipment</v>
      </c>
      <c r="P157" s="1" t="s">
        <v>1267</v>
      </c>
      <c r="Q157" s="1" t="s">
        <v>2953</v>
      </c>
      <c r="R157" s="1"/>
      <c r="S15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57" s="43"/>
      <c r="U157" s="43"/>
      <c r="V157" s="43"/>
      <c r="W157" s="43"/>
      <c r="X157" s="43"/>
      <c r="Y157" s="43"/>
      <c r="Z157" s="43"/>
      <c r="AA157" s="43"/>
      <c r="AC157" s="43"/>
      <c r="AD157" s="43"/>
    </row>
    <row r="158" spans="1:30" ht="14.65" customHeight="1" x14ac:dyDescent="0.25">
      <c r="A158" s="42" t="str">
        <f>_xlfn.XLOOKUP(StatementLookup[[#This Row],[TopicID]],TopicLookup[TopicID],TopicLookup[SyllabusSubject])</f>
        <v>Science</v>
      </c>
      <c r="B158" s="43">
        <f>_xlfn.XLOOKUP(StatementLookup[[#This Row],[TopicID]],TopicLookup[TopicID],TopicLookup[SyllabusKeyStage])</f>
        <v>3</v>
      </c>
      <c r="C158" s="43" t="str">
        <f>_xlfn.XLOOKUP(StatementLookup[[#This Row],[TopicID]],topics!I:I,topics!D:D)</f>
        <v>KS3.Science</v>
      </c>
      <c r="D158" s="43" t="str">
        <f>_xlfn.XLOOKUP(StatementLookup[[#This Row],[TopicID]],topics!I:I,topics!E:E)</f>
        <v>Y7.Science</v>
      </c>
      <c r="E158" s="44">
        <v>7</v>
      </c>
      <c r="F158" s="36" t="s">
        <v>13</v>
      </c>
      <c r="G158" s="45">
        <v>1</v>
      </c>
      <c r="H158" s="36">
        <v>3</v>
      </c>
      <c r="I158" s="46">
        <v>1</v>
      </c>
      <c r="J15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7C1</v>
      </c>
      <c r="K15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7C1.3</v>
      </c>
      <c r="L15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7C1.3.1</v>
      </c>
      <c r="M158" s="26" t="str">
        <f>IF(ISERROR(_xlfn.XLOOKUP(StatementLookup[[#This Row],[TopicID]],TopicLookup[TopicID],TopicLookup[TopicTitle])),"",_xlfn.XLOOKUP(StatementLookup[[#This Row],[TopicID]],TopicLookup[TopicID],TopicLookup[TopicTitle]))</f>
        <v>Introduction To Science</v>
      </c>
      <c r="N158" s="27" t="str">
        <f>IF(ISERROR(_xlfn.XLOOKUP(StatementLookup[[#This Row],[LessonID]],LessonLookup[LessonID],LessonLookup[LessonTitle])),"",_xlfn.XLOOKUP(StatementLookup[[#This Row],[LessonID]],LessonLookup[LessonID],LessonLookup[LessonTitle]))</f>
        <v>Using a Bunsen burner</v>
      </c>
      <c r="O158" s="1" t="str">
        <f>IF(StatementLookup[[#This Row],[LearningStatementEnter]]="",StatementLookup[[#This Row],[LearningStatementAuto]],StatementLookup[[#This Row],[LearningStatementEnter]])</f>
        <v>Light a Bunsen burner safely</v>
      </c>
      <c r="P158" s="1" t="s">
        <v>1268</v>
      </c>
      <c r="Q158" s="1" t="s">
        <v>2953</v>
      </c>
      <c r="R158" s="1"/>
      <c r="S15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58" s="43"/>
      <c r="U158" s="43"/>
      <c r="V158" s="43"/>
      <c r="W158" s="43"/>
      <c r="X158" s="43"/>
      <c r="Y158" s="43"/>
      <c r="Z158" s="43"/>
      <c r="AA158" s="43"/>
      <c r="AC158" s="43"/>
      <c r="AD158" s="43"/>
    </row>
    <row r="159" spans="1:30" ht="14.65" customHeight="1" x14ac:dyDescent="0.25">
      <c r="A159" s="42" t="str">
        <f>_xlfn.XLOOKUP(StatementLookup[[#This Row],[TopicID]],TopicLookup[TopicID],TopicLookup[SyllabusSubject])</f>
        <v>Science</v>
      </c>
      <c r="B159" s="43">
        <f>_xlfn.XLOOKUP(StatementLookup[[#This Row],[TopicID]],TopicLookup[TopicID],TopicLookup[SyllabusKeyStage])</f>
        <v>3</v>
      </c>
      <c r="C159" s="43" t="str">
        <f>_xlfn.XLOOKUP(StatementLookup[[#This Row],[TopicID]],topics!I:I,topics!D:D)</f>
        <v>KS3.Science</v>
      </c>
      <c r="D159" s="43" t="str">
        <f>_xlfn.XLOOKUP(StatementLookup[[#This Row],[TopicID]],topics!I:I,topics!E:E)</f>
        <v>Y7.Science</v>
      </c>
      <c r="E159" s="44">
        <v>7</v>
      </c>
      <c r="F159" s="36" t="s">
        <v>13</v>
      </c>
      <c r="G159" s="45">
        <v>1</v>
      </c>
      <c r="H159" s="36">
        <v>3</v>
      </c>
      <c r="I159" s="46">
        <v>2</v>
      </c>
      <c r="J15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7C1</v>
      </c>
      <c r="K15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7C1.3</v>
      </c>
      <c r="L15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7C1.3.2</v>
      </c>
      <c r="M159" s="26" t="str">
        <f>IF(ISERROR(_xlfn.XLOOKUP(StatementLookup[[#This Row],[TopicID]],TopicLookup[TopicID],TopicLookup[TopicTitle])),"",_xlfn.XLOOKUP(StatementLookup[[#This Row],[TopicID]],TopicLookup[TopicID],TopicLookup[TopicTitle]))</f>
        <v>Introduction To Science</v>
      </c>
      <c r="N159" s="27" t="str">
        <f>IF(ISERROR(_xlfn.XLOOKUP(StatementLookup[[#This Row],[LessonID]],LessonLookup[LessonID],LessonLookup[LessonTitle])),"",_xlfn.XLOOKUP(StatementLookup[[#This Row],[LessonID]],LessonLookup[LessonID],LessonLookup[LessonTitle]))</f>
        <v>Using a Bunsen burner</v>
      </c>
      <c r="O159" s="1" t="str">
        <f>IF(StatementLookup[[#This Row],[LearningStatementEnter]]="",StatementLookup[[#This Row],[LearningStatementAuto]],StatementLookup[[#This Row],[LearningStatementEnter]])</f>
        <v>Identify parts of a Bunsen burner</v>
      </c>
      <c r="P159" s="1" t="s">
        <v>1269</v>
      </c>
      <c r="Q159" s="1" t="s">
        <v>2953</v>
      </c>
      <c r="R159" s="1"/>
      <c r="S15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59" s="43"/>
      <c r="U159" s="43"/>
      <c r="V159" s="43"/>
      <c r="W159" s="43"/>
      <c r="X159" s="43"/>
      <c r="Y159" s="43"/>
      <c r="Z159" s="43"/>
      <c r="AA159" s="43"/>
      <c r="AC159" s="43"/>
      <c r="AD159" s="43"/>
    </row>
    <row r="160" spans="1:30" ht="14.65" customHeight="1" x14ac:dyDescent="0.25">
      <c r="A160" s="42" t="str">
        <f>_xlfn.XLOOKUP(StatementLookup[[#This Row],[TopicID]],TopicLookup[TopicID],TopicLookup[SyllabusSubject])</f>
        <v>Science</v>
      </c>
      <c r="B160" s="43">
        <f>_xlfn.XLOOKUP(StatementLookup[[#This Row],[TopicID]],TopicLookup[TopicID],TopicLookup[SyllabusKeyStage])</f>
        <v>3</v>
      </c>
      <c r="C160" s="43" t="str">
        <f>_xlfn.XLOOKUP(StatementLookup[[#This Row],[TopicID]],topics!I:I,topics!D:D)</f>
        <v>KS3.Science</v>
      </c>
      <c r="D160" s="43" t="str">
        <f>_xlfn.XLOOKUP(StatementLookup[[#This Row],[TopicID]],topics!I:I,topics!E:E)</f>
        <v>Y7.Science</v>
      </c>
      <c r="E160" s="44">
        <v>7</v>
      </c>
      <c r="F160" s="36" t="s">
        <v>13</v>
      </c>
      <c r="G160" s="45">
        <v>1</v>
      </c>
      <c r="H160" s="36">
        <v>3</v>
      </c>
      <c r="I160" s="46">
        <v>3</v>
      </c>
      <c r="J16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7C1</v>
      </c>
      <c r="K16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7C1.3</v>
      </c>
      <c r="L16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7C1.3.3</v>
      </c>
      <c r="M160" s="26" t="str">
        <f>IF(ISERROR(_xlfn.XLOOKUP(StatementLookup[[#This Row],[TopicID]],TopicLookup[TopicID],TopicLookup[TopicTitle])),"",_xlfn.XLOOKUP(StatementLookup[[#This Row],[TopicID]],TopicLookup[TopicID],TopicLookup[TopicTitle]))</f>
        <v>Introduction To Science</v>
      </c>
      <c r="N160" s="27" t="str">
        <f>IF(ISERROR(_xlfn.XLOOKUP(StatementLookup[[#This Row],[LessonID]],LessonLookup[LessonID],LessonLookup[LessonTitle])),"",_xlfn.XLOOKUP(StatementLookup[[#This Row],[LessonID]],LessonLookup[LessonID],LessonLookup[LessonTitle]))</f>
        <v>Using a Bunsen burner</v>
      </c>
      <c r="O160" s="1" t="str">
        <f>IF(StatementLookup[[#This Row],[LearningStatementEnter]]="",StatementLookup[[#This Row],[LearningStatementAuto]],StatementLookup[[#This Row],[LearningStatementEnter]])</f>
        <v>Describe the two flames produced by a Bunsen burner and when they should be used</v>
      </c>
      <c r="P160" s="1" t="s">
        <v>1270</v>
      </c>
      <c r="Q160" s="1" t="s">
        <v>2953</v>
      </c>
      <c r="R160" s="1"/>
      <c r="S16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60" s="43"/>
      <c r="U160" s="43"/>
      <c r="V160" s="43"/>
      <c r="W160" s="43"/>
      <c r="X160" s="43"/>
      <c r="Y160" s="43"/>
      <c r="Z160" s="43"/>
      <c r="AA160" s="43"/>
      <c r="AC160" s="43"/>
      <c r="AD160" s="43"/>
    </row>
    <row r="161" spans="1:30" ht="14.65" customHeight="1" x14ac:dyDescent="0.25">
      <c r="A161" s="42" t="str">
        <f>_xlfn.XLOOKUP(StatementLookup[[#This Row],[TopicID]],TopicLookup[TopicID],TopicLookup[SyllabusSubject])</f>
        <v>Science</v>
      </c>
      <c r="B161" s="43">
        <f>_xlfn.XLOOKUP(StatementLookup[[#This Row],[TopicID]],TopicLookup[TopicID],TopicLookup[SyllabusKeyStage])</f>
        <v>3</v>
      </c>
      <c r="C161" s="43" t="str">
        <f>_xlfn.XLOOKUP(StatementLookup[[#This Row],[TopicID]],topics!I:I,topics!D:D)</f>
        <v>KS3.Science</v>
      </c>
      <c r="D161" s="43" t="str">
        <f>_xlfn.XLOOKUP(StatementLookup[[#This Row],[TopicID]],topics!I:I,topics!E:E)</f>
        <v>Y7.Science</v>
      </c>
      <c r="E161" s="44">
        <v>7</v>
      </c>
      <c r="F161" s="36" t="s">
        <v>13</v>
      </c>
      <c r="G161" s="45">
        <v>1</v>
      </c>
      <c r="H161" s="36">
        <v>4</v>
      </c>
      <c r="I161" s="46">
        <v>1</v>
      </c>
      <c r="J16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7C1</v>
      </c>
      <c r="K16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7C1.4</v>
      </c>
      <c r="L16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7C1.4.1</v>
      </c>
      <c r="M161" s="26" t="str">
        <f>IF(ISERROR(_xlfn.XLOOKUP(StatementLookup[[#This Row],[TopicID]],TopicLookup[TopicID],TopicLookup[TopicTitle])),"",_xlfn.XLOOKUP(StatementLookup[[#This Row],[TopicID]],TopicLookup[TopicID],TopicLookup[TopicTitle]))</f>
        <v>Introduction To Science</v>
      </c>
      <c r="N161" s="27" t="str">
        <f>IF(ISERROR(_xlfn.XLOOKUP(StatementLookup[[#This Row],[LessonID]],LessonLookup[LessonID],LessonLookup[LessonTitle])),"",_xlfn.XLOOKUP(StatementLookup[[#This Row],[LessonID]],LessonLookup[LessonID],LessonLookup[LessonTitle]))</f>
        <v>Heating Water</v>
      </c>
      <c r="O161" s="1" t="str">
        <f>IF(StatementLookup[[#This Row],[LearningStatementEnter]]="",StatementLookup[[#This Row],[LearningStatementAuto]],StatementLookup[[#This Row],[LearningStatementEnter]])</f>
        <v>Use a Bunsen burner safely during a practical</v>
      </c>
      <c r="P161" s="1" t="s">
        <v>1271</v>
      </c>
      <c r="Q161" s="1" t="s">
        <v>2953</v>
      </c>
      <c r="R161" s="1"/>
      <c r="S16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61" s="43"/>
      <c r="U161" s="43"/>
      <c r="V161" s="43"/>
      <c r="W161" s="43"/>
      <c r="X161" s="43"/>
      <c r="Y161" s="43"/>
      <c r="Z161" s="43"/>
      <c r="AA161" s="43"/>
      <c r="AC161" s="43"/>
      <c r="AD161" s="43"/>
    </row>
    <row r="162" spans="1:30" ht="14.65" customHeight="1" x14ac:dyDescent="0.25">
      <c r="A162" s="42" t="str">
        <f>_xlfn.XLOOKUP(StatementLookup[[#This Row],[TopicID]],TopicLookup[TopicID],TopicLookup[SyllabusSubject])</f>
        <v>Science</v>
      </c>
      <c r="B162" s="43">
        <f>_xlfn.XLOOKUP(StatementLookup[[#This Row],[TopicID]],TopicLookup[TopicID],TopicLookup[SyllabusKeyStage])</f>
        <v>3</v>
      </c>
      <c r="C162" s="43" t="str">
        <f>_xlfn.XLOOKUP(StatementLookup[[#This Row],[TopicID]],topics!I:I,topics!D:D)</f>
        <v>KS3.Science</v>
      </c>
      <c r="D162" s="43" t="str">
        <f>_xlfn.XLOOKUP(StatementLookup[[#This Row],[TopicID]],topics!I:I,topics!E:E)</f>
        <v>Y7.Science</v>
      </c>
      <c r="E162" s="44">
        <v>7</v>
      </c>
      <c r="F162" s="36" t="s">
        <v>13</v>
      </c>
      <c r="G162" s="45">
        <v>1</v>
      </c>
      <c r="H162" s="36">
        <v>4</v>
      </c>
      <c r="I162" s="46">
        <v>2</v>
      </c>
      <c r="J16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7C1</v>
      </c>
      <c r="K16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7C1.4</v>
      </c>
      <c r="L16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7C1.4.2</v>
      </c>
      <c r="M162" s="26" t="str">
        <f>IF(ISERROR(_xlfn.XLOOKUP(StatementLookup[[#This Row],[TopicID]],TopicLookup[TopicID],TopicLookup[TopicTitle])),"",_xlfn.XLOOKUP(StatementLookup[[#This Row],[TopicID]],TopicLookup[TopicID],TopicLookup[TopicTitle]))</f>
        <v>Introduction To Science</v>
      </c>
      <c r="N162" s="27" t="str">
        <f>IF(ISERROR(_xlfn.XLOOKUP(StatementLookup[[#This Row],[LessonID]],LessonLookup[LessonID],LessonLookup[LessonTitle])),"",_xlfn.XLOOKUP(StatementLookup[[#This Row],[LessonID]],LessonLookup[LessonID],LessonLookup[LessonTitle]))</f>
        <v>Heating Water</v>
      </c>
      <c r="O162" s="1" t="str">
        <f>IF(StatementLookup[[#This Row],[LearningStatementEnter]]="",StatementLookup[[#This Row],[LearningStatementAuto]],StatementLookup[[#This Row],[LearningStatementEnter]])</f>
        <v>Select appropriate equipment to use for a practical</v>
      </c>
      <c r="P162" s="1" t="s">
        <v>1272</v>
      </c>
      <c r="Q162" s="1" t="s">
        <v>2953</v>
      </c>
      <c r="R162" s="1"/>
      <c r="S16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62" s="43"/>
      <c r="U162" s="43"/>
      <c r="V162" s="43"/>
      <c r="W162" s="43"/>
      <c r="X162" s="43"/>
      <c r="Y162" s="43"/>
      <c r="Z162" s="43"/>
      <c r="AA162" s="43"/>
      <c r="AC162" s="43"/>
      <c r="AD162" s="43"/>
    </row>
    <row r="163" spans="1:30" ht="14.65" customHeight="1" x14ac:dyDescent="0.25">
      <c r="A163" s="42" t="str">
        <f>_xlfn.XLOOKUP(StatementLookup[[#This Row],[TopicID]],TopicLookup[TopicID],TopicLookup[SyllabusSubject])</f>
        <v>Science</v>
      </c>
      <c r="B163" s="43">
        <f>_xlfn.XLOOKUP(StatementLookup[[#This Row],[TopicID]],TopicLookup[TopicID],TopicLookup[SyllabusKeyStage])</f>
        <v>3</v>
      </c>
      <c r="C163" s="43" t="str">
        <f>_xlfn.XLOOKUP(StatementLookup[[#This Row],[TopicID]],topics!I:I,topics!D:D)</f>
        <v>KS3.Science</v>
      </c>
      <c r="D163" s="43" t="str">
        <f>_xlfn.XLOOKUP(StatementLookup[[#This Row],[TopicID]],topics!I:I,topics!E:E)</f>
        <v>Y7.Science</v>
      </c>
      <c r="E163" s="44">
        <v>7</v>
      </c>
      <c r="F163" s="36" t="s">
        <v>13</v>
      </c>
      <c r="G163" s="45">
        <v>1</v>
      </c>
      <c r="H163" s="36">
        <v>4</v>
      </c>
      <c r="I163" s="46">
        <v>3</v>
      </c>
      <c r="J16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7C1</v>
      </c>
      <c r="K16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7C1.4</v>
      </c>
      <c r="L16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7C1.4.3</v>
      </c>
      <c r="M163" s="26" t="str">
        <f>IF(ISERROR(_xlfn.XLOOKUP(StatementLookup[[#This Row],[TopicID]],TopicLookup[TopicID],TopicLookup[TopicTitle])),"",_xlfn.XLOOKUP(StatementLookup[[#This Row],[TopicID]],TopicLookup[TopicID],TopicLookup[TopicTitle]))</f>
        <v>Introduction To Science</v>
      </c>
      <c r="N163" s="27" t="str">
        <f>IF(ISERROR(_xlfn.XLOOKUP(StatementLookup[[#This Row],[LessonID]],LessonLookup[LessonID],LessonLookup[LessonTitle])),"",_xlfn.XLOOKUP(StatementLookup[[#This Row],[LessonID]],LessonLookup[LessonID],LessonLookup[LessonTitle]))</f>
        <v>Heating Water</v>
      </c>
      <c r="O163" s="1" t="str">
        <f>IF(StatementLookup[[#This Row],[LearningStatementEnter]]="",StatementLookup[[#This Row],[LearningStatementAuto]],StatementLookup[[#This Row],[LearningStatementEnter]])</f>
        <v>Describe the risks associated with a practical</v>
      </c>
      <c r="P163" s="1" t="s">
        <v>1273</v>
      </c>
      <c r="Q163" s="1" t="s">
        <v>2953</v>
      </c>
      <c r="R163" s="1"/>
      <c r="S16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63" s="43"/>
      <c r="U163" s="43"/>
      <c r="V163" s="43"/>
      <c r="W163" s="43"/>
      <c r="X163" s="43"/>
      <c r="Y163" s="43"/>
      <c r="Z163" s="43"/>
      <c r="AA163" s="43"/>
      <c r="AC163" s="43"/>
      <c r="AD163" s="43"/>
    </row>
    <row r="164" spans="1:30" ht="14.65" customHeight="1" x14ac:dyDescent="0.25">
      <c r="A164" s="42" t="str">
        <f>_xlfn.XLOOKUP(StatementLookup[[#This Row],[TopicID]],TopicLookup[TopicID],TopicLookup[SyllabusSubject])</f>
        <v>Science</v>
      </c>
      <c r="B164" s="43">
        <f>_xlfn.XLOOKUP(StatementLookup[[#This Row],[TopicID]],TopicLookup[TopicID],TopicLookup[SyllabusKeyStage])</f>
        <v>3</v>
      </c>
      <c r="C164" s="43" t="str">
        <f>_xlfn.XLOOKUP(StatementLookup[[#This Row],[TopicID]],topics!I:I,topics!D:D)</f>
        <v>KS3.Science</v>
      </c>
      <c r="D164" s="43" t="str">
        <f>_xlfn.XLOOKUP(StatementLookup[[#This Row],[TopicID]],topics!I:I,topics!E:E)</f>
        <v>Y7.Science</v>
      </c>
      <c r="E164" s="44">
        <v>7</v>
      </c>
      <c r="F164" s="36" t="s">
        <v>13</v>
      </c>
      <c r="G164" s="45">
        <v>1</v>
      </c>
      <c r="H164" s="36">
        <v>5</v>
      </c>
      <c r="I164" s="46">
        <v>1</v>
      </c>
      <c r="J16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7C1</v>
      </c>
      <c r="K16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7C1.5</v>
      </c>
      <c r="L16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7C1.5.1</v>
      </c>
      <c r="M164" s="26" t="str">
        <f>IF(ISERROR(_xlfn.XLOOKUP(StatementLookup[[#This Row],[TopicID]],TopicLookup[TopicID],TopicLookup[TopicTitle])),"",_xlfn.XLOOKUP(StatementLookup[[#This Row],[TopicID]],TopicLookup[TopicID],TopicLookup[TopicTitle]))</f>
        <v>Introduction To Science</v>
      </c>
      <c r="N164" s="27" t="str">
        <f>IF(ISERROR(_xlfn.XLOOKUP(StatementLookup[[#This Row],[LessonID]],LessonLookup[LessonID],LessonLookup[LessonTitle])),"",_xlfn.XLOOKUP(StatementLookup[[#This Row],[LessonID]],LessonLookup[LessonID],LessonLookup[LessonTitle]))</f>
        <v>Identify Variables</v>
      </c>
      <c r="O164" s="1" t="str">
        <f>IF(StatementLookup[[#This Row],[LearningStatementEnter]]="",StatementLookup[[#This Row],[LearningStatementAuto]],StatementLookup[[#This Row],[LearningStatementEnter]])</f>
        <v>Recall the types of variable</v>
      </c>
      <c r="P164" s="1" t="s">
        <v>1274</v>
      </c>
      <c r="Q164" s="1" t="s">
        <v>2953</v>
      </c>
      <c r="R164" s="1"/>
      <c r="S16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64" s="43"/>
      <c r="U164" s="43"/>
      <c r="V164" s="43"/>
      <c r="W164" s="43"/>
      <c r="X164" s="43"/>
      <c r="Y164" s="43"/>
      <c r="Z164" s="43"/>
      <c r="AA164" s="43"/>
      <c r="AC164" s="43"/>
      <c r="AD164" s="43"/>
    </row>
    <row r="165" spans="1:30" ht="14.65" customHeight="1" x14ac:dyDescent="0.25">
      <c r="A165" s="42" t="str">
        <f>_xlfn.XLOOKUP(StatementLookup[[#This Row],[TopicID]],TopicLookup[TopicID],TopicLookup[SyllabusSubject])</f>
        <v>Science</v>
      </c>
      <c r="B165" s="43">
        <f>_xlfn.XLOOKUP(StatementLookup[[#This Row],[TopicID]],TopicLookup[TopicID],TopicLookup[SyllabusKeyStage])</f>
        <v>3</v>
      </c>
      <c r="C165" s="43" t="str">
        <f>_xlfn.XLOOKUP(StatementLookup[[#This Row],[TopicID]],topics!I:I,topics!D:D)</f>
        <v>KS3.Science</v>
      </c>
      <c r="D165" s="43" t="str">
        <f>_xlfn.XLOOKUP(StatementLookup[[#This Row],[TopicID]],topics!I:I,topics!E:E)</f>
        <v>Y7.Science</v>
      </c>
      <c r="E165" s="44">
        <v>7</v>
      </c>
      <c r="F165" s="36" t="s">
        <v>13</v>
      </c>
      <c r="G165" s="45">
        <v>1</v>
      </c>
      <c r="H165" s="36">
        <v>5</v>
      </c>
      <c r="I165" s="46">
        <v>2</v>
      </c>
      <c r="J16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7C1</v>
      </c>
      <c r="K16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7C1.5</v>
      </c>
      <c r="L16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7C1.5.2</v>
      </c>
      <c r="M165" s="26" t="str">
        <f>IF(ISERROR(_xlfn.XLOOKUP(StatementLookup[[#This Row],[TopicID]],TopicLookup[TopicID],TopicLookup[TopicTitle])),"",_xlfn.XLOOKUP(StatementLookup[[#This Row],[TopicID]],TopicLookup[TopicID],TopicLookup[TopicTitle]))</f>
        <v>Introduction To Science</v>
      </c>
      <c r="N165" s="27" t="str">
        <f>IF(ISERROR(_xlfn.XLOOKUP(StatementLookup[[#This Row],[LessonID]],LessonLookup[LessonID],LessonLookup[LessonTitle])),"",_xlfn.XLOOKUP(StatementLookup[[#This Row],[LessonID]],LessonLookup[LessonID],LessonLookup[LessonTitle]))</f>
        <v>Identify Variables</v>
      </c>
      <c r="O165" s="1" t="str">
        <f>IF(StatementLookup[[#This Row],[LearningStatementEnter]]="",StatementLookup[[#This Row],[LearningStatementAuto]],StatementLookup[[#This Row],[LearningStatementEnter]])</f>
        <v>Identify dependent, independent and control variables</v>
      </c>
      <c r="P165" s="1" t="s">
        <v>1275</v>
      </c>
      <c r="Q165" s="1" t="s">
        <v>2953</v>
      </c>
      <c r="R165" s="1"/>
      <c r="S16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65" s="43"/>
      <c r="U165" s="43"/>
      <c r="V165" s="43"/>
      <c r="W165" s="43"/>
      <c r="X165" s="43"/>
      <c r="Y165" s="43"/>
      <c r="Z165" s="43"/>
      <c r="AA165" s="43"/>
      <c r="AC165" s="43"/>
      <c r="AD165" s="43"/>
    </row>
    <row r="166" spans="1:30" ht="14.65" customHeight="1" x14ac:dyDescent="0.25">
      <c r="A166" s="42" t="str">
        <f>_xlfn.XLOOKUP(StatementLookup[[#This Row],[TopicID]],TopicLookup[TopicID],TopicLookup[SyllabusSubject])</f>
        <v>Science</v>
      </c>
      <c r="B166" s="43">
        <f>_xlfn.XLOOKUP(StatementLookup[[#This Row],[TopicID]],TopicLookup[TopicID],TopicLookup[SyllabusKeyStage])</f>
        <v>3</v>
      </c>
      <c r="C166" s="43" t="str">
        <f>_xlfn.XLOOKUP(StatementLookup[[#This Row],[TopicID]],topics!I:I,topics!D:D)</f>
        <v>KS3.Science</v>
      </c>
      <c r="D166" s="43" t="str">
        <f>_xlfn.XLOOKUP(StatementLookup[[#This Row],[TopicID]],topics!I:I,topics!E:E)</f>
        <v>Y7.Science</v>
      </c>
      <c r="E166" s="44">
        <v>7</v>
      </c>
      <c r="F166" s="36" t="s">
        <v>13</v>
      </c>
      <c r="G166" s="45">
        <v>1</v>
      </c>
      <c r="H166" s="36">
        <v>5</v>
      </c>
      <c r="I166" s="46">
        <v>3</v>
      </c>
      <c r="J16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7C1</v>
      </c>
      <c r="K16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7C1.5</v>
      </c>
      <c r="L16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7C1.5.3</v>
      </c>
      <c r="M166" s="26" t="str">
        <f>IF(ISERROR(_xlfn.XLOOKUP(StatementLookup[[#This Row],[TopicID]],TopicLookup[TopicID],TopicLookup[TopicTitle])),"",_xlfn.XLOOKUP(StatementLookup[[#This Row],[TopicID]],TopicLookup[TopicID],TopicLookup[TopicTitle]))</f>
        <v>Introduction To Science</v>
      </c>
      <c r="N166" s="27" t="str">
        <f>IF(ISERROR(_xlfn.XLOOKUP(StatementLookup[[#This Row],[LessonID]],LessonLookup[LessonID],LessonLookup[LessonTitle])),"",_xlfn.XLOOKUP(StatementLookup[[#This Row],[LessonID]],LessonLookup[LessonID],LessonLookup[LessonTitle]))</f>
        <v>Identify Variables</v>
      </c>
      <c r="O166" s="1" t="str">
        <f>IF(StatementLookup[[#This Row],[LearningStatementEnter]]="",StatementLookup[[#This Row],[LearningStatementAuto]],StatementLookup[[#This Row],[LearningStatementEnter]])</f>
        <v>Explain how to use control variables to carry out a fair test</v>
      </c>
      <c r="P166" s="1" t="s">
        <v>1276</v>
      </c>
      <c r="Q166" s="1" t="s">
        <v>2953</v>
      </c>
      <c r="R166" s="1"/>
      <c r="S16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66" s="43"/>
      <c r="U166" s="43"/>
      <c r="V166" s="43"/>
      <c r="W166" s="43"/>
      <c r="X166" s="43"/>
      <c r="Y166" s="43"/>
      <c r="Z166" s="43"/>
      <c r="AA166" s="43"/>
      <c r="AC166" s="43"/>
      <c r="AD166" s="43"/>
    </row>
    <row r="167" spans="1:30" ht="14.65" customHeight="1" x14ac:dyDescent="0.25">
      <c r="A167" s="42" t="str">
        <f>_xlfn.XLOOKUP(StatementLookup[[#This Row],[TopicID]],TopicLookup[TopicID],TopicLookup[SyllabusSubject])</f>
        <v>Science</v>
      </c>
      <c r="B167" s="43">
        <f>_xlfn.XLOOKUP(StatementLookup[[#This Row],[TopicID]],TopicLookup[TopicID],TopicLookup[SyllabusKeyStage])</f>
        <v>3</v>
      </c>
      <c r="C167" s="43" t="str">
        <f>_xlfn.XLOOKUP(StatementLookup[[#This Row],[TopicID]],topics!I:I,topics!D:D)</f>
        <v>KS3.Science</v>
      </c>
      <c r="D167" s="43" t="str">
        <f>_xlfn.XLOOKUP(StatementLookup[[#This Row],[TopicID]],topics!I:I,topics!E:E)</f>
        <v>Y7.Science</v>
      </c>
      <c r="E167" s="44">
        <v>7</v>
      </c>
      <c r="F167" s="36" t="s">
        <v>13</v>
      </c>
      <c r="G167" s="45">
        <v>1</v>
      </c>
      <c r="H167" s="36">
        <v>6</v>
      </c>
      <c r="I167" s="46">
        <v>1</v>
      </c>
      <c r="J16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7C1</v>
      </c>
      <c r="K16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7C1.6</v>
      </c>
      <c r="L16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7C1.6.1</v>
      </c>
      <c r="M167" s="26" t="str">
        <f>IF(ISERROR(_xlfn.XLOOKUP(StatementLookup[[#This Row],[TopicID]],TopicLookup[TopicID],TopicLookup[TopicTitle])),"",_xlfn.XLOOKUP(StatementLookup[[#This Row],[TopicID]],TopicLookup[TopicID],TopicLookup[TopicTitle]))</f>
        <v>Introduction To Science</v>
      </c>
      <c r="N167" s="27" t="str">
        <f>IF(ISERROR(_xlfn.XLOOKUP(StatementLookup[[#This Row],[LessonID]],LessonLookup[LessonID],LessonLookup[LessonTitle])),"",_xlfn.XLOOKUP(StatementLookup[[#This Row],[LessonID]],LessonLookup[LessonID],LessonLookup[LessonTitle]))</f>
        <v>Working with scientific data</v>
      </c>
      <c r="O167" s="1" t="str">
        <f>IF(StatementLookup[[#This Row],[LearningStatementEnter]]="",StatementLookup[[#This Row],[LearningStatementAuto]],StatementLookup[[#This Row],[LearningStatementEnter]])</f>
        <v>Be able to draw basic tables and graphs</v>
      </c>
      <c r="P167" s="1" t="s">
        <v>1277</v>
      </c>
      <c r="Q167" s="1" t="s">
        <v>2953</v>
      </c>
      <c r="R167" s="1"/>
      <c r="S16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67" s="43"/>
      <c r="U167" s="43"/>
      <c r="V167" s="43"/>
      <c r="W167" s="43"/>
      <c r="X167" s="43"/>
      <c r="Y167" s="43"/>
      <c r="Z167" s="43"/>
      <c r="AA167" s="43"/>
      <c r="AC167" s="43"/>
      <c r="AD167" s="43"/>
    </row>
    <row r="168" spans="1:30" ht="14.65" customHeight="1" x14ac:dyDescent="0.25">
      <c r="A168" s="42" t="str">
        <f>_xlfn.XLOOKUP(StatementLookup[[#This Row],[TopicID]],TopicLookup[TopicID],TopicLookup[SyllabusSubject])</f>
        <v>Science</v>
      </c>
      <c r="B168" s="43">
        <f>_xlfn.XLOOKUP(StatementLookup[[#This Row],[TopicID]],TopicLookup[TopicID],TopicLookup[SyllabusKeyStage])</f>
        <v>3</v>
      </c>
      <c r="C168" s="43" t="str">
        <f>_xlfn.XLOOKUP(StatementLookup[[#This Row],[TopicID]],topics!I:I,topics!D:D)</f>
        <v>KS3.Science</v>
      </c>
      <c r="D168" s="43" t="str">
        <f>_xlfn.XLOOKUP(StatementLookup[[#This Row],[TopicID]],topics!I:I,topics!E:E)</f>
        <v>Y7.Science</v>
      </c>
      <c r="E168" s="44">
        <v>7</v>
      </c>
      <c r="F168" s="36" t="s">
        <v>13</v>
      </c>
      <c r="G168" s="45">
        <v>1</v>
      </c>
      <c r="H168" s="36">
        <v>6</v>
      </c>
      <c r="I168" s="46">
        <v>2</v>
      </c>
      <c r="J16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7C1</v>
      </c>
      <c r="K16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7C1.6</v>
      </c>
      <c r="L16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7C1.6.2</v>
      </c>
      <c r="M168" s="26" t="str">
        <f>IF(ISERROR(_xlfn.XLOOKUP(StatementLookup[[#This Row],[TopicID]],TopicLookup[TopicID],TopicLookup[TopicTitle])),"",_xlfn.XLOOKUP(StatementLookup[[#This Row],[TopicID]],TopicLookup[TopicID],TopicLookup[TopicTitle]))</f>
        <v>Introduction To Science</v>
      </c>
      <c r="N168" s="27" t="str">
        <f>IF(ISERROR(_xlfn.XLOOKUP(StatementLookup[[#This Row],[LessonID]],LessonLookup[LessonID],LessonLookup[LessonTitle])),"",_xlfn.XLOOKUP(StatementLookup[[#This Row],[LessonID]],LessonLookup[LessonID],LessonLookup[LessonTitle]))</f>
        <v>Working with scientific data</v>
      </c>
      <c r="O168" s="1" t="str">
        <f>IF(StatementLookup[[#This Row],[LearningStatementEnter]]="",StatementLookup[[#This Row],[LearningStatementAuto]],StatementLookup[[#This Row],[LearningStatementEnter]])</f>
        <v>Understand the rules associated with drawing tables and graphs correctly</v>
      </c>
      <c r="P168" s="1" t="s">
        <v>1278</v>
      </c>
      <c r="Q168" s="1" t="s">
        <v>2953</v>
      </c>
      <c r="R168" s="1"/>
      <c r="S16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68" s="43"/>
      <c r="U168" s="43"/>
      <c r="V168" s="43"/>
      <c r="W168" s="43"/>
      <c r="X168" s="43"/>
      <c r="Y168" s="43"/>
      <c r="Z168" s="43"/>
      <c r="AA168" s="43"/>
      <c r="AC168" s="43"/>
      <c r="AD168" s="43"/>
    </row>
    <row r="169" spans="1:30" ht="14.65" customHeight="1" x14ac:dyDescent="0.25">
      <c r="A169" s="42" t="str">
        <f>_xlfn.XLOOKUP(StatementLookup[[#This Row],[TopicID]],TopicLookup[TopicID],TopicLookup[SyllabusSubject])</f>
        <v>Science</v>
      </c>
      <c r="B169" s="43">
        <f>_xlfn.XLOOKUP(StatementLookup[[#This Row],[TopicID]],TopicLookup[TopicID],TopicLookup[SyllabusKeyStage])</f>
        <v>3</v>
      </c>
      <c r="C169" s="43" t="str">
        <f>_xlfn.XLOOKUP(StatementLookup[[#This Row],[TopicID]],topics!I:I,topics!D:D)</f>
        <v>KS3.Science</v>
      </c>
      <c r="D169" s="43" t="str">
        <f>_xlfn.XLOOKUP(StatementLookup[[#This Row],[TopicID]],topics!I:I,topics!E:E)</f>
        <v>Y7.Science</v>
      </c>
      <c r="E169" s="44">
        <v>7</v>
      </c>
      <c r="F169" s="36" t="s">
        <v>13</v>
      </c>
      <c r="G169" s="45">
        <v>1</v>
      </c>
      <c r="H169" s="36">
        <v>6</v>
      </c>
      <c r="I169" s="46">
        <v>3</v>
      </c>
      <c r="J16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7C1</v>
      </c>
      <c r="K16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7C1.6</v>
      </c>
      <c r="L16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7C1.6.3</v>
      </c>
      <c r="M169" s="26" t="str">
        <f>IF(ISERROR(_xlfn.XLOOKUP(StatementLookup[[#This Row],[TopicID]],TopicLookup[TopicID],TopicLookup[TopicTitle])),"",_xlfn.XLOOKUP(StatementLookup[[#This Row],[TopicID]],TopicLookup[TopicID],TopicLookup[TopicTitle]))</f>
        <v>Introduction To Science</v>
      </c>
      <c r="N169" s="27" t="str">
        <f>IF(ISERROR(_xlfn.XLOOKUP(StatementLookup[[#This Row],[LessonID]],LessonLookup[LessonID],LessonLookup[LessonTitle])),"",_xlfn.XLOOKUP(StatementLookup[[#This Row],[LessonID]],LessonLookup[LessonID],LessonLookup[LessonTitle]))</f>
        <v>Working with scientific data</v>
      </c>
      <c r="O169" s="1" t="str">
        <f>IF(StatementLookup[[#This Row],[LearningStatementEnter]]="",StatementLookup[[#This Row],[LearningStatementAuto]],StatementLookup[[#This Row],[LearningStatementEnter]])</f>
        <v>Know the correct graph depending on the type of data</v>
      </c>
      <c r="P169" s="1" t="s">
        <v>1279</v>
      </c>
      <c r="Q169" s="1" t="s">
        <v>2953</v>
      </c>
      <c r="R169" s="1"/>
      <c r="S16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69" s="43"/>
      <c r="U169" s="43"/>
      <c r="V169" s="43"/>
      <c r="W169" s="43"/>
      <c r="X169" s="43"/>
      <c r="Y169" s="43"/>
      <c r="Z169" s="43"/>
      <c r="AA169" s="43"/>
      <c r="AC169" s="43"/>
      <c r="AD169" s="43"/>
    </row>
    <row r="170" spans="1:30" ht="14.65" customHeight="1" x14ac:dyDescent="0.25">
      <c r="A170" s="42" t="str">
        <f>_xlfn.XLOOKUP(StatementLookup[[#This Row],[TopicID]],TopicLookup[TopicID],TopicLookup[SyllabusSubject])</f>
        <v>Science</v>
      </c>
      <c r="B170" s="43">
        <f>_xlfn.XLOOKUP(StatementLookup[[#This Row],[TopicID]],TopicLookup[TopicID],TopicLookup[SyllabusKeyStage])</f>
        <v>3</v>
      </c>
      <c r="C170" s="43" t="str">
        <f>_xlfn.XLOOKUP(StatementLookup[[#This Row],[TopicID]],topics!I:I,topics!D:D)</f>
        <v>KS3.Science</v>
      </c>
      <c r="D170" s="43" t="str">
        <f>_xlfn.XLOOKUP(StatementLookup[[#This Row],[TopicID]],topics!I:I,topics!E:E)</f>
        <v>Y7.Science</v>
      </c>
      <c r="E170" s="44">
        <v>7</v>
      </c>
      <c r="F170" s="36" t="s">
        <v>13</v>
      </c>
      <c r="G170" s="45">
        <v>1</v>
      </c>
      <c r="H170" s="36">
        <v>7</v>
      </c>
      <c r="I170" s="46">
        <v>1</v>
      </c>
      <c r="J17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7C1</v>
      </c>
      <c r="K17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7C1.7</v>
      </c>
      <c r="L17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7C1.7.1</v>
      </c>
      <c r="M170" s="26" t="str">
        <f>IF(ISERROR(_xlfn.XLOOKUP(StatementLookup[[#This Row],[TopicID]],TopicLookup[TopicID],TopicLookup[TopicTitle])),"",_xlfn.XLOOKUP(StatementLookup[[#This Row],[TopicID]],TopicLookup[TopicID],TopicLookup[TopicTitle]))</f>
        <v>Introduction To Science</v>
      </c>
      <c r="N170" s="27" t="str">
        <f>IF(ISERROR(_xlfn.XLOOKUP(StatementLookup[[#This Row],[LessonID]],LessonLookup[LessonID],LessonLookup[LessonTitle])),"",_xlfn.XLOOKUP(StatementLookup[[#This Row],[LessonID]],LessonLookup[LessonID],LessonLookup[LessonTitle]))</f>
        <v>Drawing a bar chart</v>
      </c>
      <c r="O170" s="1" t="str">
        <f>IF(StatementLookup[[#This Row],[LearningStatementEnter]]="",StatementLookup[[#This Row],[LearningStatementAuto]],StatementLookup[[#This Row],[LearningStatementEnter]])</f>
        <v>Be able to identify discrete data</v>
      </c>
      <c r="P170" s="1" t="s">
        <v>1280</v>
      </c>
      <c r="Q170" s="1" t="s">
        <v>2953</v>
      </c>
      <c r="R170" s="1"/>
      <c r="S17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70" s="43"/>
      <c r="U170" s="43"/>
      <c r="V170" s="43"/>
      <c r="W170" s="43"/>
      <c r="X170" s="43"/>
      <c r="Y170" s="43"/>
      <c r="Z170" s="43"/>
      <c r="AA170" s="43"/>
      <c r="AC170" s="43"/>
      <c r="AD170" s="43"/>
    </row>
    <row r="171" spans="1:30" ht="14.65" customHeight="1" x14ac:dyDescent="0.25">
      <c r="A171" s="42" t="str">
        <f>_xlfn.XLOOKUP(StatementLookup[[#This Row],[TopicID]],TopicLookup[TopicID],TopicLookup[SyllabusSubject])</f>
        <v>Science</v>
      </c>
      <c r="B171" s="43">
        <f>_xlfn.XLOOKUP(StatementLookup[[#This Row],[TopicID]],TopicLookup[TopicID],TopicLookup[SyllabusKeyStage])</f>
        <v>3</v>
      </c>
      <c r="C171" s="43" t="str">
        <f>_xlfn.XLOOKUP(StatementLookup[[#This Row],[TopicID]],topics!I:I,topics!D:D)</f>
        <v>KS3.Science</v>
      </c>
      <c r="D171" s="43" t="str">
        <f>_xlfn.XLOOKUP(StatementLookup[[#This Row],[TopicID]],topics!I:I,topics!E:E)</f>
        <v>Y7.Science</v>
      </c>
      <c r="E171" s="44">
        <v>7</v>
      </c>
      <c r="F171" s="36" t="s">
        <v>13</v>
      </c>
      <c r="G171" s="45">
        <v>1</v>
      </c>
      <c r="H171" s="36">
        <v>7</v>
      </c>
      <c r="I171" s="46">
        <v>2</v>
      </c>
      <c r="J17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7C1</v>
      </c>
      <c r="K17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7C1.7</v>
      </c>
      <c r="L17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7C1.7.2</v>
      </c>
      <c r="M171" s="26" t="str">
        <f>IF(ISERROR(_xlfn.XLOOKUP(StatementLookup[[#This Row],[TopicID]],TopicLookup[TopicID],TopicLookup[TopicTitle])),"",_xlfn.XLOOKUP(StatementLookup[[#This Row],[TopicID]],TopicLookup[TopicID],TopicLookup[TopicTitle]))</f>
        <v>Introduction To Science</v>
      </c>
      <c r="N171" s="27" t="str">
        <f>IF(ISERROR(_xlfn.XLOOKUP(StatementLookup[[#This Row],[LessonID]],LessonLookup[LessonID],LessonLookup[LessonTitle])),"",_xlfn.XLOOKUP(StatementLookup[[#This Row],[LessonID]],LessonLookup[LessonID],LessonLookup[LessonTitle]))</f>
        <v>Drawing a bar chart</v>
      </c>
      <c r="O171" s="1" t="str">
        <f>IF(StatementLookup[[#This Row],[LearningStatementEnter]]="",StatementLookup[[#This Row],[LearningStatementAuto]],StatementLookup[[#This Row],[LearningStatementEnter]])</f>
        <v>Draw a graph based on collected data</v>
      </c>
      <c r="P171" s="1" t="s">
        <v>1281</v>
      </c>
      <c r="Q171" s="1" t="s">
        <v>2953</v>
      </c>
      <c r="R171" s="1"/>
      <c r="S17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71" s="43"/>
      <c r="U171" s="43"/>
      <c r="V171" s="43"/>
      <c r="W171" s="43"/>
      <c r="X171" s="43"/>
      <c r="Y171" s="43"/>
      <c r="Z171" s="43"/>
      <c r="AA171" s="43"/>
      <c r="AC171" s="43"/>
      <c r="AD171" s="43"/>
    </row>
    <row r="172" spans="1:30" ht="14.65" customHeight="1" x14ac:dyDescent="0.25">
      <c r="A172" s="42" t="str">
        <f>_xlfn.XLOOKUP(StatementLookup[[#This Row],[TopicID]],TopicLookup[TopicID],TopicLookup[SyllabusSubject])</f>
        <v>Science</v>
      </c>
      <c r="B172" s="43">
        <f>_xlfn.XLOOKUP(StatementLookup[[#This Row],[TopicID]],TopicLookup[TopicID],TopicLookup[SyllabusKeyStage])</f>
        <v>3</v>
      </c>
      <c r="C172" s="43" t="str">
        <f>_xlfn.XLOOKUP(StatementLookup[[#This Row],[TopicID]],topics!I:I,topics!D:D)</f>
        <v>KS3.Science</v>
      </c>
      <c r="D172" s="43" t="str">
        <f>_xlfn.XLOOKUP(StatementLookup[[#This Row],[TopicID]],topics!I:I,topics!E:E)</f>
        <v>Y7.Science</v>
      </c>
      <c r="E172" s="44">
        <v>7</v>
      </c>
      <c r="F172" s="36" t="s">
        <v>13</v>
      </c>
      <c r="G172" s="45">
        <v>1</v>
      </c>
      <c r="H172" s="36">
        <v>7</v>
      </c>
      <c r="I172" s="46">
        <v>3</v>
      </c>
      <c r="J17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7C1</v>
      </c>
      <c r="K17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7C1.7</v>
      </c>
      <c r="L17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7C1.7.3</v>
      </c>
      <c r="M172" s="26" t="str">
        <f>IF(ISERROR(_xlfn.XLOOKUP(StatementLookup[[#This Row],[TopicID]],TopicLookup[TopicID],TopicLookup[TopicTitle])),"",_xlfn.XLOOKUP(StatementLookup[[#This Row],[TopicID]],TopicLookup[TopicID],TopicLookup[TopicTitle]))</f>
        <v>Introduction To Science</v>
      </c>
      <c r="N172" s="27" t="str">
        <f>IF(ISERROR(_xlfn.XLOOKUP(StatementLookup[[#This Row],[LessonID]],LessonLookup[LessonID],LessonLookup[LessonTitle])),"",_xlfn.XLOOKUP(StatementLookup[[#This Row],[LessonID]],LessonLookup[LessonID],LessonLookup[LessonTitle]))</f>
        <v>Drawing a bar chart</v>
      </c>
      <c r="O172" s="1" t="str">
        <f>IF(StatementLookup[[#This Row],[LearningStatementEnter]]="",StatementLookup[[#This Row],[LearningStatementAuto]],StatementLookup[[#This Row],[LearningStatementEnter]])</f>
        <v>Write a conclusion based on a set of results</v>
      </c>
      <c r="P172" s="1" t="s">
        <v>1282</v>
      </c>
      <c r="Q172" s="1" t="s">
        <v>2953</v>
      </c>
      <c r="R172" s="1"/>
      <c r="S17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72" s="43"/>
      <c r="U172" s="43"/>
      <c r="V172" s="43"/>
      <c r="W172" s="43"/>
      <c r="X172" s="43"/>
      <c r="Y172" s="43"/>
      <c r="Z172" s="43"/>
      <c r="AA172" s="43"/>
      <c r="AC172" s="43"/>
      <c r="AD172" s="43"/>
    </row>
    <row r="173" spans="1:30" ht="14.65" customHeight="1" x14ac:dyDescent="0.25">
      <c r="A173" s="42" t="str">
        <f>_xlfn.XLOOKUP(StatementLookup[[#This Row],[TopicID]],TopicLookup[TopicID],TopicLookup[SyllabusSubject])</f>
        <v>Science</v>
      </c>
      <c r="B173" s="43">
        <f>_xlfn.XLOOKUP(StatementLookup[[#This Row],[TopicID]],TopicLookup[TopicID],TopicLookup[SyllabusKeyStage])</f>
        <v>3</v>
      </c>
      <c r="C173" s="43" t="str">
        <f>_xlfn.XLOOKUP(StatementLookup[[#This Row],[TopicID]],topics!I:I,topics!D:D)</f>
        <v>KS3.Science</v>
      </c>
      <c r="D173" s="43" t="str">
        <f>_xlfn.XLOOKUP(StatementLookup[[#This Row],[TopicID]],topics!I:I,topics!E:E)</f>
        <v>Y7.Science</v>
      </c>
      <c r="E173" s="44">
        <v>7</v>
      </c>
      <c r="F173" s="36" t="s">
        <v>13</v>
      </c>
      <c r="G173" s="45">
        <v>1</v>
      </c>
      <c r="H173" s="36">
        <v>8</v>
      </c>
      <c r="I173" s="46">
        <v>1</v>
      </c>
      <c r="J17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7C1</v>
      </c>
      <c r="K17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7C1.8</v>
      </c>
      <c r="L17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7C1.8.1</v>
      </c>
      <c r="M173" s="26" t="str">
        <f>IF(ISERROR(_xlfn.XLOOKUP(StatementLookup[[#This Row],[TopicID]],TopicLookup[TopicID],TopicLookup[TopicTitle])),"",_xlfn.XLOOKUP(StatementLookup[[#This Row],[TopicID]],TopicLookup[TopicID],TopicLookup[TopicTitle]))</f>
        <v>Introduction To Science</v>
      </c>
      <c r="N173" s="27" t="str">
        <f>IF(ISERROR(_xlfn.XLOOKUP(StatementLookup[[#This Row],[LessonID]],LessonLookup[LessonID],LessonLookup[LessonTitle])),"",_xlfn.XLOOKUP(StatementLookup[[#This Row],[LessonID]],LessonLookup[LessonID],LessonLookup[LessonTitle]))</f>
        <v>Drawing a scatter graph</v>
      </c>
      <c r="O173" s="1" t="str">
        <f>IF(StatementLookup[[#This Row],[LearningStatementEnter]]="",StatementLookup[[#This Row],[LearningStatementAuto]],StatementLookup[[#This Row],[LearningStatementEnter]])</f>
        <v>Be able to identify continuous data</v>
      </c>
      <c r="P173" s="1" t="s">
        <v>1283</v>
      </c>
      <c r="Q173" s="1" t="s">
        <v>2953</v>
      </c>
      <c r="R173" s="1"/>
      <c r="S17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73" s="43"/>
      <c r="U173" s="43"/>
      <c r="V173" s="43"/>
      <c r="W173" s="43"/>
      <c r="X173" s="43"/>
      <c r="Y173" s="43"/>
      <c r="Z173" s="43"/>
      <c r="AA173" s="43"/>
      <c r="AC173" s="43"/>
      <c r="AD173" s="43"/>
    </row>
    <row r="174" spans="1:30" ht="14.65" customHeight="1" x14ac:dyDescent="0.25">
      <c r="A174" s="42" t="str">
        <f>_xlfn.XLOOKUP(StatementLookup[[#This Row],[TopicID]],TopicLookup[TopicID],TopicLookup[SyllabusSubject])</f>
        <v>Science</v>
      </c>
      <c r="B174" s="43">
        <f>_xlfn.XLOOKUP(StatementLookup[[#This Row],[TopicID]],TopicLookup[TopicID],TopicLookup[SyllabusKeyStage])</f>
        <v>3</v>
      </c>
      <c r="C174" s="43" t="str">
        <f>_xlfn.XLOOKUP(StatementLookup[[#This Row],[TopicID]],topics!I:I,topics!D:D)</f>
        <v>KS3.Science</v>
      </c>
      <c r="D174" s="43" t="str">
        <f>_xlfn.XLOOKUP(StatementLookup[[#This Row],[TopicID]],topics!I:I,topics!E:E)</f>
        <v>Y7.Science</v>
      </c>
      <c r="E174" s="44">
        <v>7</v>
      </c>
      <c r="F174" s="36" t="s">
        <v>13</v>
      </c>
      <c r="G174" s="45">
        <v>1</v>
      </c>
      <c r="H174" s="36">
        <v>8</v>
      </c>
      <c r="I174" s="46">
        <v>2</v>
      </c>
      <c r="J17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7C1</v>
      </c>
      <c r="K17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7C1.8</v>
      </c>
      <c r="L17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7C1.8.2</v>
      </c>
      <c r="M174" s="26" t="str">
        <f>IF(ISERROR(_xlfn.XLOOKUP(StatementLookup[[#This Row],[TopicID]],TopicLookup[TopicID],TopicLookup[TopicTitle])),"",_xlfn.XLOOKUP(StatementLookup[[#This Row],[TopicID]],TopicLookup[TopicID],TopicLookup[TopicTitle]))</f>
        <v>Introduction To Science</v>
      </c>
      <c r="N174" s="27" t="str">
        <f>IF(ISERROR(_xlfn.XLOOKUP(StatementLookup[[#This Row],[LessonID]],LessonLookup[LessonID],LessonLookup[LessonTitle])),"",_xlfn.XLOOKUP(StatementLookup[[#This Row],[LessonID]],LessonLookup[LessonID],LessonLookup[LessonTitle]))</f>
        <v>Drawing a scatter graph</v>
      </c>
      <c r="O174" s="1" t="str">
        <f>IF(StatementLookup[[#This Row],[LearningStatementEnter]]="",StatementLookup[[#This Row],[LearningStatementAuto]],StatementLookup[[#This Row],[LearningStatementEnter]])</f>
        <v>Draw a graph based on collected data</v>
      </c>
      <c r="P174" s="1" t="s">
        <v>1281</v>
      </c>
      <c r="Q174" s="1" t="s">
        <v>2953</v>
      </c>
      <c r="R174" s="1"/>
      <c r="S17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74" s="43"/>
      <c r="U174" s="43"/>
      <c r="V174" s="43"/>
      <c r="W174" s="43"/>
      <c r="X174" s="43"/>
      <c r="Y174" s="43"/>
      <c r="Z174" s="43"/>
      <c r="AA174" s="43"/>
      <c r="AC174" s="43"/>
      <c r="AD174" s="43"/>
    </row>
    <row r="175" spans="1:30" ht="14.65" customHeight="1" x14ac:dyDescent="0.25">
      <c r="A175" s="42" t="str">
        <f>_xlfn.XLOOKUP(StatementLookup[[#This Row],[TopicID]],TopicLookup[TopicID],TopicLookup[SyllabusSubject])</f>
        <v>Science</v>
      </c>
      <c r="B175" s="43">
        <f>_xlfn.XLOOKUP(StatementLookup[[#This Row],[TopicID]],TopicLookup[TopicID],TopicLookup[SyllabusKeyStage])</f>
        <v>3</v>
      </c>
      <c r="C175" s="43" t="str">
        <f>_xlfn.XLOOKUP(StatementLookup[[#This Row],[TopicID]],topics!I:I,topics!D:D)</f>
        <v>KS3.Science</v>
      </c>
      <c r="D175" s="43" t="str">
        <f>_xlfn.XLOOKUP(StatementLookup[[#This Row],[TopicID]],topics!I:I,topics!E:E)</f>
        <v>Y7.Science</v>
      </c>
      <c r="E175" s="44">
        <v>7</v>
      </c>
      <c r="F175" s="36" t="s">
        <v>13</v>
      </c>
      <c r="G175" s="45">
        <v>1</v>
      </c>
      <c r="H175" s="36">
        <v>8</v>
      </c>
      <c r="I175" s="46">
        <v>3</v>
      </c>
      <c r="J17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7C1</v>
      </c>
      <c r="K17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7C1.8</v>
      </c>
      <c r="L17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7C1.8.3</v>
      </c>
      <c r="M175" s="26" t="str">
        <f>IF(ISERROR(_xlfn.XLOOKUP(StatementLookup[[#This Row],[TopicID]],TopicLookup[TopicID],TopicLookup[TopicTitle])),"",_xlfn.XLOOKUP(StatementLookup[[#This Row],[TopicID]],TopicLookup[TopicID],TopicLookup[TopicTitle]))</f>
        <v>Introduction To Science</v>
      </c>
      <c r="N175" s="27" t="str">
        <f>IF(ISERROR(_xlfn.XLOOKUP(StatementLookup[[#This Row],[LessonID]],LessonLookup[LessonID],LessonLookup[LessonTitle])),"",_xlfn.XLOOKUP(StatementLookup[[#This Row],[LessonID]],LessonLookup[LessonID],LessonLookup[LessonTitle]))</f>
        <v>Drawing a scatter graph</v>
      </c>
      <c r="O175" s="1" t="str">
        <f>IF(StatementLookup[[#This Row],[LearningStatementEnter]]="",StatementLookup[[#This Row],[LearningStatementAuto]],StatementLookup[[#This Row],[LearningStatementEnter]])</f>
        <v>Write a conclusion based on a set of results</v>
      </c>
      <c r="P175" s="1" t="s">
        <v>1282</v>
      </c>
      <c r="Q175" s="1" t="s">
        <v>2953</v>
      </c>
      <c r="R175" s="1"/>
      <c r="S17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75" s="43"/>
      <c r="U175" s="43"/>
      <c r="V175" s="43"/>
      <c r="W175" s="43"/>
      <c r="X175" s="43"/>
      <c r="Y175" s="43"/>
      <c r="Z175" s="43"/>
      <c r="AA175" s="43"/>
      <c r="AC175" s="43"/>
      <c r="AD175" s="43"/>
    </row>
    <row r="176" spans="1:30" ht="14.65" customHeight="1" x14ac:dyDescent="0.25">
      <c r="A176" s="42" t="str">
        <f>_xlfn.XLOOKUP(StatementLookup[[#This Row],[TopicID]],TopicLookup[TopicID],TopicLookup[SyllabusSubject])</f>
        <v>Science</v>
      </c>
      <c r="B176" s="43">
        <f>_xlfn.XLOOKUP(StatementLookup[[#This Row],[TopicID]],TopicLookup[TopicID],TopicLookup[SyllabusKeyStage])</f>
        <v>3</v>
      </c>
      <c r="C176" s="43" t="str">
        <f>_xlfn.XLOOKUP(StatementLookup[[#This Row],[TopicID]],topics!I:I,topics!D:D)</f>
        <v>KS3.Science</v>
      </c>
      <c r="D176" s="43" t="str">
        <f>_xlfn.XLOOKUP(StatementLookup[[#This Row],[TopicID]],topics!I:I,topics!E:E)</f>
        <v>Y7.Science</v>
      </c>
      <c r="E176" s="44">
        <v>7</v>
      </c>
      <c r="F176" s="36" t="s">
        <v>13</v>
      </c>
      <c r="G176" s="45">
        <v>1</v>
      </c>
      <c r="H176" s="36">
        <v>9</v>
      </c>
      <c r="I176" s="46">
        <v>1</v>
      </c>
      <c r="J17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7C1</v>
      </c>
      <c r="K17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7C1.9</v>
      </c>
      <c r="L17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7C1.9.1</v>
      </c>
      <c r="M176" s="26" t="str">
        <f>IF(ISERROR(_xlfn.XLOOKUP(StatementLookup[[#This Row],[TopicID]],TopicLookup[TopicID],TopicLookup[TopicTitle])),"",_xlfn.XLOOKUP(StatementLookup[[#This Row],[TopicID]],TopicLookup[TopicID],TopicLookup[TopicTitle]))</f>
        <v>Introduction To Science</v>
      </c>
      <c r="N176" s="27" t="str">
        <f>IF(ISERROR(_xlfn.XLOOKUP(StatementLookup[[#This Row],[LessonID]],LessonLookup[LessonID],LessonLookup[LessonTitle])),"",_xlfn.XLOOKUP(StatementLookup[[#This Row],[LessonID]],LessonLookup[LessonID],LessonLookup[LessonTitle]))</f>
        <v>Write a Method</v>
      </c>
      <c r="O176" s="1" t="str">
        <f>IF(StatementLookup[[#This Row],[LearningStatementEnter]]="",StatementLookup[[#This Row],[LearningStatementAuto]],StatementLookup[[#This Row],[LearningStatementEnter]])</f>
        <v>Identify risks associated with a practical</v>
      </c>
      <c r="P176" s="1" t="s">
        <v>1284</v>
      </c>
      <c r="Q176" s="1" t="s">
        <v>2953</v>
      </c>
      <c r="R176" s="1"/>
      <c r="S17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76" s="43"/>
      <c r="U176" s="43"/>
      <c r="V176" s="43"/>
      <c r="W176" s="43"/>
      <c r="X176" s="43"/>
      <c r="Y176" s="43"/>
      <c r="Z176" s="43"/>
      <c r="AA176" s="43"/>
      <c r="AC176" s="43"/>
      <c r="AD176" s="43"/>
    </row>
    <row r="177" spans="1:30" ht="14.65" customHeight="1" x14ac:dyDescent="0.25">
      <c r="A177" s="42" t="str">
        <f>_xlfn.XLOOKUP(StatementLookup[[#This Row],[TopicID]],TopicLookup[TopicID],TopicLookup[SyllabusSubject])</f>
        <v>Science</v>
      </c>
      <c r="B177" s="43">
        <f>_xlfn.XLOOKUP(StatementLookup[[#This Row],[TopicID]],TopicLookup[TopicID],TopicLookup[SyllabusKeyStage])</f>
        <v>3</v>
      </c>
      <c r="C177" s="43" t="str">
        <f>_xlfn.XLOOKUP(StatementLookup[[#This Row],[TopicID]],topics!I:I,topics!D:D)</f>
        <v>KS3.Science</v>
      </c>
      <c r="D177" s="43" t="str">
        <f>_xlfn.XLOOKUP(StatementLookup[[#This Row],[TopicID]],topics!I:I,topics!E:E)</f>
        <v>Y7.Science</v>
      </c>
      <c r="E177" s="44">
        <v>7</v>
      </c>
      <c r="F177" s="36" t="s">
        <v>13</v>
      </c>
      <c r="G177" s="45">
        <v>1</v>
      </c>
      <c r="H177" s="36">
        <v>9</v>
      </c>
      <c r="I177" s="46">
        <v>2</v>
      </c>
      <c r="J17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7C1</v>
      </c>
      <c r="K17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7C1.9</v>
      </c>
      <c r="L17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7C1.9.2</v>
      </c>
      <c r="M177" s="26" t="str">
        <f>IF(ISERROR(_xlfn.XLOOKUP(StatementLookup[[#This Row],[TopicID]],TopicLookup[TopicID],TopicLookup[TopicTitle])),"",_xlfn.XLOOKUP(StatementLookup[[#This Row],[TopicID]],TopicLookup[TopicID],TopicLookup[TopicTitle]))</f>
        <v>Introduction To Science</v>
      </c>
      <c r="N177" s="27" t="str">
        <f>IF(ISERROR(_xlfn.XLOOKUP(StatementLookup[[#This Row],[LessonID]],LessonLookup[LessonID],LessonLookup[LessonTitle])),"",_xlfn.XLOOKUP(StatementLookup[[#This Row],[LessonID]],LessonLookup[LessonID],LessonLookup[LessonTitle]))</f>
        <v>Write a Method</v>
      </c>
      <c r="O177" s="1" t="str">
        <f>IF(StatementLookup[[#This Row],[LearningStatementEnter]]="",StatementLookup[[#This Row],[LearningStatementAuto]],StatementLookup[[#This Row],[LearningStatementEnter]])</f>
        <v>Write a detailed method including variables</v>
      </c>
      <c r="P177" s="1" t="s">
        <v>1285</v>
      </c>
      <c r="Q177" s="1" t="s">
        <v>2953</v>
      </c>
      <c r="R177" s="1"/>
      <c r="S17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77" s="43"/>
      <c r="U177" s="43"/>
      <c r="V177" s="43"/>
      <c r="W177" s="43"/>
      <c r="X177" s="43"/>
      <c r="Y177" s="43"/>
      <c r="Z177" s="43"/>
      <c r="AA177" s="43"/>
      <c r="AC177" s="43"/>
      <c r="AD177" s="43"/>
    </row>
    <row r="178" spans="1:30" ht="14.65" customHeight="1" x14ac:dyDescent="0.25">
      <c r="A178" s="42" t="str">
        <f>_xlfn.XLOOKUP(StatementLookup[[#This Row],[TopicID]],TopicLookup[TopicID],TopicLookup[SyllabusSubject])</f>
        <v>Science</v>
      </c>
      <c r="B178" s="43">
        <f>_xlfn.XLOOKUP(StatementLookup[[#This Row],[TopicID]],TopicLookup[TopicID],TopicLookup[SyllabusKeyStage])</f>
        <v>3</v>
      </c>
      <c r="C178" s="43" t="str">
        <f>_xlfn.XLOOKUP(StatementLookup[[#This Row],[TopicID]],topics!I:I,topics!D:D)</f>
        <v>KS3.Science</v>
      </c>
      <c r="D178" s="43" t="str">
        <f>_xlfn.XLOOKUP(StatementLookup[[#This Row],[TopicID]],topics!I:I,topics!E:E)</f>
        <v>Y7.Science</v>
      </c>
      <c r="E178" s="44">
        <v>7</v>
      </c>
      <c r="F178" s="36" t="s">
        <v>13</v>
      </c>
      <c r="G178" s="45">
        <v>1</v>
      </c>
      <c r="H178" s="36">
        <v>9</v>
      </c>
      <c r="I178" s="46">
        <v>3</v>
      </c>
      <c r="J17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7C1</v>
      </c>
      <c r="K17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7C1.9</v>
      </c>
      <c r="L17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7C1.9.3</v>
      </c>
      <c r="M178" s="26" t="str">
        <f>IF(ISERROR(_xlfn.XLOOKUP(StatementLookup[[#This Row],[TopicID]],TopicLookup[TopicID],TopicLookup[TopicTitle])),"",_xlfn.XLOOKUP(StatementLookup[[#This Row],[TopicID]],TopicLookup[TopicID],TopicLookup[TopicTitle]))</f>
        <v>Introduction To Science</v>
      </c>
      <c r="N178" s="27" t="str">
        <f>IF(ISERROR(_xlfn.XLOOKUP(StatementLookup[[#This Row],[LessonID]],LessonLookup[LessonID],LessonLookup[LessonTitle])),"",_xlfn.XLOOKUP(StatementLookup[[#This Row],[LessonID]],LessonLookup[LessonID],LessonLookup[LessonTitle]))</f>
        <v>Write a Method</v>
      </c>
      <c r="O178" s="1" t="str">
        <f>IF(StatementLookup[[#This Row],[LearningStatementEnter]]="",StatementLookup[[#This Row],[LearningStatementAuto]],StatementLookup[[#This Row],[LearningStatementEnter]])</f>
        <v>Draw a conclusion based on results collected from an experiment</v>
      </c>
      <c r="P178" s="1" t="s">
        <v>1286</v>
      </c>
      <c r="Q178" s="1" t="s">
        <v>2953</v>
      </c>
      <c r="R178" s="1"/>
      <c r="S17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78" s="43"/>
      <c r="U178" s="43"/>
      <c r="V178" s="43"/>
      <c r="W178" s="43"/>
      <c r="X178" s="43"/>
      <c r="Y178" s="43"/>
      <c r="Z178" s="43"/>
      <c r="AA178" s="43"/>
      <c r="AC178" s="43"/>
      <c r="AD178" s="43"/>
    </row>
    <row r="179" spans="1:30" ht="14.65" customHeight="1" x14ac:dyDescent="0.25">
      <c r="A179" s="42" t="str">
        <f>_xlfn.XLOOKUP(StatementLookup[[#This Row],[TopicID]],TopicLookup[TopicID],TopicLookup[SyllabusSubject])</f>
        <v>Science</v>
      </c>
      <c r="B179" s="43">
        <f>_xlfn.XLOOKUP(StatementLookup[[#This Row],[TopicID]],TopicLookup[TopicID],TopicLookup[SyllabusKeyStage])</f>
        <v>3</v>
      </c>
      <c r="C179" s="43" t="str">
        <f>_xlfn.XLOOKUP(StatementLookup[[#This Row],[TopicID]],topics!I:I,topics!D:D)</f>
        <v>KS3.Science</v>
      </c>
      <c r="D179" s="43" t="str">
        <f>_xlfn.XLOOKUP(StatementLookup[[#This Row],[TopicID]],topics!I:I,topics!E:E)</f>
        <v>Y7.Science</v>
      </c>
      <c r="E179" s="44">
        <v>7</v>
      </c>
      <c r="F179" s="36" t="s">
        <v>13</v>
      </c>
      <c r="G179" s="45">
        <v>1</v>
      </c>
      <c r="H179" s="36" t="s">
        <v>8</v>
      </c>
      <c r="I179" s="46">
        <v>1</v>
      </c>
      <c r="J17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7C1</v>
      </c>
      <c r="K17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7C1.F</v>
      </c>
      <c r="L17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7C1.F.1</v>
      </c>
      <c r="M179" s="26" t="str">
        <f>IF(ISERROR(_xlfn.XLOOKUP(StatementLookup[[#This Row],[TopicID]],TopicLookup[TopicID],TopicLookup[TopicTitle])),"",_xlfn.XLOOKUP(StatementLookup[[#This Row],[TopicID]],TopicLookup[TopicID],TopicLookup[TopicTitle]))</f>
        <v>Introduction To Science</v>
      </c>
      <c r="N179" s="27" t="str">
        <f>IF(ISERROR(_xlfn.XLOOKUP(StatementLookup[[#This Row],[LessonID]],LessonLookup[LessonID],LessonLookup[LessonTitle])),"",_xlfn.XLOOKUP(StatementLookup[[#This Row],[LessonID]],LessonLookup[LessonID],LessonLookup[LessonTitle]))</f>
        <v>Test feedback: 7C1 Introduction To Science</v>
      </c>
      <c r="O179" s="1" t="str">
        <f>IF(StatementLookup[[#This Row],[LearningStatementEnter]]="",StatementLookup[[#This Row],[LearningStatementAuto]],StatementLookup[[#This Row],[LearningStatementEnter]])</f>
        <v>Review WWW &amp; EBI for topic 7C1 Introduction To Science</v>
      </c>
      <c r="P179" s="1"/>
      <c r="Q179" s="1" t="s">
        <v>2954</v>
      </c>
      <c r="R179" s="1"/>
      <c r="S17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WWW &amp; EBI for topic 7C1 Introduction To Science</v>
      </c>
      <c r="T179" s="43"/>
      <c r="U179" s="43"/>
      <c r="V179" s="43"/>
      <c r="W179" s="43"/>
      <c r="X179" s="43"/>
      <c r="Y179" s="43"/>
      <c r="Z179" s="43"/>
      <c r="AA179" s="43"/>
      <c r="AC179" s="43"/>
      <c r="AD179" s="43"/>
    </row>
    <row r="180" spans="1:30" ht="14.65" customHeight="1" x14ac:dyDescent="0.25">
      <c r="A180" s="42" t="str">
        <f>_xlfn.XLOOKUP(StatementLookup[[#This Row],[TopicID]],TopicLookup[TopicID],TopicLookup[SyllabusSubject])</f>
        <v>Science</v>
      </c>
      <c r="B180" s="43">
        <f>_xlfn.XLOOKUP(StatementLookup[[#This Row],[TopicID]],TopicLookup[TopicID],TopicLookup[SyllabusKeyStage])</f>
        <v>3</v>
      </c>
      <c r="C180" s="43" t="str">
        <f>_xlfn.XLOOKUP(StatementLookup[[#This Row],[TopicID]],topics!I:I,topics!D:D)</f>
        <v>KS3.Science</v>
      </c>
      <c r="D180" s="43" t="str">
        <f>_xlfn.XLOOKUP(StatementLookup[[#This Row],[TopicID]],topics!I:I,topics!E:E)</f>
        <v>Y7.Science</v>
      </c>
      <c r="E180" s="44">
        <v>7</v>
      </c>
      <c r="F180" s="36" t="s">
        <v>13</v>
      </c>
      <c r="G180" s="45">
        <v>1</v>
      </c>
      <c r="H180" s="36" t="s">
        <v>6</v>
      </c>
      <c r="I180" s="46">
        <v>1</v>
      </c>
      <c r="J18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7C1</v>
      </c>
      <c r="K18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7C1.R</v>
      </c>
      <c r="L18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7C1.R.1</v>
      </c>
      <c r="M180" s="26" t="str">
        <f>IF(ISERROR(_xlfn.XLOOKUP(StatementLookup[[#This Row],[TopicID]],TopicLookup[TopicID],TopicLookup[TopicTitle])),"",_xlfn.XLOOKUP(StatementLookup[[#This Row],[TopicID]],TopicLookup[TopicID],TopicLookup[TopicTitle]))</f>
        <v>Introduction To Science</v>
      </c>
      <c r="N180" s="27" t="str">
        <f>IF(ISERROR(_xlfn.XLOOKUP(StatementLookup[[#This Row],[LessonID]],LessonLookup[LessonID],LessonLookup[LessonTitle])),"",_xlfn.XLOOKUP(StatementLookup[[#This Row],[LessonID]],LessonLookup[LessonID],LessonLookup[LessonTitle]))</f>
        <v>Revision of topic 7C1 Introduction To Science</v>
      </c>
      <c r="O180" s="1" t="str">
        <f>IF(StatementLookup[[#This Row],[LearningStatementEnter]]="",StatementLookup[[#This Row],[LearningStatementAuto]],StatementLookup[[#This Row],[LearningStatementEnter]])</f>
        <v>Review topic 7C1 Introduction To Science</v>
      </c>
      <c r="P180" s="1"/>
      <c r="Q180" s="1" t="s">
        <v>2954</v>
      </c>
      <c r="R180" s="1"/>
      <c r="S18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topic 7C1 Introduction To Science</v>
      </c>
      <c r="T180" s="43"/>
      <c r="U180" s="43"/>
      <c r="V180" s="43"/>
      <c r="W180" s="43"/>
      <c r="X180" s="43"/>
      <c r="Y180" s="43"/>
      <c r="Z180" s="43"/>
      <c r="AA180" s="43"/>
      <c r="AC180" s="43"/>
      <c r="AD180" s="43"/>
    </row>
    <row r="181" spans="1:30" ht="14.65" customHeight="1" x14ac:dyDescent="0.25">
      <c r="A181" s="42" t="str">
        <f>_xlfn.XLOOKUP(StatementLookup[[#This Row],[TopicID]],TopicLookup[TopicID],TopicLookup[SyllabusSubject])</f>
        <v>Science</v>
      </c>
      <c r="B181" s="43">
        <f>_xlfn.XLOOKUP(StatementLookup[[#This Row],[TopicID]],TopicLookup[TopicID],TopicLookup[SyllabusKeyStage])</f>
        <v>3</v>
      </c>
      <c r="C181" s="43" t="str">
        <f>_xlfn.XLOOKUP(StatementLookup[[#This Row],[TopicID]],topics!I:I,topics!D:D)</f>
        <v>KS3.Science</v>
      </c>
      <c r="D181" s="43" t="str">
        <f>_xlfn.XLOOKUP(StatementLookup[[#This Row],[TopicID]],topics!I:I,topics!E:E)</f>
        <v>Y7.Science</v>
      </c>
      <c r="E181" s="44">
        <v>7</v>
      </c>
      <c r="F181" s="36" t="s">
        <v>13</v>
      </c>
      <c r="G181" s="45">
        <v>1</v>
      </c>
      <c r="H181" s="36" t="s">
        <v>7</v>
      </c>
      <c r="I181" s="46">
        <v>1</v>
      </c>
      <c r="J18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7C1</v>
      </c>
      <c r="K18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7C1.T</v>
      </c>
      <c r="L18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7C1.T.1</v>
      </c>
      <c r="M181" s="26" t="str">
        <f>IF(ISERROR(_xlfn.XLOOKUP(StatementLookup[[#This Row],[TopicID]],TopicLookup[TopicID],TopicLookup[TopicTitle])),"",_xlfn.XLOOKUP(StatementLookup[[#This Row],[TopicID]],TopicLookup[TopicID],TopicLookup[TopicTitle]))</f>
        <v>Introduction To Science</v>
      </c>
      <c r="N181" s="27" t="str">
        <f>IF(ISERROR(_xlfn.XLOOKUP(StatementLookup[[#This Row],[LessonID]],LessonLookup[LessonID],LessonLookup[LessonTitle])),"",_xlfn.XLOOKUP(StatementLookup[[#This Row],[LessonID]],LessonLookup[LessonID],LessonLookup[LessonTitle]))</f>
        <v>Topic test: 7C1 Introduction To Science</v>
      </c>
      <c r="O181" s="1" t="str">
        <f>IF(StatementLookup[[#This Row],[LearningStatementEnter]]="",StatementLookup[[#This Row],[LearningStatementAuto]],StatementLookup[[#This Row],[LearningStatementEnter]])</f>
        <v>Test understanding of topic 7C1 Introduction To Science</v>
      </c>
      <c r="P181" s="1"/>
      <c r="Q181" s="1" t="s">
        <v>2954</v>
      </c>
      <c r="R181" s="1"/>
      <c r="S18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Test understanding of topic 7C1 Introduction To Science</v>
      </c>
      <c r="T181" s="43"/>
      <c r="U181" s="43"/>
      <c r="V181" s="43"/>
      <c r="W181" s="43"/>
      <c r="X181" s="43"/>
      <c r="Y181" s="43"/>
      <c r="Z181" s="43"/>
      <c r="AA181" s="43"/>
      <c r="AC181" s="43"/>
      <c r="AD181" s="43"/>
    </row>
    <row r="182" spans="1:30" ht="14.65" customHeight="1" x14ac:dyDescent="0.25">
      <c r="A182" s="42" t="str">
        <f>_xlfn.XLOOKUP(StatementLookup[[#This Row],[TopicID]],TopicLookup[TopicID],TopicLookup[SyllabusSubject])</f>
        <v>Science</v>
      </c>
      <c r="B182" s="43">
        <f>_xlfn.XLOOKUP(StatementLookup[[#This Row],[TopicID]],TopicLookup[TopicID],TopicLookup[SyllabusKeyStage])</f>
        <v>3</v>
      </c>
      <c r="C182" s="43" t="str">
        <f>_xlfn.XLOOKUP(StatementLookup[[#This Row],[TopicID]],topics!I:I,topics!D:D)</f>
        <v>KS3.Science</v>
      </c>
      <c r="D182" s="43" t="str">
        <f>_xlfn.XLOOKUP(StatementLookup[[#This Row],[TopicID]],topics!I:I,topics!E:E)</f>
        <v>Y7.Science</v>
      </c>
      <c r="E182" s="44">
        <v>7</v>
      </c>
      <c r="F182" s="36" t="s">
        <v>13</v>
      </c>
      <c r="G182" s="45">
        <v>2</v>
      </c>
      <c r="H182" s="36">
        <v>1</v>
      </c>
      <c r="I182" s="46">
        <v>1</v>
      </c>
      <c r="J18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7C2</v>
      </c>
      <c r="K18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7C2.1</v>
      </c>
      <c r="L18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7C2.1.1</v>
      </c>
      <c r="M182" s="26" t="str">
        <f>IF(ISERROR(_xlfn.XLOOKUP(StatementLookup[[#This Row],[TopicID]],TopicLookup[TopicID],TopicLookup[TopicTitle])),"",_xlfn.XLOOKUP(StatementLookup[[#This Row],[TopicID]],TopicLookup[TopicID],TopicLookup[TopicTitle]))</f>
        <v>States Of Matter And Dissolving</v>
      </c>
      <c r="N182" s="27" t="str">
        <f>IF(ISERROR(_xlfn.XLOOKUP(StatementLookup[[#This Row],[LessonID]],LessonLookup[LessonID],LessonLookup[LessonTitle])),"",_xlfn.XLOOKUP(StatementLookup[[#This Row],[LessonID]],LessonLookup[LessonID],LessonLookup[LessonTitle]))</f>
        <v>States of matter</v>
      </c>
      <c r="O182" s="1" t="str">
        <f>IF(StatementLookup[[#This Row],[LearningStatementEnter]]="",StatementLookup[[#This Row],[LearningStatementAuto]],StatementLookup[[#This Row],[LearningStatementEnter]])</f>
        <v>Describe the properties and particle arrangement of the states of matter and names of the process changes</v>
      </c>
      <c r="P182" s="1" t="s">
        <v>1287</v>
      </c>
      <c r="Q182" s="1" t="s">
        <v>2953</v>
      </c>
      <c r="R182" s="1"/>
      <c r="S18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82" s="43"/>
      <c r="U182" s="43"/>
      <c r="V182" s="43"/>
      <c r="W182" s="43"/>
      <c r="X182" s="43"/>
      <c r="Y182" s="43"/>
      <c r="Z182" s="43"/>
      <c r="AA182" s="43"/>
      <c r="AC182" s="43"/>
      <c r="AD182" s="43"/>
    </row>
    <row r="183" spans="1:30" ht="14.65" customHeight="1" x14ac:dyDescent="0.25">
      <c r="A183" s="42" t="str">
        <f>_xlfn.XLOOKUP(StatementLookup[[#This Row],[TopicID]],TopicLookup[TopicID],TopicLookup[SyllabusSubject])</f>
        <v>Science</v>
      </c>
      <c r="B183" s="43">
        <f>_xlfn.XLOOKUP(StatementLookup[[#This Row],[TopicID]],TopicLookup[TopicID],TopicLookup[SyllabusKeyStage])</f>
        <v>3</v>
      </c>
      <c r="C183" s="43" t="str">
        <f>_xlfn.XLOOKUP(StatementLookup[[#This Row],[TopicID]],topics!I:I,topics!D:D)</f>
        <v>KS3.Science</v>
      </c>
      <c r="D183" s="43" t="str">
        <f>_xlfn.XLOOKUP(StatementLookup[[#This Row],[TopicID]],topics!I:I,topics!E:E)</f>
        <v>Y7.Science</v>
      </c>
      <c r="E183" s="44">
        <v>7</v>
      </c>
      <c r="F183" s="36" t="s">
        <v>13</v>
      </c>
      <c r="G183" s="45">
        <v>2</v>
      </c>
      <c r="H183" s="36">
        <v>1</v>
      </c>
      <c r="I183" s="46">
        <v>2</v>
      </c>
      <c r="J18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7C2</v>
      </c>
      <c r="K18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7C2.1</v>
      </c>
      <c r="L18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7C2.1.2</v>
      </c>
      <c r="M183" s="26" t="str">
        <f>IF(ISERROR(_xlfn.XLOOKUP(StatementLookup[[#This Row],[TopicID]],TopicLookup[TopicID],TopicLookup[TopicTitle])),"",_xlfn.XLOOKUP(StatementLookup[[#This Row],[TopicID]],TopicLookup[TopicID],TopicLookup[TopicTitle]))</f>
        <v>States Of Matter And Dissolving</v>
      </c>
      <c r="N183" s="27" t="str">
        <f>IF(ISERROR(_xlfn.XLOOKUP(StatementLookup[[#This Row],[LessonID]],LessonLookup[LessonID],LessonLookup[LessonTitle])),"",_xlfn.XLOOKUP(StatementLookup[[#This Row],[LessonID]],LessonLookup[LessonID],LessonLookup[LessonTitle]))</f>
        <v>States of matter</v>
      </c>
      <c r="O183" s="1" t="str">
        <f>IF(StatementLookup[[#This Row],[LearningStatementEnter]]="",StatementLookup[[#This Row],[LearningStatementAuto]],StatementLookup[[#This Row],[LearningStatementEnter]])</f>
        <v>Fully describe how particles move in each state, the temperatures required and state symbols.</v>
      </c>
      <c r="P183" s="1" t="s">
        <v>1288</v>
      </c>
      <c r="Q183" s="1" t="s">
        <v>2953</v>
      </c>
      <c r="R183" s="1"/>
      <c r="S18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83" s="43"/>
      <c r="U183" s="43"/>
      <c r="V183" s="43"/>
      <c r="W183" s="43"/>
      <c r="X183" s="43"/>
      <c r="Y183" s="43"/>
      <c r="Z183" s="43"/>
      <c r="AA183" s="43"/>
      <c r="AC183" s="43"/>
      <c r="AD183" s="43"/>
    </row>
    <row r="184" spans="1:30" ht="14.65" customHeight="1" x14ac:dyDescent="0.25">
      <c r="A184" s="42" t="str">
        <f>_xlfn.XLOOKUP(StatementLookup[[#This Row],[TopicID]],TopicLookup[TopicID],TopicLookup[SyllabusSubject])</f>
        <v>Science</v>
      </c>
      <c r="B184" s="43">
        <f>_xlfn.XLOOKUP(StatementLookup[[#This Row],[TopicID]],TopicLookup[TopicID],TopicLookup[SyllabusKeyStage])</f>
        <v>3</v>
      </c>
      <c r="C184" s="43" t="str">
        <f>_xlfn.XLOOKUP(StatementLookup[[#This Row],[TopicID]],topics!I:I,topics!D:D)</f>
        <v>KS3.Science</v>
      </c>
      <c r="D184" s="43" t="str">
        <f>_xlfn.XLOOKUP(StatementLookup[[#This Row],[TopicID]],topics!I:I,topics!E:E)</f>
        <v>Y7.Science</v>
      </c>
      <c r="E184" s="44">
        <v>7</v>
      </c>
      <c r="F184" s="36" t="s">
        <v>13</v>
      </c>
      <c r="G184" s="45">
        <v>2</v>
      </c>
      <c r="H184" s="36">
        <v>1</v>
      </c>
      <c r="I184" s="46">
        <v>3</v>
      </c>
      <c r="J18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7C2</v>
      </c>
      <c r="K18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7C2.1</v>
      </c>
      <c r="L18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7C2.1.3</v>
      </c>
      <c r="M184" s="26" t="str">
        <f>IF(ISERROR(_xlfn.XLOOKUP(StatementLookup[[#This Row],[TopicID]],TopicLookup[TopicID],TopicLookup[TopicTitle])),"",_xlfn.XLOOKUP(StatementLookup[[#This Row],[TopicID]],TopicLookup[TopicID],TopicLookup[TopicTitle]))</f>
        <v>States Of Matter And Dissolving</v>
      </c>
      <c r="N184" s="27" t="str">
        <f>IF(ISERROR(_xlfn.XLOOKUP(StatementLookup[[#This Row],[LessonID]],LessonLookup[LessonID],LessonLookup[LessonTitle])),"",_xlfn.XLOOKUP(StatementLookup[[#This Row],[LessonID]],LessonLookup[LessonID],LessonLookup[LessonTitle]))</f>
        <v>States of matter</v>
      </c>
      <c r="O184" s="1" t="str">
        <f>IF(StatementLookup[[#This Row],[LearningStatementEnter]]="",StatementLookup[[#This Row],[LearningStatementAuto]],StatementLookup[[#This Row],[LearningStatementEnter]])</f>
        <v>Use the particle model to explain the properties and process changes of states of matter</v>
      </c>
      <c r="P184" s="1" t="s">
        <v>1289</v>
      </c>
      <c r="Q184" s="1" t="s">
        <v>2953</v>
      </c>
      <c r="R184" s="1"/>
      <c r="S18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84" s="43"/>
      <c r="U184" s="43"/>
      <c r="V184" s="43"/>
      <c r="W184" s="43"/>
      <c r="X184" s="43"/>
      <c r="Y184" s="43"/>
      <c r="Z184" s="43"/>
      <c r="AA184" s="43"/>
      <c r="AC184" s="43"/>
      <c r="AD184" s="43"/>
    </row>
    <row r="185" spans="1:30" ht="14.65" customHeight="1" x14ac:dyDescent="0.25">
      <c r="A185" s="42" t="str">
        <f>_xlfn.XLOOKUP(StatementLookup[[#This Row],[TopicID]],TopicLookup[TopicID],TopicLookup[SyllabusSubject])</f>
        <v>Science</v>
      </c>
      <c r="B185" s="43">
        <f>_xlfn.XLOOKUP(StatementLookup[[#This Row],[TopicID]],TopicLookup[TopicID],TopicLookup[SyllabusKeyStage])</f>
        <v>3</v>
      </c>
      <c r="C185" s="43" t="str">
        <f>_xlfn.XLOOKUP(StatementLookup[[#This Row],[TopicID]],topics!I:I,topics!D:D)</f>
        <v>KS3.Science</v>
      </c>
      <c r="D185" s="43" t="str">
        <f>_xlfn.XLOOKUP(StatementLookup[[#This Row],[TopicID]],topics!I:I,topics!E:E)</f>
        <v>Y7.Science</v>
      </c>
      <c r="E185" s="44">
        <v>7</v>
      </c>
      <c r="F185" s="36" t="s">
        <v>13</v>
      </c>
      <c r="G185" s="45">
        <v>2</v>
      </c>
      <c r="H185" s="36">
        <v>2</v>
      </c>
      <c r="I185" s="46">
        <v>1</v>
      </c>
      <c r="J18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7C2</v>
      </c>
      <c r="K18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7C2.2</v>
      </c>
      <c r="L18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7C2.2.1</v>
      </c>
      <c r="M185" s="26" t="str">
        <f>IF(ISERROR(_xlfn.XLOOKUP(StatementLookup[[#This Row],[TopicID]],TopicLookup[TopicID],TopicLookup[TopicTitle])),"",_xlfn.XLOOKUP(StatementLookup[[#This Row],[TopicID]],TopicLookup[TopicID],TopicLookup[TopicTitle]))</f>
        <v>States Of Matter And Dissolving</v>
      </c>
      <c r="N185" s="27" t="str">
        <f>IF(ISERROR(_xlfn.XLOOKUP(StatementLookup[[#This Row],[LessonID]],LessonLookup[LessonID],LessonLookup[LessonTitle])),"",_xlfn.XLOOKUP(StatementLookup[[#This Row],[LessonID]],LessonLookup[LessonID],LessonLookup[LessonTitle]))</f>
        <v>Properties of fluids and diffusion</v>
      </c>
      <c r="O185" s="1" t="str">
        <f>IF(StatementLookup[[#This Row],[LearningStatementEnter]]="",StatementLookup[[#This Row],[LearningStatementAuto]],StatementLookup[[#This Row],[LearningStatementEnter]])</f>
        <v>Recall the particle arrangement in fluids and their properties</v>
      </c>
      <c r="P185" s="1" t="s">
        <v>1290</v>
      </c>
      <c r="Q185" s="1" t="s">
        <v>2953</v>
      </c>
      <c r="R185" s="1"/>
      <c r="S18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85" s="43"/>
      <c r="U185" s="43"/>
      <c r="V185" s="43"/>
      <c r="W185" s="43"/>
      <c r="X185" s="43"/>
      <c r="Y185" s="43"/>
      <c r="Z185" s="43"/>
      <c r="AA185" s="43"/>
      <c r="AC185" s="43"/>
      <c r="AD185" s="43"/>
    </row>
    <row r="186" spans="1:30" ht="14.65" customHeight="1" x14ac:dyDescent="0.25">
      <c r="A186" s="42" t="str">
        <f>_xlfn.XLOOKUP(StatementLookup[[#This Row],[TopicID]],TopicLookup[TopicID],TopicLookup[SyllabusSubject])</f>
        <v>Science</v>
      </c>
      <c r="B186" s="43">
        <f>_xlfn.XLOOKUP(StatementLookup[[#This Row],[TopicID]],TopicLookup[TopicID],TopicLookup[SyllabusKeyStage])</f>
        <v>3</v>
      </c>
      <c r="C186" s="43" t="str">
        <f>_xlfn.XLOOKUP(StatementLookup[[#This Row],[TopicID]],topics!I:I,topics!D:D)</f>
        <v>KS3.Science</v>
      </c>
      <c r="D186" s="43" t="str">
        <f>_xlfn.XLOOKUP(StatementLookup[[#This Row],[TopicID]],topics!I:I,topics!E:E)</f>
        <v>Y7.Science</v>
      </c>
      <c r="E186" s="44">
        <v>7</v>
      </c>
      <c r="F186" s="36" t="s">
        <v>13</v>
      </c>
      <c r="G186" s="45">
        <v>2</v>
      </c>
      <c r="H186" s="36">
        <v>2</v>
      </c>
      <c r="I186" s="46">
        <v>2</v>
      </c>
      <c r="J18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7C2</v>
      </c>
      <c r="K18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7C2.2</v>
      </c>
      <c r="L18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7C2.2.2</v>
      </c>
      <c r="M186" s="26" t="str">
        <f>IF(ISERROR(_xlfn.XLOOKUP(StatementLookup[[#This Row],[TopicID]],TopicLookup[TopicID],TopicLookup[TopicTitle])),"",_xlfn.XLOOKUP(StatementLookup[[#This Row],[TopicID]],TopicLookup[TopicID],TopicLookup[TopicTitle]))</f>
        <v>States Of Matter And Dissolving</v>
      </c>
      <c r="N186" s="27" t="str">
        <f>IF(ISERROR(_xlfn.XLOOKUP(StatementLookup[[#This Row],[LessonID]],LessonLookup[LessonID],LessonLookup[LessonTitle])),"",_xlfn.XLOOKUP(StatementLookup[[#This Row],[LessonID]],LessonLookup[LessonID],LessonLookup[LessonTitle]))</f>
        <v>Properties of fluids and diffusion</v>
      </c>
      <c r="O186" s="1" t="str">
        <f>IF(StatementLookup[[#This Row],[LearningStatementEnter]]="",StatementLookup[[#This Row],[LearningStatementAuto]],StatementLookup[[#This Row],[LearningStatementEnter]])</f>
        <v>Be able to describe how diffusion occurs</v>
      </c>
      <c r="P186" s="1" t="s">
        <v>1291</v>
      </c>
      <c r="Q186" s="1" t="s">
        <v>2953</v>
      </c>
      <c r="R186" s="1"/>
      <c r="S18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86" s="43"/>
      <c r="U186" s="43"/>
      <c r="V186" s="43"/>
      <c r="W186" s="43"/>
      <c r="X186" s="43"/>
      <c r="Y186" s="43"/>
      <c r="Z186" s="43"/>
      <c r="AA186" s="43"/>
      <c r="AC186" s="43"/>
      <c r="AD186" s="43"/>
    </row>
    <row r="187" spans="1:30" ht="14.65" customHeight="1" x14ac:dyDescent="0.25">
      <c r="A187" s="42" t="str">
        <f>_xlfn.XLOOKUP(StatementLookup[[#This Row],[TopicID]],TopicLookup[TopicID],TopicLookup[SyllabusSubject])</f>
        <v>Science</v>
      </c>
      <c r="B187" s="43">
        <f>_xlfn.XLOOKUP(StatementLookup[[#This Row],[TopicID]],TopicLookup[TopicID],TopicLookup[SyllabusKeyStage])</f>
        <v>3</v>
      </c>
      <c r="C187" s="43" t="str">
        <f>_xlfn.XLOOKUP(StatementLookup[[#This Row],[TopicID]],topics!I:I,topics!D:D)</f>
        <v>KS3.Science</v>
      </c>
      <c r="D187" s="43" t="str">
        <f>_xlfn.XLOOKUP(StatementLookup[[#This Row],[TopicID]],topics!I:I,topics!E:E)</f>
        <v>Y7.Science</v>
      </c>
      <c r="E187" s="44">
        <v>7</v>
      </c>
      <c r="F187" s="36" t="s">
        <v>13</v>
      </c>
      <c r="G187" s="45">
        <v>2</v>
      </c>
      <c r="H187" s="36">
        <v>2</v>
      </c>
      <c r="I187" s="46">
        <v>3</v>
      </c>
      <c r="J18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7C2</v>
      </c>
      <c r="K18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7C2.2</v>
      </c>
      <c r="L18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7C2.2.3</v>
      </c>
      <c r="M187" s="26" t="str">
        <f>IF(ISERROR(_xlfn.XLOOKUP(StatementLookup[[#This Row],[TopicID]],TopicLookup[TopicID],TopicLookup[TopicTitle])),"",_xlfn.XLOOKUP(StatementLookup[[#This Row],[TopicID]],TopicLookup[TopicID],TopicLookup[TopicTitle]))</f>
        <v>States Of Matter And Dissolving</v>
      </c>
      <c r="N187" s="27" t="str">
        <f>IF(ISERROR(_xlfn.XLOOKUP(StatementLookup[[#This Row],[LessonID]],LessonLookup[LessonID],LessonLookup[LessonTitle])),"",_xlfn.XLOOKUP(StatementLookup[[#This Row],[LessonID]],LessonLookup[LessonID],LessonLookup[LessonTitle]))</f>
        <v>Properties of fluids and diffusion</v>
      </c>
      <c r="O187" s="1" t="str">
        <f>IF(StatementLookup[[#This Row],[LearningStatementEnter]]="",StatementLookup[[#This Row],[LearningStatementAuto]],StatementLookup[[#This Row],[LearningStatementEnter]])</f>
        <v>Explain diffusion in terms of concentration gradients.</v>
      </c>
      <c r="P187" s="1" t="s">
        <v>1292</v>
      </c>
      <c r="Q187" s="1" t="s">
        <v>2953</v>
      </c>
      <c r="R187" s="1"/>
      <c r="S18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87" s="43"/>
      <c r="U187" s="43"/>
      <c r="V187" s="43"/>
      <c r="W187" s="43"/>
      <c r="X187" s="43"/>
      <c r="Y187" s="43"/>
      <c r="Z187" s="43"/>
      <c r="AA187" s="43"/>
      <c r="AC187" s="43"/>
      <c r="AD187" s="43"/>
    </row>
    <row r="188" spans="1:30" ht="14.65" customHeight="1" x14ac:dyDescent="0.25">
      <c r="A188" s="42" t="str">
        <f>_xlfn.XLOOKUP(StatementLookup[[#This Row],[TopicID]],TopicLookup[TopicID],TopicLookup[SyllabusSubject])</f>
        <v>Science</v>
      </c>
      <c r="B188" s="43">
        <f>_xlfn.XLOOKUP(StatementLookup[[#This Row],[TopicID]],TopicLookup[TopicID],TopicLookup[SyllabusKeyStage])</f>
        <v>3</v>
      </c>
      <c r="C188" s="43" t="str">
        <f>_xlfn.XLOOKUP(StatementLookup[[#This Row],[TopicID]],topics!I:I,topics!D:D)</f>
        <v>KS3.Science</v>
      </c>
      <c r="D188" s="43" t="str">
        <f>_xlfn.XLOOKUP(StatementLookup[[#This Row],[TopicID]],topics!I:I,topics!E:E)</f>
        <v>Y7.Science</v>
      </c>
      <c r="E188" s="44">
        <v>7</v>
      </c>
      <c r="F188" s="36" t="s">
        <v>13</v>
      </c>
      <c r="G188" s="45">
        <v>2</v>
      </c>
      <c r="H188" s="36">
        <v>3</v>
      </c>
      <c r="I188" s="46">
        <v>1</v>
      </c>
      <c r="J18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7C2</v>
      </c>
      <c r="K18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7C2.3</v>
      </c>
      <c r="L18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7C2.3.1</v>
      </c>
      <c r="M188" s="26" t="str">
        <f>IF(ISERROR(_xlfn.XLOOKUP(StatementLookup[[#This Row],[TopicID]],TopicLookup[TopicID],TopicLookup[TopicTitle])),"",_xlfn.XLOOKUP(StatementLookup[[#This Row],[TopicID]],TopicLookup[TopicID],TopicLookup[TopicTitle]))</f>
        <v>States Of Matter And Dissolving</v>
      </c>
      <c r="N188" s="27" t="str">
        <f>IF(ISERROR(_xlfn.XLOOKUP(StatementLookup[[#This Row],[LessonID]],LessonLookup[LessonID],LessonLookup[LessonTitle])),"",_xlfn.XLOOKUP(StatementLookup[[#This Row],[LessonID]],LessonLookup[LessonID],LessonLookup[LessonTitle]))</f>
        <v>Testing for gases</v>
      </c>
      <c r="O188" s="1" t="str">
        <f>IF(StatementLookup[[#This Row],[LearningStatementEnter]]="",StatementLookup[[#This Row],[LearningStatementAuto]],StatementLookup[[#This Row],[LearningStatementEnter]])</f>
        <v>State the names of the common gases and their formulae.</v>
      </c>
      <c r="P188" s="1" t="s">
        <v>1293</v>
      </c>
      <c r="Q188" s="1" t="s">
        <v>2953</v>
      </c>
      <c r="R188" s="1"/>
      <c r="S18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88" s="43"/>
      <c r="U188" s="43"/>
      <c r="V188" s="43"/>
      <c r="W188" s="43"/>
      <c r="X188" s="43"/>
      <c r="Y188" s="43"/>
      <c r="Z188" s="43"/>
      <c r="AA188" s="43"/>
      <c r="AC188" s="43"/>
      <c r="AD188" s="43"/>
    </row>
    <row r="189" spans="1:30" ht="14.65" customHeight="1" x14ac:dyDescent="0.25">
      <c r="A189" s="42" t="str">
        <f>_xlfn.XLOOKUP(StatementLookup[[#This Row],[TopicID]],TopicLookup[TopicID],TopicLookup[SyllabusSubject])</f>
        <v>Science</v>
      </c>
      <c r="B189" s="43">
        <f>_xlfn.XLOOKUP(StatementLookup[[#This Row],[TopicID]],TopicLookup[TopicID],TopicLookup[SyllabusKeyStage])</f>
        <v>3</v>
      </c>
      <c r="C189" s="43" t="str">
        <f>_xlfn.XLOOKUP(StatementLookup[[#This Row],[TopicID]],topics!I:I,topics!D:D)</f>
        <v>KS3.Science</v>
      </c>
      <c r="D189" s="43" t="str">
        <f>_xlfn.XLOOKUP(StatementLookup[[#This Row],[TopicID]],topics!I:I,topics!E:E)</f>
        <v>Y7.Science</v>
      </c>
      <c r="E189" s="44">
        <v>7</v>
      </c>
      <c r="F189" s="36" t="s">
        <v>13</v>
      </c>
      <c r="G189" s="45">
        <v>2</v>
      </c>
      <c r="H189" s="36">
        <v>3</v>
      </c>
      <c r="I189" s="46">
        <v>2</v>
      </c>
      <c r="J18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7C2</v>
      </c>
      <c r="K18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7C2.3</v>
      </c>
      <c r="L18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7C2.3.2</v>
      </c>
      <c r="M189" s="26" t="str">
        <f>IF(ISERROR(_xlfn.XLOOKUP(StatementLookup[[#This Row],[TopicID]],TopicLookup[TopicID],TopicLookup[TopicTitle])),"",_xlfn.XLOOKUP(StatementLookup[[#This Row],[TopicID]],TopicLookup[TopicID],TopicLookup[TopicTitle]))</f>
        <v>States Of Matter And Dissolving</v>
      </c>
      <c r="N189" s="27" t="str">
        <f>IF(ISERROR(_xlfn.XLOOKUP(StatementLookup[[#This Row],[LessonID]],LessonLookup[LessonID],LessonLookup[LessonTitle])),"",_xlfn.XLOOKUP(StatementLookup[[#This Row],[LessonID]],LessonLookup[LessonID],LessonLookup[LessonTitle]))</f>
        <v>Testing for gases</v>
      </c>
      <c r="O189" s="1" t="str">
        <f>IF(StatementLookup[[#This Row],[LearningStatementEnter]]="",StatementLookup[[#This Row],[LearningStatementAuto]],StatementLookup[[#This Row],[LearningStatementEnter]])</f>
        <v>Describe how to test for different gases and predict the salts from reactions.</v>
      </c>
      <c r="P189" s="1" t="s">
        <v>1294</v>
      </c>
      <c r="Q189" s="1" t="s">
        <v>2953</v>
      </c>
      <c r="R189" s="1"/>
      <c r="S18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89" s="43"/>
      <c r="U189" s="43"/>
      <c r="V189" s="43"/>
      <c r="W189" s="43"/>
      <c r="X189" s="43"/>
      <c r="Y189" s="43"/>
      <c r="Z189" s="43"/>
      <c r="AA189" s="43"/>
      <c r="AC189" s="43"/>
      <c r="AD189" s="43"/>
    </row>
    <row r="190" spans="1:30" ht="14.65" customHeight="1" x14ac:dyDescent="0.25">
      <c r="A190" s="42" t="str">
        <f>_xlfn.XLOOKUP(StatementLookup[[#This Row],[TopicID]],TopicLookup[TopicID],TopicLookup[SyllabusSubject])</f>
        <v>Science</v>
      </c>
      <c r="B190" s="43">
        <f>_xlfn.XLOOKUP(StatementLookup[[#This Row],[TopicID]],TopicLookup[TopicID],TopicLookup[SyllabusKeyStage])</f>
        <v>3</v>
      </c>
      <c r="C190" s="43" t="str">
        <f>_xlfn.XLOOKUP(StatementLookup[[#This Row],[TopicID]],topics!I:I,topics!D:D)</f>
        <v>KS3.Science</v>
      </c>
      <c r="D190" s="43" t="str">
        <f>_xlfn.XLOOKUP(StatementLookup[[#This Row],[TopicID]],topics!I:I,topics!E:E)</f>
        <v>Y7.Science</v>
      </c>
      <c r="E190" s="44">
        <v>7</v>
      </c>
      <c r="F190" s="36" t="s">
        <v>13</v>
      </c>
      <c r="G190" s="45">
        <v>2</v>
      </c>
      <c r="H190" s="36">
        <v>3</v>
      </c>
      <c r="I190" s="46">
        <v>3</v>
      </c>
      <c r="J19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7C2</v>
      </c>
      <c r="K19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7C2.3</v>
      </c>
      <c r="L19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7C2.3.3</v>
      </c>
      <c r="M190" s="26" t="str">
        <f>IF(ISERROR(_xlfn.XLOOKUP(StatementLookup[[#This Row],[TopicID]],TopicLookup[TopicID],TopicLookup[TopicTitle])),"",_xlfn.XLOOKUP(StatementLookup[[#This Row],[TopicID]],TopicLookup[TopicID],TopicLookup[TopicTitle]))</f>
        <v>States Of Matter And Dissolving</v>
      </c>
      <c r="N190" s="27" t="str">
        <f>IF(ISERROR(_xlfn.XLOOKUP(StatementLookup[[#This Row],[LessonID]],LessonLookup[LessonID],LessonLookup[LessonTitle])),"",_xlfn.XLOOKUP(StatementLookup[[#This Row],[LessonID]],LessonLookup[LessonID],LessonLookup[LessonTitle]))</f>
        <v>Testing for gases</v>
      </c>
      <c r="O190" s="1" t="str">
        <f>IF(StatementLookup[[#This Row],[LearningStatementEnter]]="",StatementLookup[[#This Row],[LearningStatementAuto]],StatementLookup[[#This Row],[LearningStatementEnter]])</f>
        <v>Explain the environmental issues of some gases.</v>
      </c>
      <c r="P190" s="1" t="s">
        <v>1295</v>
      </c>
      <c r="Q190" s="1" t="s">
        <v>2953</v>
      </c>
      <c r="R190" s="1"/>
      <c r="S19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90" s="43"/>
      <c r="U190" s="43"/>
      <c r="V190" s="43"/>
      <c r="W190" s="43"/>
      <c r="X190" s="43"/>
      <c r="Y190" s="43"/>
      <c r="Z190" s="43"/>
      <c r="AA190" s="43"/>
      <c r="AC190" s="43"/>
      <c r="AD190" s="43"/>
    </row>
    <row r="191" spans="1:30" ht="14.65" customHeight="1" x14ac:dyDescent="0.25">
      <c r="A191" s="42" t="str">
        <f>_xlfn.XLOOKUP(StatementLookup[[#This Row],[TopicID]],TopicLookup[TopicID],TopicLookup[SyllabusSubject])</f>
        <v>Science</v>
      </c>
      <c r="B191" s="43">
        <f>_xlfn.XLOOKUP(StatementLookup[[#This Row],[TopicID]],TopicLookup[TopicID],TopicLookup[SyllabusKeyStage])</f>
        <v>3</v>
      </c>
      <c r="C191" s="43" t="str">
        <f>_xlfn.XLOOKUP(StatementLookup[[#This Row],[TopicID]],topics!I:I,topics!D:D)</f>
        <v>KS3.Science</v>
      </c>
      <c r="D191" s="43" t="str">
        <f>_xlfn.XLOOKUP(StatementLookup[[#This Row],[TopicID]],topics!I:I,topics!E:E)</f>
        <v>Y7.Science</v>
      </c>
      <c r="E191" s="44">
        <v>7</v>
      </c>
      <c r="F191" s="36" t="s">
        <v>13</v>
      </c>
      <c r="G191" s="45">
        <v>2</v>
      </c>
      <c r="H191" s="36">
        <v>4</v>
      </c>
      <c r="I191" s="46">
        <v>1</v>
      </c>
      <c r="J19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7C2</v>
      </c>
      <c r="K19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7C2.4</v>
      </c>
      <c r="L19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7C2.4.1</v>
      </c>
      <c r="M191" s="26" t="str">
        <f>IF(ISERROR(_xlfn.XLOOKUP(StatementLookup[[#This Row],[TopicID]],TopicLookup[TopicID],TopicLookup[TopicTitle])),"",_xlfn.XLOOKUP(StatementLookup[[#This Row],[TopicID]],TopicLookup[TopicID],TopicLookup[TopicTitle]))</f>
        <v>States Of Matter And Dissolving</v>
      </c>
      <c r="N191" s="27" t="str">
        <f>IF(ISERROR(_xlfn.XLOOKUP(StatementLookup[[#This Row],[LessonID]],LessonLookup[LessonID],LessonLookup[LessonTitle])),"",_xlfn.XLOOKUP(StatementLookup[[#This Row],[LessonID]],LessonLookup[LessonID],LessonLookup[LessonTitle]))</f>
        <v>Heating and Cooling curves</v>
      </c>
      <c r="O191" s="1" t="str">
        <f>IF(StatementLookup[[#This Row],[LearningStatementEnter]]="",StatementLookup[[#This Row],[LearningStatementAuto]],StatementLookup[[#This Row],[LearningStatementEnter]])</f>
        <v>Be able to record accurate measurements.</v>
      </c>
      <c r="P191" s="1" t="s">
        <v>1296</v>
      </c>
      <c r="Q191" s="1" t="s">
        <v>2953</v>
      </c>
      <c r="R191" s="1"/>
      <c r="S19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91" s="43"/>
      <c r="U191" s="43"/>
      <c r="V191" s="43"/>
      <c r="W191" s="43"/>
      <c r="X191" s="43"/>
      <c r="Y191" s="43"/>
      <c r="Z191" s="43"/>
      <c r="AA191" s="43"/>
      <c r="AC191" s="43"/>
      <c r="AD191" s="43"/>
    </row>
    <row r="192" spans="1:30" ht="14.65" customHeight="1" x14ac:dyDescent="0.25">
      <c r="A192" s="42" t="str">
        <f>_xlfn.XLOOKUP(StatementLookup[[#This Row],[TopicID]],TopicLookup[TopicID],TopicLookup[SyllabusSubject])</f>
        <v>Science</v>
      </c>
      <c r="B192" s="43">
        <f>_xlfn.XLOOKUP(StatementLookup[[#This Row],[TopicID]],TopicLookup[TopicID],TopicLookup[SyllabusKeyStage])</f>
        <v>3</v>
      </c>
      <c r="C192" s="43" t="str">
        <f>_xlfn.XLOOKUP(StatementLookup[[#This Row],[TopicID]],topics!I:I,topics!D:D)</f>
        <v>KS3.Science</v>
      </c>
      <c r="D192" s="43" t="str">
        <f>_xlfn.XLOOKUP(StatementLookup[[#This Row],[TopicID]],topics!I:I,topics!E:E)</f>
        <v>Y7.Science</v>
      </c>
      <c r="E192" s="44">
        <v>7</v>
      </c>
      <c r="F192" s="36" t="s">
        <v>13</v>
      </c>
      <c r="G192" s="45">
        <v>2</v>
      </c>
      <c r="H192" s="36">
        <v>4</v>
      </c>
      <c r="I192" s="46">
        <v>2</v>
      </c>
      <c r="J19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7C2</v>
      </c>
      <c r="K19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7C2.4</v>
      </c>
      <c r="L19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7C2.4.2</v>
      </c>
      <c r="M192" s="26" t="str">
        <f>IF(ISERROR(_xlfn.XLOOKUP(StatementLookup[[#This Row],[TopicID]],TopicLookup[TopicID],TopicLookup[TopicTitle])),"",_xlfn.XLOOKUP(StatementLookup[[#This Row],[TopicID]],TopicLookup[TopicID],TopicLookup[TopicTitle]))</f>
        <v>States Of Matter And Dissolving</v>
      </c>
      <c r="N192" s="27" t="str">
        <f>IF(ISERROR(_xlfn.XLOOKUP(StatementLookup[[#This Row],[LessonID]],LessonLookup[LessonID],LessonLookup[LessonTitle])),"",_xlfn.XLOOKUP(StatementLookup[[#This Row],[LessonID]],LessonLookup[LessonID],LessonLookup[LessonTitle]))</f>
        <v>Heating and Cooling curves</v>
      </c>
      <c r="O192" s="1" t="str">
        <f>IF(StatementLookup[[#This Row],[LearningStatementEnter]]="",StatementLookup[[#This Row],[LearningStatementAuto]],StatementLookup[[#This Row],[LearningStatementEnter]])</f>
        <v>Be able to construct a graph to represent data and identify changes of state.</v>
      </c>
      <c r="P192" s="1" t="s">
        <v>1297</v>
      </c>
      <c r="Q192" s="1" t="s">
        <v>2953</v>
      </c>
      <c r="R192" s="1"/>
      <c r="S19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92" s="43"/>
      <c r="U192" s="43"/>
      <c r="V192" s="43"/>
      <c r="W192" s="43"/>
      <c r="X192" s="43"/>
      <c r="Y192" s="43"/>
      <c r="Z192" s="43"/>
      <c r="AA192" s="43"/>
      <c r="AC192" s="43"/>
      <c r="AD192" s="43"/>
    </row>
    <row r="193" spans="1:30" ht="14.65" customHeight="1" x14ac:dyDescent="0.25">
      <c r="A193" s="42" t="str">
        <f>_xlfn.XLOOKUP(StatementLookup[[#This Row],[TopicID]],TopicLookup[TopicID],TopicLookup[SyllabusSubject])</f>
        <v>Science</v>
      </c>
      <c r="B193" s="43">
        <f>_xlfn.XLOOKUP(StatementLookup[[#This Row],[TopicID]],TopicLookup[TopicID],TopicLookup[SyllabusKeyStage])</f>
        <v>3</v>
      </c>
      <c r="C193" s="43" t="str">
        <f>_xlfn.XLOOKUP(StatementLookup[[#This Row],[TopicID]],topics!I:I,topics!D:D)</f>
        <v>KS3.Science</v>
      </c>
      <c r="D193" s="43" t="str">
        <f>_xlfn.XLOOKUP(StatementLookup[[#This Row],[TopicID]],topics!I:I,topics!E:E)</f>
        <v>Y7.Science</v>
      </c>
      <c r="E193" s="44">
        <v>7</v>
      </c>
      <c r="F193" s="36" t="s">
        <v>13</v>
      </c>
      <c r="G193" s="45">
        <v>2</v>
      </c>
      <c r="H193" s="36">
        <v>4</v>
      </c>
      <c r="I193" s="46">
        <v>3</v>
      </c>
      <c r="J19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7C2</v>
      </c>
      <c r="K19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7C2.4</v>
      </c>
      <c r="L19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7C2.4.3</v>
      </c>
      <c r="M193" s="26" t="str">
        <f>IF(ISERROR(_xlfn.XLOOKUP(StatementLookup[[#This Row],[TopicID]],TopicLookup[TopicID],TopicLookup[TopicTitle])),"",_xlfn.XLOOKUP(StatementLookup[[#This Row],[TopicID]],TopicLookup[TopicID],TopicLookup[TopicTitle]))</f>
        <v>States Of Matter And Dissolving</v>
      </c>
      <c r="N193" s="27" t="str">
        <f>IF(ISERROR(_xlfn.XLOOKUP(StatementLookup[[#This Row],[LessonID]],LessonLookup[LessonID],LessonLookup[LessonTitle])),"",_xlfn.XLOOKUP(StatementLookup[[#This Row],[LessonID]],LessonLookup[LessonID],LessonLookup[LessonTitle]))</f>
        <v>Heating and Cooling curves</v>
      </c>
      <c r="O193" s="1" t="str">
        <f>IF(StatementLookup[[#This Row],[LearningStatementEnter]]="",StatementLookup[[#This Row],[LearningStatementAuto]],StatementLookup[[#This Row],[LearningStatementEnter]])</f>
        <v>Be able to explain what is happening (in terms of particles) at each stage.</v>
      </c>
      <c r="P193" s="1" t="s">
        <v>1298</v>
      </c>
      <c r="Q193" s="1" t="s">
        <v>2953</v>
      </c>
      <c r="R193" s="1"/>
      <c r="S19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93" s="43"/>
      <c r="U193" s="43"/>
      <c r="V193" s="43"/>
      <c r="W193" s="43"/>
      <c r="X193" s="43"/>
      <c r="Y193" s="43"/>
      <c r="Z193" s="43"/>
      <c r="AA193" s="43"/>
      <c r="AC193" s="43"/>
      <c r="AD193" s="43"/>
    </row>
    <row r="194" spans="1:30" ht="14.65" customHeight="1" x14ac:dyDescent="0.25">
      <c r="A194" s="42" t="str">
        <f>_xlfn.XLOOKUP(StatementLookup[[#This Row],[TopicID]],TopicLookup[TopicID],TopicLookup[SyllabusSubject])</f>
        <v>Science</v>
      </c>
      <c r="B194" s="43">
        <f>_xlfn.XLOOKUP(StatementLookup[[#This Row],[TopicID]],TopicLookup[TopicID],TopicLookup[SyllabusKeyStage])</f>
        <v>3</v>
      </c>
      <c r="C194" s="43" t="str">
        <f>_xlfn.XLOOKUP(StatementLookup[[#This Row],[TopicID]],topics!I:I,topics!D:D)</f>
        <v>KS3.Science</v>
      </c>
      <c r="D194" s="43" t="str">
        <f>_xlfn.XLOOKUP(StatementLookup[[#This Row],[TopicID]],topics!I:I,topics!E:E)</f>
        <v>Y7.Science</v>
      </c>
      <c r="E194" s="44">
        <v>7</v>
      </c>
      <c r="F194" s="36" t="s">
        <v>13</v>
      </c>
      <c r="G194" s="45">
        <v>2</v>
      </c>
      <c r="H194" s="36">
        <v>5</v>
      </c>
      <c r="I194" s="46">
        <v>1</v>
      </c>
      <c r="J19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7C2</v>
      </c>
      <c r="K19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7C2.5</v>
      </c>
      <c r="L19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7C2.5.1</v>
      </c>
      <c r="M194" s="26" t="str">
        <f>IF(ISERROR(_xlfn.XLOOKUP(StatementLookup[[#This Row],[TopicID]],TopicLookup[TopicID],TopicLookup[TopicTitle])),"",_xlfn.XLOOKUP(StatementLookup[[#This Row],[TopicID]],TopicLookup[TopicID],TopicLookup[TopicTitle]))</f>
        <v>States Of Matter And Dissolving</v>
      </c>
      <c r="N194" s="27" t="str">
        <f>IF(ISERROR(_xlfn.XLOOKUP(StatementLookup[[#This Row],[LessonID]],LessonLookup[LessonID],LessonLookup[LessonTitle])),"",_xlfn.XLOOKUP(StatementLookup[[#This Row],[LessonID]],LessonLookup[LessonID],LessonLookup[LessonTitle]))</f>
        <v>Solubility</v>
      </c>
      <c r="O194" s="1" t="str">
        <f>IF(StatementLookup[[#This Row],[LearningStatementEnter]]="",StatementLookup[[#This Row],[LearningStatementAuto]],StatementLookup[[#This Row],[LearningStatementEnter]])</f>
        <v>Be able to define specific key terms in relation to solubility.</v>
      </c>
      <c r="P194" s="1" t="s">
        <v>1299</v>
      </c>
      <c r="Q194" s="1" t="s">
        <v>2953</v>
      </c>
      <c r="R194" s="1"/>
      <c r="S19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94" s="43"/>
      <c r="U194" s="43"/>
      <c r="V194" s="43"/>
      <c r="W194" s="43"/>
      <c r="X194" s="43"/>
      <c r="Y194" s="43"/>
      <c r="Z194" s="43"/>
      <c r="AA194" s="43"/>
      <c r="AC194" s="43"/>
      <c r="AD194" s="43"/>
    </row>
    <row r="195" spans="1:30" ht="14.65" customHeight="1" x14ac:dyDescent="0.25">
      <c r="A195" s="42" t="str">
        <f>_xlfn.XLOOKUP(StatementLookup[[#This Row],[TopicID]],TopicLookup[TopicID],TopicLookup[SyllabusSubject])</f>
        <v>Science</v>
      </c>
      <c r="B195" s="43">
        <f>_xlfn.XLOOKUP(StatementLookup[[#This Row],[TopicID]],TopicLookup[TopicID],TopicLookup[SyllabusKeyStage])</f>
        <v>3</v>
      </c>
      <c r="C195" s="43" t="str">
        <f>_xlfn.XLOOKUP(StatementLookup[[#This Row],[TopicID]],topics!I:I,topics!D:D)</f>
        <v>KS3.Science</v>
      </c>
      <c r="D195" s="43" t="str">
        <f>_xlfn.XLOOKUP(StatementLookup[[#This Row],[TopicID]],topics!I:I,topics!E:E)</f>
        <v>Y7.Science</v>
      </c>
      <c r="E195" s="44">
        <v>7</v>
      </c>
      <c r="F195" s="36" t="s">
        <v>13</v>
      </c>
      <c r="G195" s="45">
        <v>2</v>
      </c>
      <c r="H195" s="36">
        <v>5</v>
      </c>
      <c r="I195" s="46">
        <v>2</v>
      </c>
      <c r="J19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7C2</v>
      </c>
      <c r="K19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7C2.5</v>
      </c>
      <c r="L19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7C2.5.2</v>
      </c>
      <c r="M195" s="26" t="str">
        <f>IF(ISERROR(_xlfn.XLOOKUP(StatementLookup[[#This Row],[TopicID]],TopicLookup[TopicID],TopicLookup[TopicTitle])),"",_xlfn.XLOOKUP(StatementLookup[[#This Row],[TopicID]],TopicLookup[TopicID],TopicLookup[TopicTitle]))</f>
        <v>States Of Matter And Dissolving</v>
      </c>
      <c r="N195" s="27" t="str">
        <f>IF(ISERROR(_xlfn.XLOOKUP(StatementLookup[[#This Row],[LessonID]],LessonLookup[LessonID],LessonLookup[LessonTitle])),"",_xlfn.XLOOKUP(StatementLookup[[#This Row],[LessonID]],LessonLookup[LessonID],LessonLookup[LessonTitle]))</f>
        <v>Solubility</v>
      </c>
      <c r="O195" s="1" t="str">
        <f>IF(StatementLookup[[#This Row],[LearningStatementEnter]]="",StatementLookup[[#This Row],[LearningStatementAuto]],StatementLookup[[#This Row],[LearningStatementEnter]])</f>
        <v>Describe in terms of particles, what happens when substances dissolve and substances that are soluble.</v>
      </c>
      <c r="P195" s="1" t="s">
        <v>1300</v>
      </c>
      <c r="Q195" s="1" t="s">
        <v>2953</v>
      </c>
      <c r="R195" s="1"/>
      <c r="S19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95" s="43"/>
      <c r="U195" s="43"/>
      <c r="V195" s="43"/>
      <c r="W195" s="43"/>
      <c r="X195" s="43"/>
      <c r="Y195" s="43"/>
      <c r="Z195" s="43"/>
      <c r="AA195" s="43"/>
      <c r="AC195" s="43"/>
      <c r="AD195" s="43"/>
    </row>
    <row r="196" spans="1:30" ht="14.65" customHeight="1" x14ac:dyDescent="0.25">
      <c r="A196" s="42" t="str">
        <f>_xlfn.XLOOKUP(StatementLookup[[#This Row],[TopicID]],TopicLookup[TopicID],TopicLookup[SyllabusSubject])</f>
        <v>Science</v>
      </c>
      <c r="B196" s="43">
        <f>_xlfn.XLOOKUP(StatementLookup[[#This Row],[TopicID]],TopicLookup[TopicID],TopicLookup[SyllabusKeyStage])</f>
        <v>3</v>
      </c>
      <c r="C196" s="43" t="str">
        <f>_xlfn.XLOOKUP(StatementLookup[[#This Row],[TopicID]],topics!I:I,topics!D:D)</f>
        <v>KS3.Science</v>
      </c>
      <c r="D196" s="43" t="str">
        <f>_xlfn.XLOOKUP(StatementLookup[[#This Row],[TopicID]],topics!I:I,topics!E:E)</f>
        <v>Y7.Science</v>
      </c>
      <c r="E196" s="44">
        <v>7</v>
      </c>
      <c r="F196" s="36" t="s">
        <v>13</v>
      </c>
      <c r="G196" s="45">
        <v>2</v>
      </c>
      <c r="H196" s="36">
        <v>5</v>
      </c>
      <c r="I196" s="46">
        <v>3</v>
      </c>
      <c r="J19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7C2</v>
      </c>
      <c r="K19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7C2.5</v>
      </c>
      <c r="L19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7C2.5.3</v>
      </c>
      <c r="M196" s="26" t="str">
        <f>IF(ISERROR(_xlfn.XLOOKUP(StatementLookup[[#This Row],[TopicID]],TopicLookup[TopicID],TopicLookup[TopicTitle])),"",_xlfn.XLOOKUP(StatementLookup[[#This Row],[TopicID]],TopicLookup[TopicID],TopicLookup[TopicTitle]))</f>
        <v>States Of Matter And Dissolving</v>
      </c>
      <c r="N196" s="27" t="str">
        <f>IF(ISERROR(_xlfn.XLOOKUP(StatementLookup[[#This Row],[LessonID]],LessonLookup[LessonID],LessonLookup[LessonTitle])),"",_xlfn.XLOOKUP(StatementLookup[[#This Row],[LessonID]],LessonLookup[LessonID],LessonLookup[LessonTitle]))</f>
        <v>Solubility</v>
      </c>
      <c r="O196" s="1" t="str">
        <f>IF(StatementLookup[[#This Row],[LearningStatementEnter]]="",StatementLookup[[#This Row],[LearningStatementAuto]],StatementLookup[[#This Row],[LearningStatementEnter]])</f>
        <v>Explain how to separate soluble and in-soluble solutions.</v>
      </c>
      <c r="P196" s="1" t="s">
        <v>1301</v>
      </c>
      <c r="Q196" s="1" t="s">
        <v>2953</v>
      </c>
      <c r="R196" s="1"/>
      <c r="S19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96" s="43"/>
      <c r="U196" s="43"/>
      <c r="V196" s="43"/>
      <c r="W196" s="43"/>
      <c r="X196" s="43"/>
      <c r="Y196" s="43"/>
      <c r="Z196" s="43"/>
      <c r="AA196" s="43"/>
      <c r="AC196" s="43"/>
      <c r="AD196" s="43"/>
    </row>
    <row r="197" spans="1:30" ht="14.65" customHeight="1" x14ac:dyDescent="0.25">
      <c r="A197" s="42" t="str">
        <f>_xlfn.XLOOKUP(StatementLookup[[#This Row],[TopicID]],TopicLookup[TopicID],TopicLookup[SyllabusSubject])</f>
        <v>Science</v>
      </c>
      <c r="B197" s="43">
        <f>_xlfn.XLOOKUP(StatementLookup[[#This Row],[TopicID]],TopicLookup[TopicID],TopicLookup[SyllabusKeyStage])</f>
        <v>3</v>
      </c>
      <c r="C197" s="43" t="str">
        <f>_xlfn.XLOOKUP(StatementLookup[[#This Row],[TopicID]],topics!I:I,topics!D:D)</f>
        <v>KS3.Science</v>
      </c>
      <c r="D197" s="43" t="str">
        <f>_xlfn.XLOOKUP(StatementLookup[[#This Row],[TopicID]],topics!I:I,topics!E:E)</f>
        <v>Y7.Science</v>
      </c>
      <c r="E197" s="44">
        <v>7</v>
      </c>
      <c r="F197" s="36" t="s">
        <v>13</v>
      </c>
      <c r="G197" s="45">
        <v>2</v>
      </c>
      <c r="H197" s="36">
        <v>6</v>
      </c>
      <c r="I197" s="46">
        <v>1</v>
      </c>
      <c r="J19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7C2</v>
      </c>
      <c r="K19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7C2.6</v>
      </c>
      <c r="L19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7C2.6.1</v>
      </c>
      <c r="M197" s="26" t="str">
        <f>IF(ISERROR(_xlfn.XLOOKUP(StatementLookup[[#This Row],[TopicID]],TopicLookup[TopicID],TopicLookup[TopicTitle])),"",_xlfn.XLOOKUP(StatementLookup[[#This Row],[TopicID]],TopicLookup[TopicID],TopicLookup[TopicTitle]))</f>
        <v>States Of Matter And Dissolving</v>
      </c>
      <c r="N197" s="27" t="str">
        <f>IF(ISERROR(_xlfn.XLOOKUP(StatementLookup[[#This Row],[LessonID]],LessonLookup[LessonID],LessonLookup[LessonTitle])),"",_xlfn.XLOOKUP(StatementLookup[[#This Row],[LessonID]],LessonLookup[LessonID],LessonLookup[LessonTitle]))</f>
        <v>Investigate Solubility</v>
      </c>
      <c r="O197" s="1" t="str">
        <f>IF(StatementLookup[[#This Row],[LearningStatementEnter]]="",StatementLookup[[#This Row],[LearningStatementAuto]],StatementLookup[[#This Row],[LearningStatementEnter]])</f>
        <v>Plan a safe investigation to determine how temperature and surface area affect the rate of dissolving</v>
      </c>
      <c r="P197" s="1" t="s">
        <v>1302</v>
      </c>
      <c r="Q197" s="1" t="s">
        <v>2953</v>
      </c>
      <c r="R197" s="1"/>
      <c r="S19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97" s="43"/>
      <c r="U197" s="43"/>
      <c r="V197" s="43"/>
      <c r="W197" s="43"/>
      <c r="X197" s="43"/>
      <c r="Y197" s="43"/>
      <c r="Z197" s="43"/>
      <c r="AA197" s="43"/>
      <c r="AC197" s="43"/>
      <c r="AD197" s="43"/>
    </row>
    <row r="198" spans="1:30" ht="14.65" customHeight="1" x14ac:dyDescent="0.25">
      <c r="A198" s="42" t="str">
        <f>_xlfn.XLOOKUP(StatementLookup[[#This Row],[TopicID]],TopicLookup[TopicID],TopicLookup[SyllabusSubject])</f>
        <v>Science</v>
      </c>
      <c r="B198" s="43">
        <f>_xlfn.XLOOKUP(StatementLookup[[#This Row],[TopicID]],TopicLookup[TopicID],TopicLookup[SyllabusKeyStage])</f>
        <v>3</v>
      </c>
      <c r="C198" s="43" t="str">
        <f>_xlfn.XLOOKUP(StatementLookup[[#This Row],[TopicID]],topics!I:I,topics!D:D)</f>
        <v>KS3.Science</v>
      </c>
      <c r="D198" s="43" t="str">
        <f>_xlfn.XLOOKUP(StatementLookup[[#This Row],[TopicID]],topics!I:I,topics!E:E)</f>
        <v>Y7.Science</v>
      </c>
      <c r="E198" s="44">
        <v>7</v>
      </c>
      <c r="F198" s="36" t="s">
        <v>13</v>
      </c>
      <c r="G198" s="45">
        <v>2</v>
      </c>
      <c r="H198" s="36">
        <v>6</v>
      </c>
      <c r="I198" s="46">
        <v>2</v>
      </c>
      <c r="J19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7C2</v>
      </c>
      <c r="K19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7C2.6</v>
      </c>
      <c r="L19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7C2.6.2</v>
      </c>
      <c r="M198" s="26" t="str">
        <f>IF(ISERROR(_xlfn.XLOOKUP(StatementLookup[[#This Row],[TopicID]],TopicLookup[TopicID],TopicLookup[TopicTitle])),"",_xlfn.XLOOKUP(StatementLookup[[#This Row],[TopicID]],TopicLookup[TopicID],TopicLookup[TopicTitle]))</f>
        <v>States Of Matter And Dissolving</v>
      </c>
      <c r="N198" s="27" t="str">
        <f>IF(ISERROR(_xlfn.XLOOKUP(StatementLookup[[#This Row],[LessonID]],LessonLookup[LessonID],LessonLookup[LessonTitle])),"",_xlfn.XLOOKUP(StatementLookup[[#This Row],[LessonID]],LessonLookup[LessonID],LessonLookup[LessonTitle]))</f>
        <v>Investigate Solubility</v>
      </c>
      <c r="O198" s="1" t="str">
        <f>IF(StatementLookup[[#This Row],[LearningStatementEnter]]="",StatementLookup[[#This Row],[LearningStatementAuto]],StatementLookup[[#This Row],[LearningStatementEnter]])</f>
        <v>Collect results in a suitable table and analyse the data</v>
      </c>
      <c r="P198" s="1" t="s">
        <v>1303</v>
      </c>
      <c r="Q198" s="1" t="s">
        <v>2953</v>
      </c>
      <c r="R198" s="1"/>
      <c r="S19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98" s="43"/>
      <c r="U198" s="43"/>
      <c r="V198" s="43"/>
      <c r="W198" s="43"/>
      <c r="X198" s="43"/>
      <c r="Y198" s="43"/>
      <c r="Z198" s="43"/>
      <c r="AA198" s="43"/>
      <c r="AC198" s="43"/>
      <c r="AD198" s="43"/>
    </row>
    <row r="199" spans="1:30" ht="14.65" customHeight="1" x14ac:dyDescent="0.25">
      <c r="A199" s="42" t="str">
        <f>_xlfn.XLOOKUP(StatementLookup[[#This Row],[TopicID]],TopicLookup[TopicID],TopicLookup[SyllabusSubject])</f>
        <v>Science</v>
      </c>
      <c r="B199" s="43">
        <f>_xlfn.XLOOKUP(StatementLookup[[#This Row],[TopicID]],TopicLookup[TopicID],TopicLookup[SyllabusKeyStage])</f>
        <v>3</v>
      </c>
      <c r="C199" s="43" t="str">
        <f>_xlfn.XLOOKUP(StatementLookup[[#This Row],[TopicID]],topics!I:I,topics!D:D)</f>
        <v>KS3.Science</v>
      </c>
      <c r="D199" s="43" t="str">
        <f>_xlfn.XLOOKUP(StatementLookup[[#This Row],[TopicID]],topics!I:I,topics!E:E)</f>
        <v>Y7.Science</v>
      </c>
      <c r="E199" s="44">
        <v>7</v>
      </c>
      <c r="F199" s="36" t="s">
        <v>13</v>
      </c>
      <c r="G199" s="45">
        <v>2</v>
      </c>
      <c r="H199" s="36">
        <v>6</v>
      </c>
      <c r="I199" s="46">
        <v>3</v>
      </c>
      <c r="J19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7C2</v>
      </c>
      <c r="K19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7C2.6</v>
      </c>
      <c r="L19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7C2.6.3</v>
      </c>
      <c r="M199" s="26" t="str">
        <f>IF(ISERROR(_xlfn.XLOOKUP(StatementLookup[[#This Row],[TopicID]],TopicLookup[TopicID],TopicLookup[TopicTitle])),"",_xlfn.XLOOKUP(StatementLookup[[#This Row],[TopicID]],TopicLookup[TopicID],TopicLookup[TopicTitle]))</f>
        <v>States Of Matter And Dissolving</v>
      </c>
      <c r="N199" s="27" t="str">
        <f>IF(ISERROR(_xlfn.XLOOKUP(StatementLookup[[#This Row],[LessonID]],LessonLookup[LessonID],LessonLookup[LessonTitle])),"",_xlfn.XLOOKUP(StatementLookup[[#This Row],[LessonID]],LessonLookup[LessonID],LessonLookup[LessonTitle]))</f>
        <v>Investigate Solubility</v>
      </c>
      <c r="O199" s="1" t="str">
        <f>IF(StatementLookup[[#This Row],[LearningStatementEnter]]="",StatementLookup[[#This Row],[LearningStatementAuto]],StatementLookup[[#This Row],[LearningStatementEnter]])</f>
        <v>Write a conclusion and identify how predictions for further investigations can be made using graphs</v>
      </c>
      <c r="P199" s="1" t="s">
        <v>1304</v>
      </c>
      <c r="Q199" s="1" t="s">
        <v>2953</v>
      </c>
      <c r="R199" s="1"/>
      <c r="S19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99" s="43"/>
      <c r="U199" s="43"/>
      <c r="V199" s="43"/>
      <c r="W199" s="43"/>
      <c r="X199" s="43"/>
      <c r="Y199" s="43"/>
      <c r="Z199" s="43"/>
      <c r="AA199" s="43"/>
      <c r="AC199" s="43"/>
      <c r="AD199" s="43"/>
    </row>
    <row r="200" spans="1:30" ht="14.65" customHeight="1" x14ac:dyDescent="0.25">
      <c r="A200" s="42" t="str">
        <f>_xlfn.XLOOKUP(StatementLookup[[#This Row],[TopicID]],TopicLookup[TopicID],TopicLookup[SyllabusSubject])</f>
        <v>Science</v>
      </c>
      <c r="B200" s="43">
        <f>_xlfn.XLOOKUP(StatementLookup[[#This Row],[TopicID]],TopicLookup[TopicID],TopicLookup[SyllabusKeyStage])</f>
        <v>3</v>
      </c>
      <c r="C200" s="43" t="str">
        <f>_xlfn.XLOOKUP(StatementLookup[[#This Row],[TopicID]],topics!I:I,topics!D:D)</f>
        <v>KS3.Science</v>
      </c>
      <c r="D200" s="43" t="str">
        <f>_xlfn.XLOOKUP(StatementLookup[[#This Row],[TopicID]],topics!I:I,topics!E:E)</f>
        <v>Y7.Science</v>
      </c>
      <c r="E200" s="44">
        <v>7</v>
      </c>
      <c r="F200" s="36" t="s">
        <v>13</v>
      </c>
      <c r="G200" s="45">
        <v>2</v>
      </c>
      <c r="H200" s="36" t="s">
        <v>8</v>
      </c>
      <c r="I200" s="46">
        <v>1</v>
      </c>
      <c r="J20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7C2</v>
      </c>
      <c r="K20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7C2.F</v>
      </c>
      <c r="L20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7C2.F.1</v>
      </c>
      <c r="M200" s="26" t="str">
        <f>IF(ISERROR(_xlfn.XLOOKUP(StatementLookup[[#This Row],[TopicID]],TopicLookup[TopicID],TopicLookup[TopicTitle])),"",_xlfn.XLOOKUP(StatementLookup[[#This Row],[TopicID]],TopicLookup[TopicID],TopicLookup[TopicTitle]))</f>
        <v>States Of Matter And Dissolving</v>
      </c>
      <c r="N200" s="27" t="str">
        <f>IF(ISERROR(_xlfn.XLOOKUP(StatementLookup[[#This Row],[LessonID]],LessonLookup[LessonID],LessonLookup[LessonTitle])),"",_xlfn.XLOOKUP(StatementLookup[[#This Row],[LessonID]],LessonLookup[LessonID],LessonLookup[LessonTitle]))</f>
        <v>Test feedback: 7C2 States Of Matter And Dissolving</v>
      </c>
      <c r="O200" s="1" t="str">
        <f>IF(StatementLookup[[#This Row],[LearningStatementEnter]]="",StatementLookup[[#This Row],[LearningStatementAuto]],StatementLookup[[#This Row],[LearningStatementEnter]])</f>
        <v>Review WWW &amp; EBI for topic 7C2 States Of Matter And Dissolving</v>
      </c>
      <c r="P200" s="1"/>
      <c r="Q200" s="1" t="s">
        <v>2954</v>
      </c>
      <c r="R200" s="1"/>
      <c r="S20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WWW &amp; EBI for topic 7C2 States Of Matter And Dissolving</v>
      </c>
      <c r="T200" s="43"/>
      <c r="U200" s="43"/>
      <c r="V200" s="43"/>
      <c r="W200" s="43"/>
      <c r="X200" s="43"/>
      <c r="Y200" s="43"/>
      <c r="Z200" s="43"/>
      <c r="AA200" s="43"/>
      <c r="AC200" s="43"/>
      <c r="AD200" s="43"/>
    </row>
    <row r="201" spans="1:30" ht="14.65" customHeight="1" x14ac:dyDescent="0.25">
      <c r="A201" s="42" t="str">
        <f>_xlfn.XLOOKUP(StatementLookup[[#This Row],[TopicID]],TopicLookup[TopicID],TopicLookup[SyllabusSubject])</f>
        <v>Science</v>
      </c>
      <c r="B201" s="43">
        <f>_xlfn.XLOOKUP(StatementLookup[[#This Row],[TopicID]],TopicLookup[TopicID],TopicLookup[SyllabusKeyStage])</f>
        <v>3</v>
      </c>
      <c r="C201" s="43" t="str">
        <f>_xlfn.XLOOKUP(StatementLookup[[#This Row],[TopicID]],topics!I:I,topics!D:D)</f>
        <v>KS3.Science</v>
      </c>
      <c r="D201" s="43" t="str">
        <f>_xlfn.XLOOKUP(StatementLookup[[#This Row],[TopicID]],topics!I:I,topics!E:E)</f>
        <v>Y7.Science</v>
      </c>
      <c r="E201" s="44">
        <v>7</v>
      </c>
      <c r="F201" s="36" t="s">
        <v>13</v>
      </c>
      <c r="G201" s="45">
        <v>2</v>
      </c>
      <c r="H201" s="36" t="s">
        <v>6</v>
      </c>
      <c r="I201" s="46">
        <v>1</v>
      </c>
      <c r="J20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7C2</v>
      </c>
      <c r="K20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7C2.R</v>
      </c>
      <c r="L20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7C2.R.1</v>
      </c>
      <c r="M201" s="26" t="str">
        <f>IF(ISERROR(_xlfn.XLOOKUP(StatementLookup[[#This Row],[TopicID]],TopicLookup[TopicID],TopicLookup[TopicTitle])),"",_xlfn.XLOOKUP(StatementLookup[[#This Row],[TopicID]],TopicLookup[TopicID],TopicLookup[TopicTitle]))</f>
        <v>States Of Matter And Dissolving</v>
      </c>
      <c r="N201" s="27" t="str">
        <f>IF(ISERROR(_xlfn.XLOOKUP(StatementLookup[[#This Row],[LessonID]],LessonLookup[LessonID],LessonLookup[LessonTitle])),"",_xlfn.XLOOKUP(StatementLookup[[#This Row],[LessonID]],LessonLookup[LessonID],LessonLookup[LessonTitle]))</f>
        <v>Revision of topic 7C2 States Of Matter And Dissolving</v>
      </c>
      <c r="O201" s="1" t="str">
        <f>IF(StatementLookup[[#This Row],[LearningStatementEnter]]="",StatementLookup[[#This Row],[LearningStatementAuto]],StatementLookup[[#This Row],[LearningStatementEnter]])</f>
        <v>Review topic 7C2 States Of Matter And Dissolving</v>
      </c>
      <c r="P201" s="1"/>
      <c r="Q201" s="1" t="s">
        <v>2954</v>
      </c>
      <c r="R201" s="1"/>
      <c r="S20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topic 7C2 States Of Matter And Dissolving</v>
      </c>
      <c r="T201" s="43"/>
      <c r="U201" s="43"/>
      <c r="V201" s="43"/>
      <c r="W201" s="43"/>
      <c r="X201" s="43"/>
      <c r="Y201" s="43"/>
      <c r="Z201" s="43"/>
      <c r="AA201" s="43"/>
      <c r="AC201" s="43"/>
      <c r="AD201" s="43"/>
    </row>
    <row r="202" spans="1:30" ht="14.65" customHeight="1" x14ac:dyDescent="0.25">
      <c r="A202" s="42" t="str">
        <f>_xlfn.XLOOKUP(StatementLookup[[#This Row],[TopicID]],TopicLookup[TopicID],TopicLookup[SyllabusSubject])</f>
        <v>Science</v>
      </c>
      <c r="B202" s="43">
        <f>_xlfn.XLOOKUP(StatementLookup[[#This Row],[TopicID]],TopicLookup[TopicID],TopicLookup[SyllabusKeyStage])</f>
        <v>3</v>
      </c>
      <c r="C202" s="43" t="str">
        <f>_xlfn.XLOOKUP(StatementLookup[[#This Row],[TopicID]],topics!I:I,topics!D:D)</f>
        <v>KS3.Science</v>
      </c>
      <c r="D202" s="43" t="str">
        <f>_xlfn.XLOOKUP(StatementLookup[[#This Row],[TopicID]],topics!I:I,topics!E:E)</f>
        <v>Y7.Science</v>
      </c>
      <c r="E202" s="44">
        <v>7</v>
      </c>
      <c r="F202" s="36" t="s">
        <v>13</v>
      </c>
      <c r="G202" s="45">
        <v>2</v>
      </c>
      <c r="H202" s="36" t="s">
        <v>7</v>
      </c>
      <c r="I202" s="46">
        <v>1</v>
      </c>
      <c r="J20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7C2</v>
      </c>
      <c r="K20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7C2.T</v>
      </c>
      <c r="L20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7C2.T.1</v>
      </c>
      <c r="M202" s="26" t="str">
        <f>IF(ISERROR(_xlfn.XLOOKUP(StatementLookup[[#This Row],[TopicID]],TopicLookup[TopicID],TopicLookup[TopicTitle])),"",_xlfn.XLOOKUP(StatementLookup[[#This Row],[TopicID]],TopicLookup[TopicID],TopicLookup[TopicTitle]))</f>
        <v>States Of Matter And Dissolving</v>
      </c>
      <c r="N202" s="27" t="str">
        <f>IF(ISERROR(_xlfn.XLOOKUP(StatementLookup[[#This Row],[LessonID]],LessonLookup[LessonID],LessonLookup[LessonTitle])),"",_xlfn.XLOOKUP(StatementLookup[[#This Row],[LessonID]],LessonLookup[LessonID],LessonLookup[LessonTitle]))</f>
        <v>Topic test: 7C2 States Of Matter And Dissolving</v>
      </c>
      <c r="O202" s="1" t="str">
        <f>IF(StatementLookup[[#This Row],[LearningStatementEnter]]="",StatementLookup[[#This Row],[LearningStatementAuto]],StatementLookup[[#This Row],[LearningStatementEnter]])</f>
        <v>Test understanding of topic 7C2 States Of Matter And Dissolving</v>
      </c>
      <c r="P202" s="1"/>
      <c r="Q202" s="1" t="s">
        <v>2954</v>
      </c>
      <c r="R202" s="1"/>
      <c r="S20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Test understanding of topic 7C2 States Of Matter And Dissolving</v>
      </c>
      <c r="T202" s="43"/>
      <c r="U202" s="43"/>
      <c r="V202" s="43"/>
      <c r="W202" s="43"/>
      <c r="X202" s="43"/>
      <c r="Y202" s="43"/>
      <c r="Z202" s="43"/>
      <c r="AA202" s="43"/>
      <c r="AC202" s="43"/>
      <c r="AD202" s="43"/>
    </row>
    <row r="203" spans="1:30" ht="14.65" customHeight="1" x14ac:dyDescent="0.25">
      <c r="A203" s="42" t="str">
        <f>_xlfn.XLOOKUP(StatementLookup[[#This Row],[TopicID]],TopicLookup[TopicID],TopicLookup[SyllabusSubject])</f>
        <v>Science</v>
      </c>
      <c r="B203" s="43">
        <f>_xlfn.XLOOKUP(StatementLookup[[#This Row],[TopicID]],TopicLookup[TopicID],TopicLookup[SyllabusKeyStage])</f>
        <v>3</v>
      </c>
      <c r="C203" s="43" t="str">
        <f>_xlfn.XLOOKUP(StatementLookup[[#This Row],[TopicID]],topics!I:I,topics!D:D)</f>
        <v>KS3.Science</v>
      </c>
      <c r="D203" s="43" t="str">
        <f>_xlfn.XLOOKUP(StatementLookup[[#This Row],[TopicID]],topics!I:I,topics!E:E)</f>
        <v>Y7.Science</v>
      </c>
      <c r="E203" s="44">
        <v>7</v>
      </c>
      <c r="F203" s="36" t="s">
        <v>13</v>
      </c>
      <c r="G203" s="45">
        <v>3</v>
      </c>
      <c r="H203" s="36">
        <v>1</v>
      </c>
      <c r="I203" s="46">
        <v>1</v>
      </c>
      <c r="J20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7C3</v>
      </c>
      <c r="K20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7C3.1</v>
      </c>
      <c r="L20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7C3.1.1</v>
      </c>
      <c r="M203" s="26" t="str">
        <f>IF(ISERROR(_xlfn.XLOOKUP(StatementLookup[[#This Row],[TopicID]],TopicLookup[TopicID],TopicLookup[TopicTitle])),"",_xlfn.XLOOKUP(StatementLookup[[#This Row],[TopicID]],TopicLookup[TopicID],TopicLookup[TopicTitle]))</f>
        <v>Elements And Compounds</v>
      </c>
      <c r="N203" s="27" t="str">
        <f>IF(ISERROR(_xlfn.XLOOKUP(StatementLookup[[#This Row],[LessonID]],LessonLookup[LessonID],LessonLookup[LessonTitle])),"",_xlfn.XLOOKUP(StatementLookup[[#This Row],[LessonID]],LessonLookup[LessonID],LessonLookup[LessonTitle]))</f>
        <v>Elements and Compounds</v>
      </c>
      <c r="O203" s="1" t="str">
        <f>IF(StatementLookup[[#This Row],[LearningStatementEnter]]="",StatementLookup[[#This Row],[LearningStatementAuto]],StatementLookup[[#This Row],[LearningStatementEnter]])</f>
        <v>Be able to identify elements and compounds.</v>
      </c>
      <c r="P203" s="1" t="s">
        <v>1305</v>
      </c>
      <c r="Q203" s="1" t="s">
        <v>2953</v>
      </c>
      <c r="R203" s="1"/>
      <c r="S20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03" s="43"/>
      <c r="U203" s="43"/>
      <c r="V203" s="43"/>
      <c r="W203" s="43"/>
      <c r="X203" s="43"/>
      <c r="Y203" s="43"/>
      <c r="Z203" s="43"/>
      <c r="AA203" s="43"/>
      <c r="AC203" s="43"/>
      <c r="AD203" s="43"/>
    </row>
    <row r="204" spans="1:30" ht="14.65" customHeight="1" x14ac:dyDescent="0.25">
      <c r="A204" s="42" t="str">
        <f>_xlfn.XLOOKUP(StatementLookup[[#This Row],[TopicID]],TopicLookup[TopicID],TopicLookup[SyllabusSubject])</f>
        <v>Science</v>
      </c>
      <c r="B204" s="43">
        <f>_xlfn.XLOOKUP(StatementLookup[[#This Row],[TopicID]],TopicLookup[TopicID],TopicLookup[SyllabusKeyStage])</f>
        <v>3</v>
      </c>
      <c r="C204" s="43" t="str">
        <f>_xlfn.XLOOKUP(StatementLookup[[#This Row],[TopicID]],topics!I:I,topics!D:D)</f>
        <v>KS3.Science</v>
      </c>
      <c r="D204" s="43" t="str">
        <f>_xlfn.XLOOKUP(StatementLookup[[#This Row],[TopicID]],topics!I:I,topics!E:E)</f>
        <v>Y7.Science</v>
      </c>
      <c r="E204" s="44">
        <v>7</v>
      </c>
      <c r="F204" s="36" t="s">
        <v>13</v>
      </c>
      <c r="G204" s="45">
        <v>3</v>
      </c>
      <c r="H204" s="36">
        <v>1</v>
      </c>
      <c r="I204" s="46">
        <v>2</v>
      </c>
      <c r="J20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7C3</v>
      </c>
      <c r="K20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7C3.1</v>
      </c>
      <c r="L20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7C3.1.2</v>
      </c>
      <c r="M204" s="26" t="str">
        <f>IF(ISERROR(_xlfn.XLOOKUP(StatementLookup[[#This Row],[TopicID]],TopicLookup[TopicID],TopicLookup[TopicTitle])),"",_xlfn.XLOOKUP(StatementLookup[[#This Row],[TopicID]],TopicLookup[TopicID],TopicLookup[TopicTitle]))</f>
        <v>Elements And Compounds</v>
      </c>
      <c r="N204" s="27" t="str">
        <f>IF(ISERROR(_xlfn.XLOOKUP(StatementLookup[[#This Row],[LessonID]],LessonLookup[LessonID],LessonLookup[LessonTitle])),"",_xlfn.XLOOKUP(StatementLookup[[#This Row],[LessonID]],LessonLookup[LessonID],LessonLookup[LessonTitle]))</f>
        <v>Elements and Compounds</v>
      </c>
      <c r="O204" s="1" t="str">
        <f>IF(StatementLookup[[#This Row],[LearningStatementEnter]]="",StatementLookup[[#This Row],[LearningStatementAuto]],StatementLookup[[#This Row],[LearningStatementEnter]])</f>
        <v>Describe elements and compounds using particles and names.</v>
      </c>
      <c r="P204" s="1" t="s">
        <v>1306</v>
      </c>
      <c r="Q204" s="1" t="s">
        <v>2953</v>
      </c>
      <c r="R204" s="1"/>
      <c r="S20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04" s="43"/>
      <c r="U204" s="43"/>
      <c r="V204" s="43"/>
      <c r="W204" s="43"/>
      <c r="X204" s="43"/>
      <c r="Y204" s="43"/>
      <c r="Z204" s="43"/>
      <c r="AA204" s="43"/>
      <c r="AC204" s="43"/>
      <c r="AD204" s="43"/>
    </row>
    <row r="205" spans="1:30" ht="14.65" customHeight="1" x14ac:dyDescent="0.25">
      <c r="A205" s="42" t="str">
        <f>_xlfn.XLOOKUP(StatementLookup[[#This Row],[TopicID]],TopicLookup[TopicID],TopicLookup[SyllabusSubject])</f>
        <v>Science</v>
      </c>
      <c r="B205" s="43">
        <f>_xlfn.XLOOKUP(StatementLookup[[#This Row],[TopicID]],TopicLookup[TopicID],TopicLookup[SyllabusKeyStage])</f>
        <v>3</v>
      </c>
      <c r="C205" s="43" t="str">
        <f>_xlfn.XLOOKUP(StatementLookup[[#This Row],[TopicID]],topics!I:I,topics!D:D)</f>
        <v>KS3.Science</v>
      </c>
      <c r="D205" s="43" t="str">
        <f>_xlfn.XLOOKUP(StatementLookup[[#This Row],[TopicID]],topics!I:I,topics!E:E)</f>
        <v>Y7.Science</v>
      </c>
      <c r="E205" s="44">
        <v>7</v>
      </c>
      <c r="F205" s="36" t="s">
        <v>13</v>
      </c>
      <c r="G205" s="45">
        <v>3</v>
      </c>
      <c r="H205" s="36">
        <v>1</v>
      </c>
      <c r="I205" s="46">
        <v>3</v>
      </c>
      <c r="J20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7C3</v>
      </c>
      <c r="K20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7C3.1</v>
      </c>
      <c r="L20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7C3.1.3</v>
      </c>
      <c r="M205" s="26" t="str">
        <f>IF(ISERROR(_xlfn.XLOOKUP(StatementLookup[[#This Row],[TopicID]],TopicLookup[TopicID],TopicLookup[TopicTitle])),"",_xlfn.XLOOKUP(StatementLookup[[#This Row],[TopicID]],TopicLookup[TopicID],TopicLookup[TopicTitle]))</f>
        <v>Elements And Compounds</v>
      </c>
      <c r="N205" s="27" t="str">
        <f>IF(ISERROR(_xlfn.XLOOKUP(StatementLookup[[#This Row],[LessonID]],LessonLookup[LessonID],LessonLookup[LessonTitle])),"",_xlfn.XLOOKUP(StatementLookup[[#This Row],[LessonID]],LessonLookup[LessonID],LessonLookup[LessonTitle]))</f>
        <v>Elements and Compounds</v>
      </c>
      <c r="O205" s="1" t="str">
        <f>IF(StatementLookup[[#This Row],[LearningStatementEnter]]="",StatementLookup[[#This Row],[LearningStatementAuto]],StatementLookup[[#This Row],[LearningStatementEnter]])</f>
        <v>Explain the difference between elements and compounds and state the number of atoms in a substance.</v>
      </c>
      <c r="P205" s="1" t="s">
        <v>1307</v>
      </c>
      <c r="Q205" s="1" t="s">
        <v>2953</v>
      </c>
      <c r="R205" s="1"/>
      <c r="S20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05" s="43"/>
      <c r="U205" s="43"/>
      <c r="V205" s="43"/>
      <c r="W205" s="43"/>
      <c r="X205" s="43"/>
      <c r="Y205" s="43"/>
      <c r="Z205" s="43"/>
      <c r="AA205" s="43"/>
      <c r="AC205" s="43"/>
      <c r="AD205" s="43"/>
    </row>
    <row r="206" spans="1:30" ht="14.65" customHeight="1" x14ac:dyDescent="0.25">
      <c r="A206" s="42" t="str">
        <f>_xlfn.XLOOKUP(StatementLookup[[#This Row],[TopicID]],TopicLookup[TopicID],TopicLookup[SyllabusSubject])</f>
        <v>Science</v>
      </c>
      <c r="B206" s="43">
        <f>_xlfn.XLOOKUP(StatementLookup[[#This Row],[TopicID]],TopicLookup[TopicID],TopicLookup[SyllabusKeyStage])</f>
        <v>3</v>
      </c>
      <c r="C206" s="43" t="str">
        <f>_xlfn.XLOOKUP(StatementLookup[[#This Row],[TopicID]],topics!I:I,topics!D:D)</f>
        <v>KS3.Science</v>
      </c>
      <c r="D206" s="43" t="str">
        <f>_xlfn.XLOOKUP(StatementLookup[[#This Row],[TopicID]],topics!I:I,topics!E:E)</f>
        <v>Y7.Science</v>
      </c>
      <c r="E206" s="44">
        <v>7</v>
      </c>
      <c r="F206" s="36" t="s">
        <v>13</v>
      </c>
      <c r="G206" s="45">
        <v>3</v>
      </c>
      <c r="H206" s="36">
        <v>2</v>
      </c>
      <c r="I206" s="46">
        <v>1</v>
      </c>
      <c r="J20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7C3</v>
      </c>
      <c r="K20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7C3.2</v>
      </c>
      <c r="L20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7C3.2.1</v>
      </c>
      <c r="M206" s="26" t="str">
        <f>IF(ISERROR(_xlfn.XLOOKUP(StatementLookup[[#This Row],[TopicID]],TopicLookup[TopicID],TopicLookup[TopicTitle])),"",_xlfn.XLOOKUP(StatementLookup[[#This Row],[TopicID]],TopicLookup[TopicID],TopicLookup[TopicTitle]))</f>
        <v>Elements And Compounds</v>
      </c>
      <c r="N206" s="27" t="str">
        <f>IF(ISERROR(_xlfn.XLOOKUP(StatementLookup[[#This Row],[LessonID]],LessonLookup[LessonID],LessonLookup[LessonTitle])),"",_xlfn.XLOOKUP(StatementLookup[[#This Row],[LessonID]],LessonLookup[LessonID],LessonLookup[LessonTitle]))</f>
        <v>The Periodic Table</v>
      </c>
      <c r="O206" s="1" t="str">
        <f>IF(StatementLookup[[#This Row],[LearningStatementEnter]]="",StatementLookup[[#This Row],[LearningStatementAuto]],StatementLookup[[#This Row],[LearningStatementEnter]])</f>
        <v>Be able to state the groups and periods and the names of group 1, 7 and 8.</v>
      </c>
      <c r="P206" s="1" t="s">
        <v>1308</v>
      </c>
      <c r="Q206" s="1" t="s">
        <v>2953</v>
      </c>
      <c r="R206" s="1"/>
      <c r="S20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06" s="43"/>
      <c r="U206" s="43"/>
      <c r="V206" s="43"/>
      <c r="W206" s="43"/>
      <c r="X206" s="43"/>
      <c r="Y206" s="43"/>
      <c r="Z206" s="43"/>
      <c r="AA206" s="43"/>
      <c r="AC206" s="43"/>
      <c r="AD206" s="43"/>
    </row>
    <row r="207" spans="1:30" ht="14.65" customHeight="1" x14ac:dyDescent="0.25">
      <c r="A207" s="42" t="str">
        <f>_xlfn.XLOOKUP(StatementLookup[[#This Row],[TopicID]],TopicLookup[TopicID],TopicLookup[SyllabusSubject])</f>
        <v>Science</v>
      </c>
      <c r="B207" s="43">
        <f>_xlfn.XLOOKUP(StatementLookup[[#This Row],[TopicID]],TopicLookup[TopicID],TopicLookup[SyllabusKeyStage])</f>
        <v>3</v>
      </c>
      <c r="C207" s="43" t="str">
        <f>_xlfn.XLOOKUP(StatementLookup[[#This Row],[TopicID]],topics!I:I,topics!D:D)</f>
        <v>KS3.Science</v>
      </c>
      <c r="D207" s="43" t="str">
        <f>_xlfn.XLOOKUP(StatementLookup[[#This Row],[TopicID]],topics!I:I,topics!E:E)</f>
        <v>Y7.Science</v>
      </c>
      <c r="E207" s="44">
        <v>7</v>
      </c>
      <c r="F207" s="36" t="s">
        <v>13</v>
      </c>
      <c r="G207" s="45">
        <v>3</v>
      </c>
      <c r="H207" s="36">
        <v>2</v>
      </c>
      <c r="I207" s="46">
        <v>2</v>
      </c>
      <c r="J20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7C3</v>
      </c>
      <c r="K20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7C3.2</v>
      </c>
      <c r="L20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7C3.2.2</v>
      </c>
      <c r="M207" s="26" t="str">
        <f>IF(ISERROR(_xlfn.XLOOKUP(StatementLookup[[#This Row],[TopicID]],TopicLookup[TopicID],TopicLookup[TopicTitle])),"",_xlfn.XLOOKUP(StatementLookup[[#This Row],[TopicID]],TopicLookup[TopicID],TopicLookup[TopicTitle]))</f>
        <v>Elements And Compounds</v>
      </c>
      <c r="N207" s="27" t="str">
        <f>IF(ISERROR(_xlfn.XLOOKUP(StatementLookup[[#This Row],[LessonID]],LessonLookup[LessonID],LessonLookup[LessonTitle])),"",_xlfn.XLOOKUP(StatementLookup[[#This Row],[LessonID]],LessonLookup[LessonID],LessonLookup[LessonTitle]))</f>
        <v>The Periodic Table</v>
      </c>
      <c r="O207" s="1" t="str">
        <f>IF(StatementLookup[[#This Row],[LearningStatementEnter]]="",StatementLookup[[#This Row],[LearningStatementAuto]],StatementLookup[[#This Row],[LearningStatementEnter]])</f>
        <v>Be able to state the group and periods of elements using the periodic table.</v>
      </c>
      <c r="P207" s="1" t="s">
        <v>1309</v>
      </c>
      <c r="Q207" s="1" t="s">
        <v>2953</v>
      </c>
      <c r="R207" s="1"/>
      <c r="S20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07" s="43"/>
      <c r="U207" s="43"/>
      <c r="V207" s="43"/>
      <c r="W207" s="43"/>
      <c r="X207" s="43"/>
      <c r="Y207" s="43"/>
      <c r="Z207" s="43"/>
      <c r="AA207" s="43"/>
      <c r="AC207" s="43"/>
      <c r="AD207" s="43"/>
    </row>
    <row r="208" spans="1:30" ht="14.65" customHeight="1" x14ac:dyDescent="0.25">
      <c r="A208" s="42" t="str">
        <f>_xlfn.XLOOKUP(StatementLookup[[#This Row],[TopicID]],TopicLookup[TopicID],TopicLookup[SyllabusSubject])</f>
        <v>Science</v>
      </c>
      <c r="B208" s="43">
        <f>_xlfn.XLOOKUP(StatementLookup[[#This Row],[TopicID]],TopicLookup[TopicID],TopicLookup[SyllabusKeyStage])</f>
        <v>3</v>
      </c>
      <c r="C208" s="43" t="str">
        <f>_xlfn.XLOOKUP(StatementLookup[[#This Row],[TopicID]],topics!I:I,topics!D:D)</f>
        <v>KS3.Science</v>
      </c>
      <c r="D208" s="43" t="str">
        <f>_xlfn.XLOOKUP(StatementLookup[[#This Row],[TopicID]],topics!I:I,topics!E:E)</f>
        <v>Y7.Science</v>
      </c>
      <c r="E208" s="44">
        <v>7</v>
      </c>
      <c r="F208" s="36" t="s">
        <v>13</v>
      </c>
      <c r="G208" s="45">
        <v>3</v>
      </c>
      <c r="H208" s="36">
        <v>2</v>
      </c>
      <c r="I208" s="46">
        <v>3</v>
      </c>
      <c r="J20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7C3</v>
      </c>
      <c r="K20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7C3.2</v>
      </c>
      <c r="L20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7C3.2.3</v>
      </c>
      <c r="M208" s="26" t="str">
        <f>IF(ISERROR(_xlfn.XLOOKUP(StatementLookup[[#This Row],[TopicID]],TopicLookup[TopicID],TopicLookup[TopicTitle])),"",_xlfn.XLOOKUP(StatementLookup[[#This Row],[TopicID]],TopicLookup[TopicID],TopicLookup[TopicTitle]))</f>
        <v>Elements And Compounds</v>
      </c>
      <c r="N208" s="27" t="str">
        <f>IF(ISERROR(_xlfn.XLOOKUP(StatementLookup[[#This Row],[LessonID]],LessonLookup[LessonID],LessonLookup[LessonTitle])),"",_xlfn.XLOOKUP(StatementLookup[[#This Row],[LessonID]],LessonLookup[LessonID],LessonLookup[LessonTitle]))</f>
        <v>The Periodic Table</v>
      </c>
      <c r="O208" s="1" t="str">
        <f>IF(StatementLookup[[#This Row],[LearningStatementEnter]]="",StatementLookup[[#This Row],[LearningStatementAuto]],StatementLookup[[#This Row],[LearningStatementEnter]])</f>
        <v>Describe if the element is a metal or non-metal using patterns in the periodic table.</v>
      </c>
      <c r="P208" s="1" t="s">
        <v>1310</v>
      </c>
      <c r="Q208" s="1" t="s">
        <v>2953</v>
      </c>
      <c r="R208" s="1"/>
      <c r="S20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08" s="43"/>
      <c r="U208" s="43"/>
      <c r="V208" s="43"/>
      <c r="W208" s="43"/>
      <c r="X208" s="43"/>
      <c r="Y208" s="43"/>
      <c r="Z208" s="43"/>
      <c r="AA208" s="43"/>
      <c r="AC208" s="43"/>
      <c r="AD208" s="43"/>
    </row>
    <row r="209" spans="1:30" ht="14.65" customHeight="1" x14ac:dyDescent="0.25">
      <c r="A209" s="42" t="str">
        <f>_xlfn.XLOOKUP(StatementLookup[[#This Row],[TopicID]],TopicLookup[TopicID],TopicLookup[SyllabusSubject])</f>
        <v>Science</v>
      </c>
      <c r="B209" s="43">
        <f>_xlfn.XLOOKUP(StatementLookup[[#This Row],[TopicID]],TopicLookup[TopicID],TopicLookup[SyllabusKeyStage])</f>
        <v>3</v>
      </c>
      <c r="C209" s="43" t="str">
        <f>_xlfn.XLOOKUP(StatementLookup[[#This Row],[TopicID]],topics!I:I,topics!D:D)</f>
        <v>KS3.Science</v>
      </c>
      <c r="D209" s="43" t="str">
        <f>_xlfn.XLOOKUP(StatementLookup[[#This Row],[TopicID]],topics!I:I,topics!E:E)</f>
        <v>Y7.Science</v>
      </c>
      <c r="E209" s="44">
        <v>7</v>
      </c>
      <c r="F209" s="36" t="s">
        <v>13</v>
      </c>
      <c r="G209" s="45">
        <v>3</v>
      </c>
      <c r="H209" s="36">
        <v>3</v>
      </c>
      <c r="I209" s="46">
        <v>1</v>
      </c>
      <c r="J20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7C3</v>
      </c>
      <c r="K20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7C3.3</v>
      </c>
      <c r="L20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7C3.3.1</v>
      </c>
      <c r="M209" s="26" t="str">
        <f>IF(ISERROR(_xlfn.XLOOKUP(StatementLookup[[#This Row],[TopicID]],TopicLookup[TopicID],TopicLookup[TopicTitle])),"",_xlfn.XLOOKUP(StatementLookup[[#This Row],[TopicID]],TopicLookup[TopicID],TopicLookup[TopicTitle]))</f>
        <v>Elements And Compounds</v>
      </c>
      <c r="N209" s="27" t="str">
        <f>IF(ISERROR(_xlfn.XLOOKUP(StatementLookup[[#This Row],[LessonID]],LessonLookup[LessonID],LessonLookup[LessonTitle])),"",_xlfn.XLOOKUP(StatementLookup[[#This Row],[LessonID]],LessonLookup[LessonID],LessonLookup[LessonTitle]))</f>
        <v>The parts of an atom</v>
      </c>
      <c r="O209" s="1" t="str">
        <f>IF(StatementLookup[[#This Row],[LearningStatementEnter]]="",StatementLookup[[#This Row],[LearningStatementAuto]],StatementLookup[[#This Row],[LearningStatementEnter]])</f>
        <v>State the names of the sub atomic particles that make up an atom and the changes and masses of each.</v>
      </c>
      <c r="P209" s="1" t="s">
        <v>1311</v>
      </c>
      <c r="Q209" s="1" t="s">
        <v>2953</v>
      </c>
      <c r="R209" s="1"/>
      <c r="S20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09" s="43"/>
      <c r="U209" s="43"/>
      <c r="V209" s="43"/>
      <c r="W209" s="43"/>
      <c r="X209" s="43"/>
      <c r="Y209" s="43"/>
      <c r="Z209" s="43"/>
      <c r="AA209" s="43"/>
      <c r="AC209" s="43"/>
      <c r="AD209" s="43"/>
    </row>
    <row r="210" spans="1:30" ht="14.65" customHeight="1" x14ac:dyDescent="0.25">
      <c r="A210" s="42" t="str">
        <f>_xlfn.XLOOKUP(StatementLookup[[#This Row],[TopicID]],TopicLookup[TopicID],TopicLookup[SyllabusSubject])</f>
        <v>Science</v>
      </c>
      <c r="B210" s="43">
        <f>_xlfn.XLOOKUP(StatementLookup[[#This Row],[TopicID]],TopicLookup[TopicID],TopicLookup[SyllabusKeyStage])</f>
        <v>3</v>
      </c>
      <c r="C210" s="43" t="str">
        <f>_xlfn.XLOOKUP(StatementLookup[[#This Row],[TopicID]],topics!I:I,topics!D:D)</f>
        <v>KS3.Science</v>
      </c>
      <c r="D210" s="43" t="str">
        <f>_xlfn.XLOOKUP(StatementLookup[[#This Row],[TopicID]],topics!I:I,topics!E:E)</f>
        <v>Y7.Science</v>
      </c>
      <c r="E210" s="44">
        <v>7</v>
      </c>
      <c r="F210" s="36" t="s">
        <v>13</v>
      </c>
      <c r="G210" s="45">
        <v>3</v>
      </c>
      <c r="H210" s="36">
        <v>3</v>
      </c>
      <c r="I210" s="46">
        <v>2</v>
      </c>
      <c r="J21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7C3</v>
      </c>
      <c r="K21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7C3.3</v>
      </c>
      <c r="L21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7C3.3.2</v>
      </c>
      <c r="M210" s="26" t="str">
        <f>IF(ISERROR(_xlfn.XLOOKUP(StatementLookup[[#This Row],[TopicID]],TopicLookup[TopicID],TopicLookup[TopicTitle])),"",_xlfn.XLOOKUP(StatementLookup[[#This Row],[TopicID]],TopicLookup[TopicID],TopicLookup[TopicTitle]))</f>
        <v>Elements And Compounds</v>
      </c>
      <c r="N210" s="27" t="str">
        <f>IF(ISERROR(_xlfn.XLOOKUP(StatementLookup[[#This Row],[LessonID]],LessonLookup[LessonID],LessonLookup[LessonTitle])),"",_xlfn.XLOOKUP(StatementLookup[[#This Row],[LessonID]],LessonLookup[LessonID],LessonLookup[LessonTitle]))</f>
        <v>The parts of an atom</v>
      </c>
      <c r="O210" s="1" t="str">
        <f>IF(StatementLookup[[#This Row],[LearningStatementEnter]]="",StatementLookup[[#This Row],[LearningStatementAuto]],StatementLookup[[#This Row],[LearningStatementEnter]])</f>
        <v>Describe what the mass and atomic number of an element tells us.</v>
      </c>
      <c r="P210" s="1" t="s">
        <v>1312</v>
      </c>
      <c r="Q210" s="1" t="s">
        <v>2953</v>
      </c>
      <c r="R210" s="1"/>
      <c r="S21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10" s="43"/>
      <c r="U210" s="43"/>
      <c r="V210" s="43"/>
      <c r="W210" s="43"/>
      <c r="X210" s="43"/>
      <c r="Y210" s="43"/>
      <c r="Z210" s="43"/>
      <c r="AA210" s="43"/>
      <c r="AC210" s="43"/>
      <c r="AD210" s="43"/>
    </row>
    <row r="211" spans="1:30" ht="14.65" customHeight="1" x14ac:dyDescent="0.25">
      <c r="A211" s="42" t="str">
        <f>_xlfn.XLOOKUP(StatementLookup[[#This Row],[TopicID]],TopicLookup[TopicID],TopicLookup[SyllabusSubject])</f>
        <v>Science</v>
      </c>
      <c r="B211" s="43">
        <f>_xlfn.XLOOKUP(StatementLookup[[#This Row],[TopicID]],TopicLookup[TopicID],TopicLookup[SyllabusKeyStage])</f>
        <v>3</v>
      </c>
      <c r="C211" s="43" t="str">
        <f>_xlfn.XLOOKUP(StatementLookup[[#This Row],[TopicID]],topics!I:I,topics!D:D)</f>
        <v>KS3.Science</v>
      </c>
      <c r="D211" s="43" t="str">
        <f>_xlfn.XLOOKUP(StatementLookup[[#This Row],[TopicID]],topics!I:I,topics!E:E)</f>
        <v>Y7.Science</v>
      </c>
      <c r="E211" s="44">
        <v>7</v>
      </c>
      <c r="F211" s="36" t="s">
        <v>13</v>
      </c>
      <c r="G211" s="45">
        <v>3</v>
      </c>
      <c r="H211" s="36">
        <v>3</v>
      </c>
      <c r="I211" s="46">
        <v>3</v>
      </c>
      <c r="J21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7C3</v>
      </c>
      <c r="K21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7C3.3</v>
      </c>
      <c r="L21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7C3.3.3</v>
      </c>
      <c r="M211" s="26" t="str">
        <f>IF(ISERROR(_xlfn.XLOOKUP(StatementLookup[[#This Row],[TopicID]],TopicLookup[TopicID],TopicLookup[TopicTitle])),"",_xlfn.XLOOKUP(StatementLookup[[#This Row],[TopicID]],TopicLookup[TopicID],TopicLookup[TopicTitle]))</f>
        <v>Elements And Compounds</v>
      </c>
      <c r="N211" s="27" t="str">
        <f>IF(ISERROR(_xlfn.XLOOKUP(StatementLookup[[#This Row],[LessonID]],LessonLookup[LessonID],LessonLookup[LessonTitle])),"",_xlfn.XLOOKUP(StatementLookup[[#This Row],[LessonID]],LessonLookup[LessonID],LessonLookup[LessonTitle]))</f>
        <v>The parts of an atom</v>
      </c>
      <c r="O211" s="1" t="str">
        <f>IF(StatementLookup[[#This Row],[LearningStatementEnter]]="",StatementLookup[[#This Row],[LearningStatementAuto]],StatementLookup[[#This Row],[LearningStatementEnter]])</f>
        <v>Link atomic structure diagrams to the position in the periodic table</v>
      </c>
      <c r="P211" s="1" t="s">
        <v>1313</v>
      </c>
      <c r="Q211" s="1" t="s">
        <v>2953</v>
      </c>
      <c r="R211" s="1"/>
      <c r="S21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11" s="43"/>
      <c r="U211" s="43"/>
      <c r="V211" s="43"/>
      <c r="W211" s="43"/>
      <c r="X211" s="43"/>
      <c r="Y211" s="43"/>
      <c r="Z211" s="43"/>
      <c r="AA211" s="43"/>
      <c r="AC211" s="43"/>
      <c r="AD211" s="43"/>
    </row>
    <row r="212" spans="1:30" ht="14.65" customHeight="1" x14ac:dyDescent="0.25">
      <c r="A212" s="42" t="str">
        <f>_xlfn.XLOOKUP(StatementLookup[[#This Row],[TopicID]],TopicLookup[TopicID],TopicLookup[SyllabusSubject])</f>
        <v>Science</v>
      </c>
      <c r="B212" s="43">
        <f>_xlfn.XLOOKUP(StatementLookup[[#This Row],[TopicID]],TopicLookup[TopicID],TopicLookup[SyllabusKeyStage])</f>
        <v>3</v>
      </c>
      <c r="C212" s="43" t="str">
        <f>_xlfn.XLOOKUP(StatementLookup[[#This Row],[TopicID]],topics!I:I,topics!D:D)</f>
        <v>KS3.Science</v>
      </c>
      <c r="D212" s="43" t="str">
        <f>_xlfn.XLOOKUP(StatementLookup[[#This Row],[TopicID]],topics!I:I,topics!E:E)</f>
        <v>Y7.Science</v>
      </c>
      <c r="E212" s="44">
        <v>7</v>
      </c>
      <c r="F212" s="36" t="s">
        <v>13</v>
      </c>
      <c r="G212" s="45">
        <v>3</v>
      </c>
      <c r="H212" s="36">
        <v>4</v>
      </c>
      <c r="I212" s="46">
        <v>1</v>
      </c>
      <c r="J21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7C3</v>
      </c>
      <c r="K21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7C3.4</v>
      </c>
      <c r="L21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7C3.4.1</v>
      </c>
      <c r="M212" s="26" t="str">
        <f>IF(ISERROR(_xlfn.XLOOKUP(StatementLookup[[#This Row],[TopicID]],TopicLookup[TopicID],TopicLookup[TopicTitle])),"",_xlfn.XLOOKUP(StatementLookup[[#This Row],[TopicID]],TopicLookup[TopicID],TopicLookup[TopicTitle]))</f>
        <v>Elements And Compounds</v>
      </c>
      <c r="N212" s="27" t="str">
        <f>IF(ISERROR(_xlfn.XLOOKUP(StatementLookup[[#This Row],[LessonID]],LessonLookup[LessonID],LessonLookup[LessonTitle])),"",_xlfn.XLOOKUP(StatementLookup[[#This Row],[LessonID]],LessonLookup[LessonID],LessonLookup[LessonTitle]))</f>
        <v>Metals and non-metals</v>
      </c>
      <c r="O212" s="1" t="str">
        <f>IF(StatementLookup[[#This Row],[LearningStatementEnter]]="",StatementLookup[[#This Row],[LearningStatementAuto]],StatementLookup[[#This Row],[LearningStatementEnter]])</f>
        <v>Be able to identify metals and non-metals in the periodic table.</v>
      </c>
      <c r="P212" s="1" t="s">
        <v>1314</v>
      </c>
      <c r="Q212" s="1" t="s">
        <v>2953</v>
      </c>
      <c r="R212" s="1"/>
      <c r="S21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12" s="43"/>
      <c r="U212" s="43"/>
      <c r="V212" s="43"/>
      <c r="W212" s="43"/>
      <c r="X212" s="43"/>
      <c r="Y212" s="43"/>
      <c r="Z212" s="43"/>
      <c r="AA212" s="43"/>
      <c r="AC212" s="43"/>
      <c r="AD212" s="43"/>
    </row>
    <row r="213" spans="1:30" ht="14.65" customHeight="1" x14ac:dyDescent="0.25">
      <c r="A213" s="42" t="str">
        <f>_xlfn.XLOOKUP(StatementLookup[[#This Row],[TopicID]],TopicLookup[TopicID],TopicLookup[SyllabusSubject])</f>
        <v>Science</v>
      </c>
      <c r="B213" s="43">
        <f>_xlfn.XLOOKUP(StatementLookup[[#This Row],[TopicID]],TopicLookup[TopicID],TopicLookup[SyllabusKeyStage])</f>
        <v>3</v>
      </c>
      <c r="C213" s="43" t="str">
        <f>_xlfn.XLOOKUP(StatementLookup[[#This Row],[TopicID]],topics!I:I,topics!D:D)</f>
        <v>KS3.Science</v>
      </c>
      <c r="D213" s="43" t="str">
        <f>_xlfn.XLOOKUP(StatementLookup[[#This Row],[TopicID]],topics!I:I,topics!E:E)</f>
        <v>Y7.Science</v>
      </c>
      <c r="E213" s="44">
        <v>7</v>
      </c>
      <c r="F213" s="36" t="s">
        <v>13</v>
      </c>
      <c r="G213" s="45">
        <v>3</v>
      </c>
      <c r="H213" s="36">
        <v>4</v>
      </c>
      <c r="I213" s="46">
        <v>2</v>
      </c>
      <c r="J21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7C3</v>
      </c>
      <c r="K21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7C3.4</v>
      </c>
      <c r="L21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7C3.4.2</v>
      </c>
      <c r="M213" s="26" t="str">
        <f>IF(ISERROR(_xlfn.XLOOKUP(StatementLookup[[#This Row],[TopicID]],TopicLookup[TopicID],TopicLookup[TopicTitle])),"",_xlfn.XLOOKUP(StatementLookup[[#This Row],[TopicID]],TopicLookup[TopicID],TopicLookup[TopicTitle]))</f>
        <v>Elements And Compounds</v>
      </c>
      <c r="N213" s="27" t="str">
        <f>IF(ISERROR(_xlfn.XLOOKUP(StatementLookup[[#This Row],[LessonID]],LessonLookup[LessonID],LessonLookup[LessonTitle])),"",_xlfn.XLOOKUP(StatementLookup[[#This Row],[LessonID]],LessonLookup[LessonID],LessonLookup[LessonTitle]))</f>
        <v>Metals and non-metals</v>
      </c>
      <c r="O213" s="1" t="str">
        <f>IF(StatementLookup[[#This Row],[LearningStatementEnter]]="",StatementLookup[[#This Row],[LearningStatementAuto]],StatementLookup[[#This Row],[LearningStatementEnter]])</f>
        <v>Be able to state and describe the properties of metals and non-metals.</v>
      </c>
      <c r="P213" s="1" t="s">
        <v>1315</v>
      </c>
      <c r="Q213" s="1" t="s">
        <v>2953</v>
      </c>
      <c r="R213" s="1"/>
      <c r="S21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13" s="43"/>
      <c r="U213" s="43"/>
      <c r="V213" s="43"/>
      <c r="W213" s="43"/>
      <c r="X213" s="43"/>
      <c r="Y213" s="43"/>
      <c r="Z213" s="43"/>
      <c r="AA213" s="43"/>
      <c r="AC213" s="43"/>
      <c r="AD213" s="43"/>
    </row>
    <row r="214" spans="1:30" ht="14.65" customHeight="1" x14ac:dyDescent="0.25">
      <c r="A214" s="42" t="str">
        <f>_xlfn.XLOOKUP(StatementLookup[[#This Row],[TopicID]],TopicLookup[TopicID],TopicLookup[SyllabusSubject])</f>
        <v>Science</v>
      </c>
      <c r="B214" s="43">
        <f>_xlfn.XLOOKUP(StatementLookup[[#This Row],[TopicID]],TopicLookup[TopicID],TopicLookup[SyllabusKeyStage])</f>
        <v>3</v>
      </c>
      <c r="C214" s="43" t="str">
        <f>_xlfn.XLOOKUP(StatementLookup[[#This Row],[TopicID]],topics!I:I,topics!D:D)</f>
        <v>KS3.Science</v>
      </c>
      <c r="D214" s="43" t="str">
        <f>_xlfn.XLOOKUP(StatementLookup[[#This Row],[TopicID]],topics!I:I,topics!E:E)</f>
        <v>Y7.Science</v>
      </c>
      <c r="E214" s="44">
        <v>7</v>
      </c>
      <c r="F214" s="36" t="s">
        <v>13</v>
      </c>
      <c r="G214" s="45">
        <v>3</v>
      </c>
      <c r="H214" s="36">
        <v>4</v>
      </c>
      <c r="I214" s="46">
        <v>3</v>
      </c>
      <c r="J21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7C3</v>
      </c>
      <c r="K21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7C3.4</v>
      </c>
      <c r="L21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7C3.4.3</v>
      </c>
      <c r="M214" s="26" t="str">
        <f>IF(ISERROR(_xlfn.XLOOKUP(StatementLookup[[#This Row],[TopicID]],TopicLookup[TopicID],TopicLookup[TopicTitle])),"",_xlfn.XLOOKUP(StatementLookup[[#This Row],[TopicID]],TopicLookup[TopicID],TopicLookup[TopicTitle]))</f>
        <v>Elements And Compounds</v>
      </c>
      <c r="N214" s="27" t="str">
        <f>IF(ISERROR(_xlfn.XLOOKUP(StatementLookup[[#This Row],[LessonID]],LessonLookup[LessonID],LessonLookup[LessonTitle])),"",_xlfn.XLOOKUP(StatementLookup[[#This Row],[LessonID]],LessonLookup[LessonID],LessonLookup[LessonTitle]))</f>
        <v>Metals and non-metals</v>
      </c>
      <c r="O214" s="1" t="str">
        <f>IF(StatementLookup[[#This Row],[LearningStatementEnter]]="",StatementLookup[[#This Row],[LearningStatementAuto]],StatementLookup[[#This Row],[LearningStatementEnter]])</f>
        <v>Explain why materials are used for specific purposes due to their properties.</v>
      </c>
      <c r="P214" s="1" t="s">
        <v>1316</v>
      </c>
      <c r="Q214" s="1" t="s">
        <v>2953</v>
      </c>
      <c r="R214" s="1"/>
      <c r="S21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14" s="43"/>
      <c r="U214" s="43"/>
      <c r="V214" s="43"/>
      <c r="W214" s="43"/>
      <c r="X214" s="43"/>
      <c r="Y214" s="43"/>
      <c r="Z214" s="43"/>
      <c r="AA214" s="43"/>
      <c r="AC214" s="43"/>
      <c r="AD214" s="43"/>
    </row>
    <row r="215" spans="1:30" ht="14.65" customHeight="1" x14ac:dyDescent="0.25">
      <c r="A215" s="42" t="str">
        <f>_xlfn.XLOOKUP(StatementLookup[[#This Row],[TopicID]],TopicLookup[TopicID],TopicLookup[SyllabusSubject])</f>
        <v>Science</v>
      </c>
      <c r="B215" s="43">
        <f>_xlfn.XLOOKUP(StatementLookup[[#This Row],[TopicID]],TopicLookup[TopicID],TopicLookup[SyllabusKeyStage])</f>
        <v>3</v>
      </c>
      <c r="C215" s="43" t="str">
        <f>_xlfn.XLOOKUP(StatementLookup[[#This Row],[TopicID]],topics!I:I,topics!D:D)</f>
        <v>KS3.Science</v>
      </c>
      <c r="D215" s="43" t="str">
        <f>_xlfn.XLOOKUP(StatementLookup[[#This Row],[TopicID]],topics!I:I,topics!E:E)</f>
        <v>Y7.Science</v>
      </c>
      <c r="E215" s="44">
        <v>7</v>
      </c>
      <c r="F215" s="36" t="s">
        <v>13</v>
      </c>
      <c r="G215" s="45">
        <v>3</v>
      </c>
      <c r="H215" s="36">
        <v>5</v>
      </c>
      <c r="I215" s="46">
        <v>1</v>
      </c>
      <c r="J21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7C3</v>
      </c>
      <c r="K21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7C3.5</v>
      </c>
      <c r="L21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7C3.5.1</v>
      </c>
      <c r="M215" s="26" t="str">
        <f>IF(ISERROR(_xlfn.XLOOKUP(StatementLookup[[#This Row],[TopicID]],TopicLookup[TopicID],TopicLookup[TopicTitle])),"",_xlfn.XLOOKUP(StatementLookup[[#This Row],[TopicID]],TopicLookup[TopicID],TopicLookup[TopicTitle]))</f>
        <v>Elements And Compounds</v>
      </c>
      <c r="N215" s="27" t="str">
        <f>IF(ISERROR(_xlfn.XLOOKUP(StatementLookup[[#This Row],[LessonID]],LessonLookup[LessonID],LessonLookup[LessonTitle])),"",_xlfn.XLOOKUP(StatementLookup[[#This Row],[LessonID]],LessonLookup[LessonID],LessonLookup[LessonTitle]))</f>
        <v>Properties and uses of metals</v>
      </c>
      <c r="O215" s="1" t="str">
        <f>IF(StatementLookup[[#This Row],[LearningStatementEnter]]="",StatementLookup[[#This Row],[LearningStatementAuto]],StatementLookup[[#This Row],[LearningStatementEnter]])</f>
        <v>Recall the properties of metals and non-metals</v>
      </c>
      <c r="P215" s="1" t="s">
        <v>1317</v>
      </c>
      <c r="Q215" s="1" t="s">
        <v>2953</v>
      </c>
      <c r="R215" s="1"/>
      <c r="S21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15" s="43"/>
      <c r="U215" s="43"/>
      <c r="V215" s="43"/>
      <c r="W215" s="43"/>
      <c r="X215" s="43"/>
      <c r="Y215" s="43"/>
      <c r="Z215" s="43"/>
      <c r="AA215" s="43"/>
      <c r="AC215" s="43"/>
      <c r="AD215" s="43"/>
    </row>
    <row r="216" spans="1:30" ht="14.65" customHeight="1" x14ac:dyDescent="0.25">
      <c r="A216" s="42" t="str">
        <f>_xlfn.XLOOKUP(StatementLookup[[#This Row],[TopicID]],TopicLookup[TopicID],TopicLookup[SyllabusSubject])</f>
        <v>Science</v>
      </c>
      <c r="B216" s="43">
        <f>_xlfn.XLOOKUP(StatementLookup[[#This Row],[TopicID]],TopicLookup[TopicID],TopicLookup[SyllabusKeyStage])</f>
        <v>3</v>
      </c>
      <c r="C216" s="43" t="str">
        <f>_xlfn.XLOOKUP(StatementLookup[[#This Row],[TopicID]],topics!I:I,topics!D:D)</f>
        <v>KS3.Science</v>
      </c>
      <c r="D216" s="43" t="str">
        <f>_xlfn.XLOOKUP(StatementLookup[[#This Row],[TopicID]],topics!I:I,topics!E:E)</f>
        <v>Y7.Science</v>
      </c>
      <c r="E216" s="44">
        <v>7</v>
      </c>
      <c r="F216" s="36" t="s">
        <v>13</v>
      </c>
      <c r="G216" s="45">
        <v>3</v>
      </c>
      <c r="H216" s="36">
        <v>5</v>
      </c>
      <c r="I216" s="46">
        <v>2</v>
      </c>
      <c r="J21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7C3</v>
      </c>
      <c r="K21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7C3.5</v>
      </c>
      <c r="L21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7C3.5.2</v>
      </c>
      <c r="M216" s="26" t="str">
        <f>IF(ISERROR(_xlfn.XLOOKUP(StatementLookup[[#This Row],[TopicID]],TopicLookup[TopicID],TopicLookup[TopicTitle])),"",_xlfn.XLOOKUP(StatementLookup[[#This Row],[TopicID]],TopicLookup[TopicID],TopicLookup[TopicTitle]))</f>
        <v>Elements And Compounds</v>
      </c>
      <c r="N216" s="27" t="str">
        <f>IF(ISERROR(_xlfn.XLOOKUP(StatementLookup[[#This Row],[LessonID]],LessonLookup[LessonID],LessonLookup[LessonTitle])),"",_xlfn.XLOOKUP(StatementLookup[[#This Row],[LessonID]],LessonLookup[LessonID],LessonLookup[LessonTitle]))</f>
        <v>Properties and uses of metals</v>
      </c>
      <c r="O216" s="1" t="str">
        <f>IF(StatementLookup[[#This Row],[LearningStatementEnter]]="",StatementLookup[[#This Row],[LearningStatementAuto]],StatementLookup[[#This Row],[LearningStatementEnter]])</f>
        <v>Suggest the use of a metal based on its properties.</v>
      </c>
      <c r="P216" s="1" t="s">
        <v>1318</v>
      </c>
      <c r="Q216" s="1" t="s">
        <v>2953</v>
      </c>
      <c r="R216" s="1"/>
      <c r="S21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16" s="43"/>
      <c r="U216" s="43"/>
      <c r="V216" s="43"/>
      <c r="W216" s="43"/>
      <c r="X216" s="43"/>
      <c r="Y216" s="43"/>
      <c r="Z216" s="43"/>
      <c r="AA216" s="43"/>
      <c r="AC216" s="43"/>
      <c r="AD216" s="43"/>
    </row>
    <row r="217" spans="1:30" ht="14.65" customHeight="1" x14ac:dyDescent="0.25">
      <c r="A217" s="42" t="str">
        <f>_xlfn.XLOOKUP(StatementLookup[[#This Row],[TopicID]],TopicLookup[TopicID],TopicLookup[SyllabusSubject])</f>
        <v>Science</v>
      </c>
      <c r="B217" s="43">
        <f>_xlfn.XLOOKUP(StatementLookup[[#This Row],[TopicID]],TopicLookup[TopicID],TopicLookup[SyllabusKeyStage])</f>
        <v>3</v>
      </c>
      <c r="C217" s="43" t="str">
        <f>_xlfn.XLOOKUP(StatementLookup[[#This Row],[TopicID]],topics!I:I,topics!D:D)</f>
        <v>KS3.Science</v>
      </c>
      <c r="D217" s="43" t="str">
        <f>_xlfn.XLOOKUP(StatementLookup[[#This Row],[TopicID]],topics!I:I,topics!E:E)</f>
        <v>Y7.Science</v>
      </c>
      <c r="E217" s="44">
        <v>7</v>
      </c>
      <c r="F217" s="36" t="s">
        <v>13</v>
      </c>
      <c r="G217" s="45">
        <v>3</v>
      </c>
      <c r="H217" s="36">
        <v>5</v>
      </c>
      <c r="I217" s="46">
        <v>3</v>
      </c>
      <c r="J21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7C3</v>
      </c>
      <c r="K21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7C3.5</v>
      </c>
      <c r="L21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7C3.5.3</v>
      </c>
      <c r="M217" s="26" t="str">
        <f>IF(ISERROR(_xlfn.XLOOKUP(StatementLookup[[#This Row],[TopicID]],TopicLookup[TopicID],TopicLookup[TopicTitle])),"",_xlfn.XLOOKUP(StatementLookup[[#This Row],[TopicID]],TopicLookup[TopicID],TopicLookup[TopicTitle]))</f>
        <v>Elements And Compounds</v>
      </c>
      <c r="N217" s="27" t="str">
        <f>IF(ISERROR(_xlfn.XLOOKUP(StatementLookup[[#This Row],[LessonID]],LessonLookup[LessonID],LessonLookup[LessonTitle])),"",_xlfn.XLOOKUP(StatementLookup[[#This Row],[LessonID]],LessonLookup[LessonID],LessonLookup[LessonTitle]))</f>
        <v>Properties and uses of metals</v>
      </c>
      <c r="O217" s="1" t="str">
        <f>IF(StatementLookup[[#This Row],[LearningStatementEnter]]="",StatementLookup[[#This Row],[LearningStatementAuto]],StatementLookup[[#This Row],[LearningStatementEnter]])</f>
        <v>Evaluate data on properties to identify which substance is suitable for a specific use.</v>
      </c>
      <c r="P217" s="1" t="s">
        <v>1319</v>
      </c>
      <c r="Q217" s="1" t="s">
        <v>2953</v>
      </c>
      <c r="R217" s="1"/>
      <c r="S21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17" s="43"/>
      <c r="U217" s="43"/>
      <c r="V217" s="43"/>
      <c r="W217" s="43"/>
      <c r="X217" s="43"/>
      <c r="Y217" s="43"/>
      <c r="Z217" s="43"/>
      <c r="AA217" s="43"/>
      <c r="AC217" s="43"/>
      <c r="AD217" s="43"/>
    </row>
    <row r="218" spans="1:30" ht="14.65" customHeight="1" x14ac:dyDescent="0.25">
      <c r="A218" s="42" t="str">
        <f>_xlfn.XLOOKUP(StatementLookup[[#This Row],[TopicID]],TopicLookup[TopicID],TopicLookup[SyllabusSubject])</f>
        <v>Science</v>
      </c>
      <c r="B218" s="43">
        <f>_xlfn.XLOOKUP(StatementLookup[[#This Row],[TopicID]],TopicLookup[TopicID],TopicLookup[SyllabusKeyStage])</f>
        <v>3</v>
      </c>
      <c r="C218" s="43" t="str">
        <f>_xlfn.XLOOKUP(StatementLookup[[#This Row],[TopicID]],topics!I:I,topics!D:D)</f>
        <v>KS3.Science</v>
      </c>
      <c r="D218" s="43" t="str">
        <f>_xlfn.XLOOKUP(StatementLookup[[#This Row],[TopicID]],topics!I:I,topics!E:E)</f>
        <v>Y7.Science</v>
      </c>
      <c r="E218" s="44">
        <v>7</v>
      </c>
      <c r="F218" s="36" t="s">
        <v>13</v>
      </c>
      <c r="G218" s="45">
        <v>3</v>
      </c>
      <c r="H218" s="36">
        <v>6</v>
      </c>
      <c r="I218" s="46">
        <v>1</v>
      </c>
      <c r="J21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7C3</v>
      </c>
      <c r="K21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7C3.6</v>
      </c>
      <c r="L21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7C3.6.1</v>
      </c>
      <c r="M218" s="26" t="str">
        <f>IF(ISERROR(_xlfn.XLOOKUP(StatementLookup[[#This Row],[TopicID]],TopicLookup[TopicID],TopicLookup[TopicTitle])),"",_xlfn.XLOOKUP(StatementLookup[[#This Row],[TopicID]],TopicLookup[TopicID],TopicLookup[TopicTitle]))</f>
        <v>Elements And Compounds</v>
      </c>
      <c r="N218" s="27" t="str">
        <f>IF(ISERROR(_xlfn.XLOOKUP(StatementLookup[[#This Row],[LessonID]],LessonLookup[LessonID],LessonLookup[LessonTitle])),"",_xlfn.XLOOKUP(StatementLookup[[#This Row],[LessonID]],LessonLookup[LessonID],LessonLookup[LessonTitle]))</f>
        <v>Chemical reactions</v>
      </c>
      <c r="O218" s="1" t="str">
        <f>IF(StatementLookup[[#This Row],[LearningStatementEnter]]="",StatementLookup[[#This Row],[LearningStatementAuto]],StatementLookup[[#This Row],[LearningStatementEnter]])</f>
        <v>State how we know substances have reacted from observations.</v>
      </c>
      <c r="P218" s="1" t="s">
        <v>1320</v>
      </c>
      <c r="Q218" s="1" t="s">
        <v>2953</v>
      </c>
      <c r="R218" s="1"/>
      <c r="S21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18" s="43"/>
      <c r="U218" s="43"/>
      <c r="V218" s="43"/>
      <c r="W218" s="43"/>
      <c r="X218" s="43"/>
      <c r="Y218" s="43"/>
      <c r="Z218" s="43"/>
      <c r="AA218" s="43"/>
      <c r="AC218" s="43"/>
      <c r="AD218" s="43"/>
    </row>
    <row r="219" spans="1:30" ht="14.65" customHeight="1" x14ac:dyDescent="0.25">
      <c r="A219" s="42" t="str">
        <f>_xlfn.XLOOKUP(StatementLookup[[#This Row],[TopicID]],TopicLookup[TopicID],TopicLookup[SyllabusSubject])</f>
        <v>Science</v>
      </c>
      <c r="B219" s="43">
        <f>_xlfn.XLOOKUP(StatementLookup[[#This Row],[TopicID]],TopicLookup[TopicID],TopicLookup[SyllabusKeyStage])</f>
        <v>3</v>
      </c>
      <c r="C219" s="43" t="str">
        <f>_xlfn.XLOOKUP(StatementLookup[[#This Row],[TopicID]],topics!I:I,topics!D:D)</f>
        <v>KS3.Science</v>
      </c>
      <c r="D219" s="43" t="str">
        <f>_xlfn.XLOOKUP(StatementLookup[[#This Row],[TopicID]],topics!I:I,topics!E:E)</f>
        <v>Y7.Science</v>
      </c>
      <c r="E219" s="44">
        <v>7</v>
      </c>
      <c r="F219" s="36" t="s">
        <v>13</v>
      </c>
      <c r="G219" s="45">
        <v>3</v>
      </c>
      <c r="H219" s="36">
        <v>6</v>
      </c>
      <c r="I219" s="46">
        <v>2</v>
      </c>
      <c r="J21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7C3</v>
      </c>
      <c r="K21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7C3.6</v>
      </c>
      <c r="L21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7C3.6.2</v>
      </c>
      <c r="M219" s="26" t="str">
        <f>IF(ISERROR(_xlfn.XLOOKUP(StatementLookup[[#This Row],[TopicID]],TopicLookup[TopicID],TopicLookup[TopicTitle])),"",_xlfn.XLOOKUP(StatementLookup[[#This Row],[TopicID]],TopicLookup[TopicID],TopicLookup[TopicTitle]))</f>
        <v>Elements And Compounds</v>
      </c>
      <c r="N219" s="27" t="str">
        <f>IF(ISERROR(_xlfn.XLOOKUP(StatementLookup[[#This Row],[LessonID]],LessonLookup[LessonID],LessonLookup[LessonTitle])),"",_xlfn.XLOOKUP(StatementLookup[[#This Row],[LessonID]],LessonLookup[LessonID],LessonLookup[LessonTitle]))</f>
        <v>Chemical reactions</v>
      </c>
      <c r="O219" s="1" t="str">
        <f>IF(StatementLookup[[#This Row],[LearningStatementEnter]]="",StatementLookup[[#This Row],[LearningStatementAuto]],StatementLookup[[#This Row],[LearningStatementEnter]])</f>
        <v>Describe the number of atoms and elements in given chemical formulae of reactants and products.</v>
      </c>
      <c r="P219" s="1" t="s">
        <v>1321</v>
      </c>
      <c r="Q219" s="1" t="s">
        <v>2953</v>
      </c>
      <c r="R219" s="1"/>
      <c r="S21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19" s="43"/>
      <c r="U219" s="43"/>
      <c r="V219" s="43"/>
      <c r="W219" s="43"/>
      <c r="X219" s="43"/>
      <c r="Y219" s="43"/>
      <c r="Z219" s="43"/>
      <c r="AA219" s="43"/>
      <c r="AC219" s="43"/>
      <c r="AD219" s="43"/>
    </row>
    <row r="220" spans="1:30" ht="14.65" customHeight="1" x14ac:dyDescent="0.25">
      <c r="A220" s="42" t="str">
        <f>_xlfn.XLOOKUP(StatementLookup[[#This Row],[TopicID]],TopicLookup[TopicID],TopicLookup[SyllabusSubject])</f>
        <v>Science</v>
      </c>
      <c r="B220" s="43">
        <f>_xlfn.XLOOKUP(StatementLookup[[#This Row],[TopicID]],TopicLookup[TopicID],TopicLookup[SyllabusKeyStage])</f>
        <v>3</v>
      </c>
      <c r="C220" s="43" t="str">
        <f>_xlfn.XLOOKUP(StatementLookup[[#This Row],[TopicID]],topics!I:I,topics!D:D)</f>
        <v>KS3.Science</v>
      </c>
      <c r="D220" s="43" t="str">
        <f>_xlfn.XLOOKUP(StatementLookup[[#This Row],[TopicID]],topics!I:I,topics!E:E)</f>
        <v>Y7.Science</v>
      </c>
      <c r="E220" s="44">
        <v>7</v>
      </c>
      <c r="F220" s="36" t="s">
        <v>13</v>
      </c>
      <c r="G220" s="45">
        <v>3</v>
      </c>
      <c r="H220" s="36">
        <v>6</v>
      </c>
      <c r="I220" s="46">
        <v>3</v>
      </c>
      <c r="J22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7C3</v>
      </c>
      <c r="K22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7C3.6</v>
      </c>
      <c r="L22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7C3.6.3</v>
      </c>
      <c r="M220" s="26" t="str">
        <f>IF(ISERROR(_xlfn.XLOOKUP(StatementLookup[[#This Row],[TopicID]],TopicLookup[TopicID],TopicLookup[TopicTitle])),"",_xlfn.XLOOKUP(StatementLookup[[#This Row],[TopicID]],TopicLookup[TopicID],TopicLookup[TopicTitle]))</f>
        <v>Elements And Compounds</v>
      </c>
      <c r="N220" s="27" t="str">
        <f>IF(ISERROR(_xlfn.XLOOKUP(StatementLookup[[#This Row],[LessonID]],LessonLookup[LessonID],LessonLookup[LessonTitle])),"",_xlfn.XLOOKUP(StatementLookup[[#This Row],[LessonID]],LessonLookup[LessonID],LessonLookup[LessonTitle]))</f>
        <v>Chemical reactions</v>
      </c>
      <c r="O220" s="1" t="str">
        <f>IF(StatementLookup[[#This Row],[LearningStatementEnter]]="",StatementLookup[[#This Row],[LearningStatementAuto]],StatementLookup[[#This Row],[LearningStatementEnter]])</f>
        <v>Construct simple equations for the reactions.</v>
      </c>
      <c r="P220" s="1" t="s">
        <v>1322</v>
      </c>
      <c r="Q220" s="1" t="s">
        <v>2953</v>
      </c>
      <c r="R220" s="1"/>
      <c r="S22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20" s="43"/>
      <c r="U220" s="43"/>
      <c r="V220" s="43"/>
      <c r="W220" s="43"/>
      <c r="X220" s="43"/>
      <c r="Y220" s="43"/>
      <c r="Z220" s="43"/>
      <c r="AA220" s="43"/>
      <c r="AC220" s="43"/>
      <c r="AD220" s="43"/>
    </row>
    <row r="221" spans="1:30" ht="14.65" customHeight="1" x14ac:dyDescent="0.25">
      <c r="A221" s="42" t="str">
        <f>_xlfn.XLOOKUP(StatementLookup[[#This Row],[TopicID]],TopicLookup[TopicID],TopicLookup[SyllabusSubject])</f>
        <v>Science</v>
      </c>
      <c r="B221" s="43">
        <f>_xlfn.XLOOKUP(StatementLookup[[#This Row],[TopicID]],TopicLookup[TopicID],TopicLookup[SyllabusKeyStage])</f>
        <v>3</v>
      </c>
      <c r="C221" s="43" t="str">
        <f>_xlfn.XLOOKUP(StatementLookup[[#This Row],[TopicID]],topics!I:I,topics!D:D)</f>
        <v>KS3.Science</v>
      </c>
      <c r="D221" s="43" t="str">
        <f>_xlfn.XLOOKUP(StatementLookup[[#This Row],[TopicID]],topics!I:I,topics!E:E)</f>
        <v>Y7.Science</v>
      </c>
      <c r="E221" s="44">
        <v>7</v>
      </c>
      <c r="F221" s="36" t="s">
        <v>13</v>
      </c>
      <c r="G221" s="45">
        <v>3</v>
      </c>
      <c r="H221" s="36">
        <v>7</v>
      </c>
      <c r="I221" s="46">
        <v>1</v>
      </c>
      <c r="J22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7C3</v>
      </c>
      <c r="K22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7C3.7</v>
      </c>
      <c r="L22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7C3.7.1</v>
      </c>
      <c r="M221" s="26" t="str">
        <f>IF(ISERROR(_xlfn.XLOOKUP(StatementLookup[[#This Row],[TopicID]],TopicLookup[TopicID],TopicLookup[TopicTitle])),"",_xlfn.XLOOKUP(StatementLookup[[#This Row],[TopicID]],TopicLookup[TopicID],TopicLookup[TopicTitle]))</f>
        <v>Elements And Compounds</v>
      </c>
      <c r="N221" s="27" t="str">
        <f>IF(ISERROR(_xlfn.XLOOKUP(StatementLookup[[#This Row],[LessonID]],LessonLookup[LessonID],LessonLookup[LessonTitle])),"",_xlfn.XLOOKUP(StatementLookup[[#This Row],[LessonID]],LessonLookup[LessonID],LessonLookup[LessonTitle]))</f>
        <v>Writing chemical equations</v>
      </c>
      <c r="O221" s="1" t="str">
        <f>IF(StatementLookup[[#This Row],[LearningStatementEnter]]="",StatementLookup[[#This Row],[LearningStatementAuto]],StatementLookup[[#This Row],[LearningStatementEnter]])</f>
        <v xml:space="preserve">Be able to describe how many particles are in a substance. </v>
      </c>
      <c r="P221" s="1" t="s">
        <v>1323</v>
      </c>
      <c r="Q221" s="1" t="s">
        <v>2953</v>
      </c>
      <c r="R221" s="1"/>
      <c r="S22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21" s="43"/>
      <c r="U221" s="43"/>
      <c r="V221" s="43"/>
      <c r="W221" s="43"/>
      <c r="X221" s="43"/>
      <c r="Y221" s="43"/>
      <c r="Z221" s="43"/>
      <c r="AA221" s="43"/>
      <c r="AC221" s="43"/>
      <c r="AD221" s="43"/>
    </row>
    <row r="222" spans="1:30" ht="14.65" customHeight="1" x14ac:dyDescent="0.25">
      <c r="A222" s="42" t="str">
        <f>_xlfn.XLOOKUP(StatementLookup[[#This Row],[TopicID]],TopicLookup[TopicID],TopicLookup[SyllabusSubject])</f>
        <v>Science</v>
      </c>
      <c r="B222" s="43">
        <f>_xlfn.XLOOKUP(StatementLookup[[#This Row],[TopicID]],TopicLookup[TopicID],TopicLookup[SyllabusKeyStage])</f>
        <v>3</v>
      </c>
      <c r="C222" s="43" t="str">
        <f>_xlfn.XLOOKUP(StatementLookup[[#This Row],[TopicID]],topics!I:I,topics!D:D)</f>
        <v>KS3.Science</v>
      </c>
      <c r="D222" s="43" t="str">
        <f>_xlfn.XLOOKUP(StatementLookup[[#This Row],[TopicID]],topics!I:I,topics!E:E)</f>
        <v>Y7.Science</v>
      </c>
      <c r="E222" s="44">
        <v>7</v>
      </c>
      <c r="F222" s="36" t="s">
        <v>13</v>
      </c>
      <c r="G222" s="45">
        <v>3</v>
      </c>
      <c r="H222" s="36">
        <v>7</v>
      </c>
      <c r="I222" s="46">
        <v>2</v>
      </c>
      <c r="J22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7C3</v>
      </c>
      <c r="K22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7C3.7</v>
      </c>
      <c r="L22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7C3.7.2</v>
      </c>
      <c r="M222" s="26" t="str">
        <f>IF(ISERROR(_xlfn.XLOOKUP(StatementLookup[[#This Row],[TopicID]],TopicLookup[TopicID],TopicLookup[TopicTitle])),"",_xlfn.XLOOKUP(StatementLookup[[#This Row],[TopicID]],TopicLookup[TopicID],TopicLookup[TopicTitle]))</f>
        <v>Elements And Compounds</v>
      </c>
      <c r="N222" s="27" t="str">
        <f>IF(ISERROR(_xlfn.XLOOKUP(StatementLookup[[#This Row],[LessonID]],LessonLookup[LessonID],LessonLookup[LessonTitle])),"",_xlfn.XLOOKUP(StatementLookup[[#This Row],[LessonID]],LessonLookup[LessonID],LessonLookup[LessonTitle]))</f>
        <v>Writing chemical equations</v>
      </c>
      <c r="O222" s="1" t="str">
        <f>IF(StatementLookup[[#This Row],[LearningStatementEnter]]="",StatementLookup[[#This Row],[LearningStatementAuto]],StatementLookup[[#This Row],[LearningStatementEnter]])</f>
        <v>Write word equations for reactions completed.</v>
      </c>
      <c r="P222" s="1" t="s">
        <v>1324</v>
      </c>
      <c r="Q222" s="1" t="s">
        <v>2953</v>
      </c>
      <c r="R222" s="1"/>
      <c r="S22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22" s="43"/>
      <c r="U222" s="43"/>
      <c r="V222" s="43"/>
      <c r="W222" s="43"/>
      <c r="X222" s="43"/>
      <c r="Y222" s="43"/>
      <c r="Z222" s="43"/>
      <c r="AA222" s="43"/>
      <c r="AC222" s="43"/>
      <c r="AD222" s="43"/>
    </row>
    <row r="223" spans="1:30" ht="14.65" customHeight="1" x14ac:dyDescent="0.25">
      <c r="A223" s="42" t="str">
        <f>_xlfn.XLOOKUP(StatementLookup[[#This Row],[TopicID]],TopicLookup[TopicID],TopicLookup[SyllabusSubject])</f>
        <v>Science</v>
      </c>
      <c r="B223" s="43">
        <f>_xlfn.XLOOKUP(StatementLookup[[#This Row],[TopicID]],TopicLookup[TopicID],TopicLookup[SyllabusKeyStage])</f>
        <v>3</v>
      </c>
      <c r="C223" s="43" t="str">
        <f>_xlfn.XLOOKUP(StatementLookup[[#This Row],[TopicID]],topics!I:I,topics!D:D)</f>
        <v>KS3.Science</v>
      </c>
      <c r="D223" s="43" t="str">
        <f>_xlfn.XLOOKUP(StatementLookup[[#This Row],[TopicID]],topics!I:I,topics!E:E)</f>
        <v>Y7.Science</v>
      </c>
      <c r="E223" s="44">
        <v>7</v>
      </c>
      <c r="F223" s="36" t="s">
        <v>13</v>
      </c>
      <c r="G223" s="45">
        <v>3</v>
      </c>
      <c r="H223" s="36">
        <v>7</v>
      </c>
      <c r="I223" s="46">
        <v>3</v>
      </c>
      <c r="J22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7C3</v>
      </c>
      <c r="K22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7C3.7</v>
      </c>
      <c r="L22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7C3.7.3</v>
      </c>
      <c r="M223" s="26" t="str">
        <f>IF(ISERROR(_xlfn.XLOOKUP(StatementLookup[[#This Row],[TopicID]],TopicLookup[TopicID],TopicLookup[TopicTitle])),"",_xlfn.XLOOKUP(StatementLookup[[#This Row],[TopicID]],TopicLookup[TopicID],TopicLookup[TopicTitle]))</f>
        <v>Elements And Compounds</v>
      </c>
      <c r="N223" s="27" t="str">
        <f>IF(ISERROR(_xlfn.XLOOKUP(StatementLookup[[#This Row],[LessonID]],LessonLookup[LessonID],LessonLookup[LessonTitle])),"",_xlfn.XLOOKUP(StatementLookup[[#This Row],[LessonID]],LessonLookup[LessonID],LessonLookup[LessonTitle]))</f>
        <v>Writing chemical equations</v>
      </c>
      <c r="O223" s="1" t="str">
        <f>IF(StatementLookup[[#This Row],[LearningStatementEnter]]="",StatementLookup[[#This Row],[LearningStatementAuto]],StatementLookup[[#This Row],[LearningStatementEnter]])</f>
        <v>Construct and balance symbol equations for reactions.</v>
      </c>
      <c r="P223" s="1" t="s">
        <v>1325</v>
      </c>
      <c r="Q223" s="1" t="s">
        <v>2953</v>
      </c>
      <c r="R223" s="1"/>
      <c r="S22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23" s="43"/>
      <c r="U223" s="43"/>
      <c r="V223" s="43"/>
      <c r="W223" s="43"/>
      <c r="X223" s="43"/>
      <c r="Y223" s="43"/>
      <c r="Z223" s="43"/>
      <c r="AA223" s="43"/>
      <c r="AC223" s="43"/>
      <c r="AD223" s="43"/>
    </row>
    <row r="224" spans="1:30" ht="14.65" customHeight="1" x14ac:dyDescent="0.25">
      <c r="A224" s="42" t="str">
        <f>_xlfn.XLOOKUP(StatementLookup[[#This Row],[TopicID]],TopicLookup[TopicID],TopicLookup[SyllabusSubject])</f>
        <v>Science</v>
      </c>
      <c r="B224" s="43">
        <f>_xlfn.XLOOKUP(StatementLookup[[#This Row],[TopicID]],TopicLookup[TopicID],TopicLookup[SyllabusKeyStage])</f>
        <v>3</v>
      </c>
      <c r="C224" s="43" t="str">
        <f>_xlfn.XLOOKUP(StatementLookup[[#This Row],[TopicID]],topics!I:I,topics!D:D)</f>
        <v>KS3.Science</v>
      </c>
      <c r="D224" s="43" t="str">
        <f>_xlfn.XLOOKUP(StatementLookup[[#This Row],[TopicID]],topics!I:I,topics!E:E)</f>
        <v>Y7.Science</v>
      </c>
      <c r="E224" s="44">
        <v>7</v>
      </c>
      <c r="F224" s="36" t="s">
        <v>13</v>
      </c>
      <c r="G224" s="45">
        <v>3</v>
      </c>
      <c r="H224" s="36" t="s">
        <v>8</v>
      </c>
      <c r="I224" s="46">
        <v>1</v>
      </c>
      <c r="J22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7C3</v>
      </c>
      <c r="K22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7C3.F</v>
      </c>
      <c r="L22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7C3.F.1</v>
      </c>
      <c r="M224" s="26" t="str">
        <f>IF(ISERROR(_xlfn.XLOOKUP(StatementLookup[[#This Row],[TopicID]],TopicLookup[TopicID],TopicLookup[TopicTitle])),"",_xlfn.XLOOKUP(StatementLookup[[#This Row],[TopicID]],TopicLookup[TopicID],TopicLookup[TopicTitle]))</f>
        <v>Elements And Compounds</v>
      </c>
      <c r="N224" s="27" t="str">
        <f>IF(ISERROR(_xlfn.XLOOKUP(StatementLookup[[#This Row],[LessonID]],LessonLookup[LessonID],LessonLookup[LessonTitle])),"",_xlfn.XLOOKUP(StatementLookup[[#This Row],[LessonID]],LessonLookup[LessonID],LessonLookup[LessonTitle]))</f>
        <v>Test feedback: 7C3 Elements And Compounds</v>
      </c>
      <c r="O224" s="1" t="str">
        <f>IF(StatementLookup[[#This Row],[LearningStatementEnter]]="",StatementLookup[[#This Row],[LearningStatementAuto]],StatementLookup[[#This Row],[LearningStatementEnter]])</f>
        <v>Review WWW &amp; EBI for topic 7C3 Elements And Compounds</v>
      </c>
      <c r="P224" s="1"/>
      <c r="Q224" s="1" t="s">
        <v>2954</v>
      </c>
      <c r="R224" s="1"/>
      <c r="S22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WWW &amp; EBI for topic 7C3 Elements And Compounds</v>
      </c>
      <c r="T224" s="43"/>
      <c r="U224" s="43"/>
      <c r="V224" s="43"/>
      <c r="W224" s="43"/>
      <c r="X224" s="43"/>
      <c r="Y224" s="43"/>
      <c r="Z224" s="43"/>
      <c r="AA224" s="43"/>
      <c r="AC224" s="43"/>
      <c r="AD224" s="43"/>
    </row>
    <row r="225" spans="1:30" ht="14.65" customHeight="1" x14ac:dyDescent="0.25">
      <c r="A225" s="42" t="str">
        <f>_xlfn.XLOOKUP(StatementLookup[[#This Row],[TopicID]],TopicLookup[TopicID],TopicLookup[SyllabusSubject])</f>
        <v>Science</v>
      </c>
      <c r="B225" s="43">
        <f>_xlfn.XLOOKUP(StatementLookup[[#This Row],[TopicID]],TopicLookup[TopicID],TopicLookup[SyllabusKeyStage])</f>
        <v>3</v>
      </c>
      <c r="C225" s="43" t="str">
        <f>_xlfn.XLOOKUP(StatementLookup[[#This Row],[TopicID]],topics!I:I,topics!D:D)</f>
        <v>KS3.Science</v>
      </c>
      <c r="D225" s="43" t="str">
        <f>_xlfn.XLOOKUP(StatementLookup[[#This Row],[TopicID]],topics!I:I,topics!E:E)</f>
        <v>Y7.Science</v>
      </c>
      <c r="E225" s="44">
        <v>7</v>
      </c>
      <c r="F225" s="36" t="s">
        <v>13</v>
      </c>
      <c r="G225" s="45">
        <v>3</v>
      </c>
      <c r="H225" s="36" t="s">
        <v>6</v>
      </c>
      <c r="I225" s="46">
        <v>1</v>
      </c>
      <c r="J22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7C3</v>
      </c>
      <c r="K22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7C3.R</v>
      </c>
      <c r="L22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7C3.R.1</v>
      </c>
      <c r="M225" s="26" t="str">
        <f>IF(ISERROR(_xlfn.XLOOKUP(StatementLookup[[#This Row],[TopicID]],TopicLookup[TopicID],TopicLookup[TopicTitle])),"",_xlfn.XLOOKUP(StatementLookup[[#This Row],[TopicID]],TopicLookup[TopicID],TopicLookup[TopicTitle]))</f>
        <v>Elements And Compounds</v>
      </c>
      <c r="N225" s="27" t="str">
        <f>IF(ISERROR(_xlfn.XLOOKUP(StatementLookup[[#This Row],[LessonID]],LessonLookup[LessonID],LessonLookup[LessonTitle])),"",_xlfn.XLOOKUP(StatementLookup[[#This Row],[LessonID]],LessonLookup[LessonID],LessonLookup[LessonTitle]))</f>
        <v>Revision of topic 7C3 Elements And Compounds</v>
      </c>
      <c r="O225" s="1" t="str">
        <f>IF(StatementLookup[[#This Row],[LearningStatementEnter]]="",StatementLookup[[#This Row],[LearningStatementAuto]],StatementLookup[[#This Row],[LearningStatementEnter]])</f>
        <v>Review topic 7C3 Elements And Compounds</v>
      </c>
      <c r="P225" s="1"/>
      <c r="Q225" s="1" t="s">
        <v>2954</v>
      </c>
      <c r="R225" s="1"/>
      <c r="S22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topic 7C3 Elements And Compounds</v>
      </c>
      <c r="T225" s="43"/>
      <c r="U225" s="43"/>
      <c r="V225" s="43"/>
      <c r="W225" s="43"/>
      <c r="X225" s="43"/>
      <c r="Y225" s="43"/>
      <c r="Z225" s="43"/>
      <c r="AA225" s="43"/>
      <c r="AC225" s="43"/>
      <c r="AD225" s="43"/>
    </row>
    <row r="226" spans="1:30" ht="14.65" customHeight="1" x14ac:dyDescent="0.25">
      <c r="A226" s="42" t="str">
        <f>_xlfn.XLOOKUP(StatementLookup[[#This Row],[TopicID]],TopicLookup[TopicID],TopicLookup[SyllabusSubject])</f>
        <v>Science</v>
      </c>
      <c r="B226" s="43">
        <f>_xlfn.XLOOKUP(StatementLookup[[#This Row],[TopicID]],TopicLookup[TopicID],TopicLookup[SyllabusKeyStage])</f>
        <v>3</v>
      </c>
      <c r="C226" s="43" t="str">
        <f>_xlfn.XLOOKUP(StatementLookup[[#This Row],[TopicID]],topics!I:I,topics!D:D)</f>
        <v>KS3.Science</v>
      </c>
      <c r="D226" s="43" t="str">
        <f>_xlfn.XLOOKUP(StatementLookup[[#This Row],[TopicID]],topics!I:I,topics!E:E)</f>
        <v>Y7.Science</v>
      </c>
      <c r="E226" s="44">
        <v>7</v>
      </c>
      <c r="F226" s="36" t="s">
        <v>13</v>
      </c>
      <c r="G226" s="45">
        <v>3</v>
      </c>
      <c r="H226" s="36" t="s">
        <v>7</v>
      </c>
      <c r="I226" s="46">
        <v>1</v>
      </c>
      <c r="J22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7C3</v>
      </c>
      <c r="K22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7C3.T</v>
      </c>
      <c r="L22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7C3.T.1</v>
      </c>
      <c r="M226" s="26" t="str">
        <f>IF(ISERROR(_xlfn.XLOOKUP(StatementLookup[[#This Row],[TopicID]],TopicLookup[TopicID],TopicLookup[TopicTitle])),"",_xlfn.XLOOKUP(StatementLookup[[#This Row],[TopicID]],TopicLookup[TopicID],TopicLookup[TopicTitle]))</f>
        <v>Elements And Compounds</v>
      </c>
      <c r="N226" s="27" t="str">
        <f>IF(ISERROR(_xlfn.XLOOKUP(StatementLookup[[#This Row],[LessonID]],LessonLookup[LessonID],LessonLookup[LessonTitle])),"",_xlfn.XLOOKUP(StatementLookup[[#This Row],[LessonID]],LessonLookup[LessonID],LessonLookup[LessonTitle]))</f>
        <v>Topic test: 7C3 Elements And Compounds</v>
      </c>
      <c r="O226" s="1" t="str">
        <f>IF(StatementLookup[[#This Row],[LearningStatementEnter]]="",StatementLookup[[#This Row],[LearningStatementAuto]],StatementLookup[[#This Row],[LearningStatementEnter]])</f>
        <v>Test understanding of topic 7C3 Elements And Compounds</v>
      </c>
      <c r="P226" s="1"/>
      <c r="Q226" s="1" t="s">
        <v>2954</v>
      </c>
      <c r="R226" s="1"/>
      <c r="S22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Test understanding of topic 7C3 Elements And Compounds</v>
      </c>
      <c r="T226" s="43"/>
      <c r="U226" s="43"/>
      <c r="V226" s="43"/>
      <c r="W226" s="43"/>
      <c r="X226" s="43"/>
      <c r="Y226" s="43"/>
      <c r="Z226" s="43"/>
      <c r="AA226" s="43"/>
      <c r="AC226" s="43"/>
      <c r="AD226" s="43"/>
    </row>
    <row r="227" spans="1:30" ht="14.65" customHeight="1" x14ac:dyDescent="0.25">
      <c r="A227" s="42" t="str">
        <f>_xlfn.XLOOKUP(StatementLookup[[#This Row],[TopicID]],TopicLookup[TopicID],TopicLookup[SyllabusSubject])</f>
        <v>Science</v>
      </c>
      <c r="B227" s="43">
        <f>_xlfn.XLOOKUP(StatementLookup[[#This Row],[TopicID]],TopicLookup[TopicID],TopicLookup[SyllabusKeyStage])</f>
        <v>3</v>
      </c>
      <c r="C227" s="43" t="str">
        <f>_xlfn.XLOOKUP(StatementLookup[[#This Row],[TopicID]],topics!I:I,topics!D:D)</f>
        <v>KS3.Science</v>
      </c>
      <c r="D227" s="43" t="str">
        <f>_xlfn.XLOOKUP(StatementLookup[[#This Row],[TopicID]],topics!I:I,topics!E:E)</f>
        <v>Y7.Science</v>
      </c>
      <c r="E227" s="44">
        <v>7</v>
      </c>
      <c r="F227" s="36" t="s">
        <v>13</v>
      </c>
      <c r="G227" s="45">
        <v>4</v>
      </c>
      <c r="H227" s="36">
        <v>1</v>
      </c>
      <c r="I227" s="46">
        <v>1</v>
      </c>
      <c r="J22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7C4</v>
      </c>
      <c r="K22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7C4.1</v>
      </c>
      <c r="L22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7C4.1.1</v>
      </c>
      <c r="M227" s="26" t="str">
        <f>IF(ISERROR(_xlfn.XLOOKUP(StatementLookup[[#This Row],[TopicID]],TopicLookup[TopicID],TopicLookup[TopicTitle])),"",_xlfn.XLOOKUP(StatementLookup[[#This Row],[TopicID]],TopicLookup[TopicID],TopicLookup[TopicTitle]))</f>
        <v>Mixtures And Separation Techniques</v>
      </c>
      <c r="N227" s="27" t="str">
        <f>IF(ISERROR(_xlfn.XLOOKUP(StatementLookup[[#This Row],[LessonID]],LessonLookup[LessonID],LessonLookup[LessonTitle])),"",_xlfn.XLOOKUP(StatementLookup[[#This Row],[LessonID]],LessonLookup[LessonID],LessonLookup[LessonTitle]))</f>
        <v>Mixtures</v>
      </c>
      <c r="O227" s="1" t="str">
        <f>IF(StatementLookup[[#This Row],[LearningStatementEnter]]="",StatementLookup[[#This Row],[LearningStatementAuto]],StatementLookup[[#This Row],[LearningStatementEnter]])</f>
        <v>Define the terms element, compound and mixture and give examples.</v>
      </c>
      <c r="P227" s="1" t="s">
        <v>1326</v>
      </c>
      <c r="Q227" s="1" t="s">
        <v>2953</v>
      </c>
      <c r="R227" s="1"/>
      <c r="S22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27" s="43"/>
      <c r="U227" s="43"/>
      <c r="V227" s="43"/>
      <c r="W227" s="43"/>
      <c r="X227" s="43"/>
      <c r="Y227" s="43"/>
      <c r="Z227" s="43"/>
      <c r="AA227" s="43"/>
      <c r="AC227" s="43"/>
      <c r="AD227" s="43"/>
    </row>
    <row r="228" spans="1:30" ht="14.65" customHeight="1" x14ac:dyDescent="0.25">
      <c r="A228" s="42" t="str">
        <f>_xlfn.XLOOKUP(StatementLookup[[#This Row],[TopicID]],TopicLookup[TopicID],TopicLookup[SyllabusSubject])</f>
        <v>Science</v>
      </c>
      <c r="B228" s="43">
        <f>_xlfn.XLOOKUP(StatementLookup[[#This Row],[TopicID]],TopicLookup[TopicID],TopicLookup[SyllabusKeyStage])</f>
        <v>3</v>
      </c>
      <c r="C228" s="43" t="str">
        <f>_xlfn.XLOOKUP(StatementLookup[[#This Row],[TopicID]],topics!I:I,topics!D:D)</f>
        <v>KS3.Science</v>
      </c>
      <c r="D228" s="43" t="str">
        <f>_xlfn.XLOOKUP(StatementLookup[[#This Row],[TopicID]],topics!I:I,topics!E:E)</f>
        <v>Y7.Science</v>
      </c>
      <c r="E228" s="44">
        <v>7</v>
      </c>
      <c r="F228" s="36" t="s">
        <v>13</v>
      </c>
      <c r="G228" s="45">
        <v>4</v>
      </c>
      <c r="H228" s="36">
        <v>1</v>
      </c>
      <c r="I228" s="46">
        <v>2</v>
      </c>
      <c r="J22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7C4</v>
      </c>
      <c r="K22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7C4.1</v>
      </c>
      <c r="L22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7C4.1.2</v>
      </c>
      <c r="M228" s="26" t="str">
        <f>IF(ISERROR(_xlfn.XLOOKUP(StatementLookup[[#This Row],[TopicID]],TopicLookup[TopicID],TopicLookup[TopicTitle])),"",_xlfn.XLOOKUP(StatementLookup[[#This Row],[TopicID]],TopicLookup[TopicID],TopicLookup[TopicTitle]))</f>
        <v>Mixtures And Separation Techniques</v>
      </c>
      <c r="N228" s="27" t="str">
        <f>IF(ISERROR(_xlfn.XLOOKUP(StatementLookup[[#This Row],[LessonID]],LessonLookup[LessonID],LessonLookup[LessonTitle])),"",_xlfn.XLOOKUP(StatementLookup[[#This Row],[LessonID]],LessonLookup[LessonID],LessonLookup[LessonTitle]))</f>
        <v>Mixtures</v>
      </c>
      <c r="O228" s="1" t="str">
        <f>IF(StatementLookup[[#This Row],[LearningStatementEnter]]="",StatementLookup[[#This Row],[LearningStatementAuto]],StatementLookup[[#This Row],[LearningStatementEnter]])</f>
        <v>State the different between pure and mixture</v>
      </c>
      <c r="P228" s="1" t="s">
        <v>1327</v>
      </c>
      <c r="Q228" s="1" t="s">
        <v>2953</v>
      </c>
      <c r="R228" s="1"/>
      <c r="S22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28" s="43"/>
      <c r="U228" s="43"/>
      <c r="V228" s="43"/>
      <c r="W228" s="43"/>
      <c r="X228" s="43"/>
      <c r="Y228" s="43"/>
      <c r="Z228" s="43"/>
      <c r="AA228" s="43"/>
      <c r="AC228" s="43"/>
      <c r="AD228" s="43"/>
    </row>
    <row r="229" spans="1:30" ht="14.65" customHeight="1" x14ac:dyDescent="0.25">
      <c r="A229" s="42" t="str">
        <f>_xlfn.XLOOKUP(StatementLookup[[#This Row],[TopicID]],TopicLookup[TopicID],TopicLookup[SyllabusSubject])</f>
        <v>Science</v>
      </c>
      <c r="B229" s="43">
        <f>_xlfn.XLOOKUP(StatementLookup[[#This Row],[TopicID]],TopicLookup[TopicID],TopicLookup[SyllabusKeyStage])</f>
        <v>3</v>
      </c>
      <c r="C229" s="43" t="str">
        <f>_xlfn.XLOOKUP(StatementLookup[[#This Row],[TopicID]],topics!I:I,topics!D:D)</f>
        <v>KS3.Science</v>
      </c>
      <c r="D229" s="43" t="str">
        <f>_xlfn.XLOOKUP(StatementLookup[[#This Row],[TopicID]],topics!I:I,topics!E:E)</f>
        <v>Y7.Science</v>
      </c>
      <c r="E229" s="44">
        <v>7</v>
      </c>
      <c r="F229" s="36" t="s">
        <v>13</v>
      </c>
      <c r="G229" s="45">
        <v>4</v>
      </c>
      <c r="H229" s="36">
        <v>1</v>
      </c>
      <c r="I229" s="46">
        <v>3</v>
      </c>
      <c r="J22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7C4</v>
      </c>
      <c r="K22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7C4.1</v>
      </c>
      <c r="L22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7C4.1.3</v>
      </c>
      <c r="M229" s="26" t="str">
        <f>IF(ISERROR(_xlfn.XLOOKUP(StatementLookup[[#This Row],[TopicID]],TopicLookup[TopicID],TopicLookup[TopicTitle])),"",_xlfn.XLOOKUP(StatementLookup[[#This Row],[TopicID]],TopicLookup[TopicID],TopicLookup[TopicTitle]))</f>
        <v>Mixtures And Separation Techniques</v>
      </c>
      <c r="N229" s="27" t="str">
        <f>IF(ISERROR(_xlfn.XLOOKUP(StatementLookup[[#This Row],[LessonID]],LessonLookup[LessonID],LessonLookup[LessonTitle])),"",_xlfn.XLOOKUP(StatementLookup[[#This Row],[LessonID]],LessonLookup[LessonID],LessonLookup[LessonTitle]))</f>
        <v>Mixtures</v>
      </c>
      <c r="O229" s="1" t="str">
        <f>IF(StatementLookup[[#This Row],[LearningStatementEnter]]="",StatementLookup[[#This Row],[LearningStatementAuto]],StatementLookup[[#This Row],[LearningStatementEnter]])</f>
        <v>Discuss methods which can be used to separate different types of mixtures</v>
      </c>
      <c r="P229" s="1" t="s">
        <v>1328</v>
      </c>
      <c r="Q229" s="1" t="s">
        <v>2953</v>
      </c>
      <c r="R229" s="1"/>
      <c r="S22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29" s="43"/>
      <c r="U229" s="43"/>
      <c r="V229" s="43"/>
      <c r="W229" s="43"/>
      <c r="X229" s="43"/>
      <c r="Y229" s="43"/>
      <c r="Z229" s="43"/>
      <c r="AA229" s="43"/>
      <c r="AC229" s="43"/>
      <c r="AD229" s="43"/>
    </row>
    <row r="230" spans="1:30" ht="14.65" customHeight="1" x14ac:dyDescent="0.25">
      <c r="A230" s="42" t="str">
        <f>_xlfn.XLOOKUP(StatementLookup[[#This Row],[TopicID]],TopicLookup[TopicID],TopicLookup[SyllabusSubject])</f>
        <v>Science</v>
      </c>
      <c r="B230" s="43">
        <f>_xlfn.XLOOKUP(StatementLookup[[#This Row],[TopicID]],TopicLookup[TopicID],TopicLookup[SyllabusKeyStage])</f>
        <v>3</v>
      </c>
      <c r="C230" s="43" t="str">
        <f>_xlfn.XLOOKUP(StatementLookup[[#This Row],[TopicID]],topics!I:I,topics!D:D)</f>
        <v>KS3.Science</v>
      </c>
      <c r="D230" s="43" t="str">
        <f>_xlfn.XLOOKUP(StatementLookup[[#This Row],[TopicID]],topics!I:I,topics!E:E)</f>
        <v>Y7.Science</v>
      </c>
      <c r="E230" s="44">
        <v>7</v>
      </c>
      <c r="F230" s="36" t="s">
        <v>13</v>
      </c>
      <c r="G230" s="45">
        <v>4</v>
      </c>
      <c r="H230" s="36">
        <v>2</v>
      </c>
      <c r="I230" s="46">
        <v>1</v>
      </c>
      <c r="J23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7C4</v>
      </c>
      <c r="K23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7C4.2</v>
      </c>
      <c r="L23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7C4.2.1</v>
      </c>
      <c r="M230" s="26" t="str">
        <f>IF(ISERROR(_xlfn.XLOOKUP(StatementLookup[[#This Row],[TopicID]],TopicLookup[TopicID],TopicLookup[TopicTitle])),"",_xlfn.XLOOKUP(StatementLookup[[#This Row],[TopicID]],TopicLookup[TopicID],TopicLookup[TopicTitle]))</f>
        <v>Mixtures And Separation Techniques</v>
      </c>
      <c r="N230" s="27" t="str">
        <f>IF(ISERROR(_xlfn.XLOOKUP(StatementLookup[[#This Row],[LessonID]],LessonLookup[LessonID],LessonLookup[LessonTitle])),"",_xlfn.XLOOKUP(StatementLookup[[#This Row],[LessonID]],LessonLookup[LessonID],LessonLookup[LessonTitle]))</f>
        <v>Filtration</v>
      </c>
      <c r="O230" s="1" t="str">
        <f>IF(StatementLookup[[#This Row],[LearningStatementEnter]]="",StatementLookup[[#This Row],[LearningStatementAuto]],StatementLookup[[#This Row],[LearningStatementEnter]])</f>
        <v>Investigate and state examples of substances that can be separated by filtering.</v>
      </c>
      <c r="P230" s="1" t="s">
        <v>1329</v>
      </c>
      <c r="Q230" s="1" t="s">
        <v>2953</v>
      </c>
      <c r="R230" s="1"/>
      <c r="S23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30" s="43"/>
      <c r="U230" s="43"/>
      <c r="V230" s="43"/>
      <c r="W230" s="43"/>
      <c r="X230" s="43"/>
      <c r="Y230" s="43"/>
      <c r="Z230" s="43"/>
      <c r="AA230" s="43"/>
      <c r="AC230" s="43"/>
      <c r="AD230" s="43"/>
    </row>
    <row r="231" spans="1:30" ht="14.65" customHeight="1" x14ac:dyDescent="0.25">
      <c r="A231" s="42" t="str">
        <f>_xlfn.XLOOKUP(StatementLookup[[#This Row],[TopicID]],TopicLookup[TopicID],TopicLookup[SyllabusSubject])</f>
        <v>Science</v>
      </c>
      <c r="B231" s="43">
        <f>_xlfn.XLOOKUP(StatementLookup[[#This Row],[TopicID]],TopicLookup[TopicID],TopicLookup[SyllabusKeyStage])</f>
        <v>3</v>
      </c>
      <c r="C231" s="43" t="str">
        <f>_xlfn.XLOOKUP(StatementLookup[[#This Row],[TopicID]],topics!I:I,topics!D:D)</f>
        <v>KS3.Science</v>
      </c>
      <c r="D231" s="43" t="str">
        <f>_xlfn.XLOOKUP(StatementLookup[[#This Row],[TopicID]],topics!I:I,topics!E:E)</f>
        <v>Y7.Science</v>
      </c>
      <c r="E231" s="44">
        <v>7</v>
      </c>
      <c r="F231" s="36" t="s">
        <v>13</v>
      </c>
      <c r="G231" s="45">
        <v>4</v>
      </c>
      <c r="H231" s="36">
        <v>2</v>
      </c>
      <c r="I231" s="46">
        <v>2</v>
      </c>
      <c r="J23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7C4</v>
      </c>
      <c r="K23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7C4.2</v>
      </c>
      <c r="L23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7C4.2.2</v>
      </c>
      <c r="M231" s="26" t="str">
        <f>IF(ISERROR(_xlfn.XLOOKUP(StatementLookup[[#This Row],[TopicID]],TopicLookup[TopicID],TopicLookup[TopicTitle])),"",_xlfn.XLOOKUP(StatementLookup[[#This Row],[TopicID]],TopicLookup[TopicID],TopicLookup[TopicTitle]))</f>
        <v>Mixtures And Separation Techniques</v>
      </c>
      <c r="N231" s="27" t="str">
        <f>IF(ISERROR(_xlfn.XLOOKUP(StatementLookup[[#This Row],[LessonID]],LessonLookup[LessonID],LessonLookup[LessonTitle])),"",_xlfn.XLOOKUP(StatementLookup[[#This Row],[LessonID]],LessonLookup[LessonID],LessonLookup[LessonTitle]))</f>
        <v>Filtration</v>
      </c>
      <c r="O231" s="1" t="str">
        <f>IF(StatementLookup[[#This Row],[LearningStatementEnter]]="",StatementLookup[[#This Row],[LearningStatementAuto]],StatementLookup[[#This Row],[LearningStatementEnter]])</f>
        <v>Describe in terms of particles, what happens when substances are filtered.</v>
      </c>
      <c r="P231" s="1" t="s">
        <v>1330</v>
      </c>
      <c r="Q231" s="1" t="s">
        <v>2953</v>
      </c>
      <c r="R231" s="1"/>
      <c r="S23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31" s="43"/>
      <c r="U231" s="43"/>
      <c r="V231" s="43"/>
      <c r="W231" s="43"/>
      <c r="X231" s="43"/>
      <c r="Y231" s="43"/>
      <c r="Z231" s="43"/>
      <c r="AA231" s="43"/>
      <c r="AC231" s="43"/>
      <c r="AD231" s="43"/>
    </row>
    <row r="232" spans="1:30" ht="14.65" customHeight="1" x14ac:dyDescent="0.25">
      <c r="A232" s="42" t="str">
        <f>_xlfn.XLOOKUP(StatementLookup[[#This Row],[TopicID]],TopicLookup[TopicID],TopicLookup[SyllabusSubject])</f>
        <v>Science</v>
      </c>
      <c r="B232" s="43">
        <f>_xlfn.XLOOKUP(StatementLookup[[#This Row],[TopicID]],TopicLookup[TopicID],TopicLookup[SyllabusKeyStage])</f>
        <v>3</v>
      </c>
      <c r="C232" s="43" t="str">
        <f>_xlfn.XLOOKUP(StatementLookup[[#This Row],[TopicID]],topics!I:I,topics!D:D)</f>
        <v>KS3.Science</v>
      </c>
      <c r="D232" s="43" t="str">
        <f>_xlfn.XLOOKUP(StatementLookup[[#This Row],[TopicID]],topics!I:I,topics!E:E)</f>
        <v>Y7.Science</v>
      </c>
      <c r="E232" s="44">
        <v>7</v>
      </c>
      <c r="F232" s="36" t="s">
        <v>13</v>
      </c>
      <c r="G232" s="45">
        <v>4</v>
      </c>
      <c r="H232" s="36">
        <v>2</v>
      </c>
      <c r="I232" s="46">
        <v>3</v>
      </c>
      <c r="J23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7C4</v>
      </c>
      <c r="K23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7C4.2</v>
      </c>
      <c r="L23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7C4.2.3</v>
      </c>
      <c r="M232" s="26" t="str">
        <f>IF(ISERROR(_xlfn.XLOOKUP(StatementLookup[[#This Row],[TopicID]],TopicLookup[TopicID],TopicLookup[TopicTitle])),"",_xlfn.XLOOKUP(StatementLookup[[#This Row],[TopicID]],TopicLookup[TopicID],TopicLookup[TopicTitle]))</f>
        <v>Mixtures And Separation Techniques</v>
      </c>
      <c r="N232" s="27" t="str">
        <f>IF(ISERROR(_xlfn.XLOOKUP(StatementLookup[[#This Row],[LessonID]],LessonLookup[LessonID],LessonLookup[LessonTitle])),"",_xlfn.XLOOKUP(StatementLookup[[#This Row],[LessonID]],LessonLookup[LessonID],LessonLookup[LessonTitle]))</f>
        <v>Filtration</v>
      </c>
      <c r="O232" s="1" t="str">
        <f>IF(StatementLookup[[#This Row],[LearningStatementEnter]]="",StatementLookup[[#This Row],[LearningStatementAuto]],StatementLookup[[#This Row],[LearningStatementEnter]])</f>
        <v>Explain how these techniques are used in everyday life and work based scenarios.</v>
      </c>
      <c r="P232" s="1" t="s">
        <v>1331</v>
      </c>
      <c r="Q232" s="1" t="s">
        <v>2953</v>
      </c>
      <c r="R232" s="1"/>
      <c r="S23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32" s="43"/>
      <c r="U232" s="43"/>
      <c r="V232" s="43"/>
      <c r="W232" s="43"/>
      <c r="X232" s="43"/>
      <c r="Y232" s="43"/>
      <c r="Z232" s="43"/>
      <c r="AA232" s="43"/>
      <c r="AC232" s="43"/>
      <c r="AD232" s="43"/>
    </row>
    <row r="233" spans="1:30" ht="14.65" customHeight="1" x14ac:dyDescent="0.25">
      <c r="A233" s="42" t="str">
        <f>_xlfn.XLOOKUP(StatementLookup[[#This Row],[TopicID]],TopicLookup[TopicID],TopicLookup[SyllabusSubject])</f>
        <v>Science</v>
      </c>
      <c r="B233" s="43">
        <f>_xlfn.XLOOKUP(StatementLookup[[#This Row],[TopicID]],TopicLookup[TopicID],TopicLookup[SyllabusKeyStage])</f>
        <v>3</v>
      </c>
      <c r="C233" s="43" t="str">
        <f>_xlfn.XLOOKUP(StatementLookup[[#This Row],[TopicID]],topics!I:I,topics!D:D)</f>
        <v>KS3.Science</v>
      </c>
      <c r="D233" s="43" t="str">
        <f>_xlfn.XLOOKUP(StatementLookup[[#This Row],[TopicID]],topics!I:I,topics!E:E)</f>
        <v>Y7.Science</v>
      </c>
      <c r="E233" s="44">
        <v>7</v>
      </c>
      <c r="F233" s="36" t="s">
        <v>13</v>
      </c>
      <c r="G233" s="45">
        <v>4</v>
      </c>
      <c r="H233" s="36">
        <v>3</v>
      </c>
      <c r="I233" s="46">
        <v>1</v>
      </c>
      <c r="J23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7C4</v>
      </c>
      <c r="K23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7C4.3</v>
      </c>
      <c r="L23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7C4.3.1</v>
      </c>
      <c r="M233" s="26" t="str">
        <f>IF(ISERROR(_xlfn.XLOOKUP(StatementLookup[[#This Row],[TopicID]],TopicLookup[TopicID],TopicLookup[TopicTitle])),"",_xlfn.XLOOKUP(StatementLookup[[#This Row],[TopicID]],TopicLookup[TopicID],TopicLookup[TopicTitle]))</f>
        <v>Mixtures And Separation Techniques</v>
      </c>
      <c r="N233" s="27" t="str">
        <f>IF(ISERROR(_xlfn.XLOOKUP(StatementLookup[[#This Row],[LessonID]],LessonLookup[LessonID],LessonLookup[LessonTitle])),"",_xlfn.XLOOKUP(StatementLookup[[#This Row],[LessonID]],LessonLookup[LessonID],LessonLookup[LessonTitle]))</f>
        <v>Evaporation</v>
      </c>
      <c r="O233" s="1" t="str">
        <f>IF(StatementLookup[[#This Row],[LearningStatementEnter]]="",StatementLookup[[#This Row],[LearningStatementAuto]],StatementLookup[[#This Row],[LearningStatementEnter]])</f>
        <v>Investigate and state examples of substances that can be separated by evaporation</v>
      </c>
      <c r="P233" s="1" t="s">
        <v>1332</v>
      </c>
      <c r="Q233" s="1" t="s">
        <v>2953</v>
      </c>
      <c r="R233" s="1"/>
      <c r="S23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33" s="43"/>
      <c r="U233" s="43"/>
      <c r="V233" s="43"/>
      <c r="W233" s="43"/>
      <c r="X233" s="43"/>
      <c r="Y233" s="43"/>
      <c r="Z233" s="43"/>
      <c r="AA233" s="43"/>
      <c r="AC233" s="43"/>
      <c r="AD233" s="43"/>
    </row>
    <row r="234" spans="1:30" ht="14.65" customHeight="1" x14ac:dyDescent="0.25">
      <c r="A234" s="42" t="str">
        <f>_xlfn.XLOOKUP(StatementLookup[[#This Row],[TopicID]],TopicLookup[TopicID],TopicLookup[SyllabusSubject])</f>
        <v>Science</v>
      </c>
      <c r="B234" s="43">
        <f>_xlfn.XLOOKUP(StatementLookup[[#This Row],[TopicID]],TopicLookup[TopicID],TopicLookup[SyllabusKeyStage])</f>
        <v>3</v>
      </c>
      <c r="C234" s="43" t="str">
        <f>_xlfn.XLOOKUP(StatementLookup[[#This Row],[TopicID]],topics!I:I,topics!D:D)</f>
        <v>KS3.Science</v>
      </c>
      <c r="D234" s="43" t="str">
        <f>_xlfn.XLOOKUP(StatementLookup[[#This Row],[TopicID]],topics!I:I,topics!E:E)</f>
        <v>Y7.Science</v>
      </c>
      <c r="E234" s="44">
        <v>7</v>
      </c>
      <c r="F234" s="36" t="s">
        <v>13</v>
      </c>
      <c r="G234" s="45">
        <v>4</v>
      </c>
      <c r="H234" s="36">
        <v>3</v>
      </c>
      <c r="I234" s="46">
        <v>2</v>
      </c>
      <c r="J23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7C4</v>
      </c>
      <c r="K23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7C4.3</v>
      </c>
      <c r="L23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7C4.3.2</v>
      </c>
      <c r="M234" s="26" t="str">
        <f>IF(ISERROR(_xlfn.XLOOKUP(StatementLookup[[#This Row],[TopicID]],TopicLookup[TopicID],TopicLookup[TopicTitle])),"",_xlfn.XLOOKUP(StatementLookup[[#This Row],[TopicID]],TopicLookup[TopicID],TopicLookup[TopicTitle]))</f>
        <v>Mixtures And Separation Techniques</v>
      </c>
      <c r="N234" s="27" t="str">
        <f>IF(ISERROR(_xlfn.XLOOKUP(StatementLookup[[#This Row],[LessonID]],LessonLookup[LessonID],LessonLookup[LessonTitle])),"",_xlfn.XLOOKUP(StatementLookup[[#This Row],[LessonID]],LessonLookup[LessonID],LessonLookup[LessonTitle]))</f>
        <v>Evaporation</v>
      </c>
      <c r="O234" s="1" t="str">
        <f>IF(StatementLookup[[#This Row],[LearningStatementEnter]]="",StatementLookup[[#This Row],[LearningStatementAuto]],StatementLookup[[#This Row],[LearningStatementEnter]])</f>
        <v>Describe in terms of particles, what happens when substances are evaporated.</v>
      </c>
      <c r="P234" s="1" t="s">
        <v>1333</v>
      </c>
      <c r="Q234" s="1" t="s">
        <v>2953</v>
      </c>
      <c r="R234" s="1"/>
      <c r="S23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34" s="43"/>
      <c r="U234" s="43"/>
      <c r="V234" s="43"/>
      <c r="W234" s="43"/>
      <c r="X234" s="43"/>
      <c r="Y234" s="43"/>
      <c r="Z234" s="43"/>
      <c r="AA234" s="43"/>
      <c r="AC234" s="43"/>
      <c r="AD234" s="43"/>
    </row>
    <row r="235" spans="1:30" ht="14.65" customHeight="1" x14ac:dyDescent="0.25">
      <c r="A235" s="42" t="str">
        <f>_xlfn.XLOOKUP(StatementLookup[[#This Row],[TopicID]],TopicLookup[TopicID],TopicLookup[SyllabusSubject])</f>
        <v>Science</v>
      </c>
      <c r="B235" s="43">
        <f>_xlfn.XLOOKUP(StatementLookup[[#This Row],[TopicID]],TopicLookup[TopicID],TopicLookup[SyllabusKeyStage])</f>
        <v>3</v>
      </c>
      <c r="C235" s="43" t="str">
        <f>_xlfn.XLOOKUP(StatementLookup[[#This Row],[TopicID]],topics!I:I,topics!D:D)</f>
        <v>KS3.Science</v>
      </c>
      <c r="D235" s="43" t="str">
        <f>_xlfn.XLOOKUP(StatementLookup[[#This Row],[TopicID]],topics!I:I,topics!E:E)</f>
        <v>Y7.Science</v>
      </c>
      <c r="E235" s="44">
        <v>7</v>
      </c>
      <c r="F235" s="36" t="s">
        <v>13</v>
      </c>
      <c r="G235" s="45">
        <v>4</v>
      </c>
      <c r="H235" s="36">
        <v>3</v>
      </c>
      <c r="I235" s="46">
        <v>3</v>
      </c>
      <c r="J23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7C4</v>
      </c>
      <c r="K23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7C4.3</v>
      </c>
      <c r="L23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7C4.3.3</v>
      </c>
      <c r="M235" s="26" t="str">
        <f>IF(ISERROR(_xlfn.XLOOKUP(StatementLookup[[#This Row],[TopicID]],TopicLookup[TopicID],TopicLookup[TopicTitle])),"",_xlfn.XLOOKUP(StatementLookup[[#This Row],[TopicID]],TopicLookup[TopicID],TopicLookup[TopicTitle]))</f>
        <v>Mixtures And Separation Techniques</v>
      </c>
      <c r="N235" s="27" t="str">
        <f>IF(ISERROR(_xlfn.XLOOKUP(StatementLookup[[#This Row],[LessonID]],LessonLookup[LessonID],LessonLookup[LessonTitle])),"",_xlfn.XLOOKUP(StatementLookup[[#This Row],[LessonID]],LessonLookup[LessonID],LessonLookup[LessonTitle]))</f>
        <v>Evaporation</v>
      </c>
      <c r="O235" s="1" t="str">
        <f>IF(StatementLookup[[#This Row],[LearningStatementEnter]]="",StatementLookup[[#This Row],[LearningStatementAuto]],StatementLookup[[#This Row],[LearningStatementEnter]])</f>
        <v>Explain how these techniques are used in everyday life and work-based scenarios.</v>
      </c>
      <c r="P235" s="1" t="s">
        <v>1334</v>
      </c>
      <c r="Q235" s="1" t="s">
        <v>2953</v>
      </c>
      <c r="R235" s="1"/>
      <c r="S23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35" s="43"/>
      <c r="U235" s="43"/>
      <c r="V235" s="43"/>
      <c r="W235" s="43"/>
      <c r="X235" s="43"/>
      <c r="Y235" s="43"/>
      <c r="Z235" s="43"/>
      <c r="AA235" s="43"/>
      <c r="AC235" s="43"/>
      <c r="AD235" s="43"/>
    </row>
    <row r="236" spans="1:30" ht="14.65" customHeight="1" x14ac:dyDescent="0.25">
      <c r="A236" s="42" t="str">
        <f>_xlfn.XLOOKUP(StatementLookup[[#This Row],[TopicID]],TopicLookup[TopicID],TopicLookup[SyllabusSubject])</f>
        <v>Science</v>
      </c>
      <c r="B236" s="43">
        <f>_xlfn.XLOOKUP(StatementLookup[[#This Row],[TopicID]],TopicLookup[TopicID],TopicLookup[SyllabusKeyStage])</f>
        <v>3</v>
      </c>
      <c r="C236" s="43" t="str">
        <f>_xlfn.XLOOKUP(StatementLookup[[#This Row],[TopicID]],topics!I:I,topics!D:D)</f>
        <v>KS3.Science</v>
      </c>
      <c r="D236" s="43" t="str">
        <f>_xlfn.XLOOKUP(StatementLookup[[#This Row],[TopicID]],topics!I:I,topics!E:E)</f>
        <v>Y7.Science</v>
      </c>
      <c r="E236" s="44">
        <v>7</v>
      </c>
      <c r="F236" s="36" t="s">
        <v>13</v>
      </c>
      <c r="G236" s="45">
        <v>4</v>
      </c>
      <c r="H236" s="36">
        <v>4</v>
      </c>
      <c r="I236" s="46">
        <v>1</v>
      </c>
      <c r="J23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7C4</v>
      </c>
      <c r="K23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7C4.4</v>
      </c>
      <c r="L23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7C4.4.1</v>
      </c>
      <c r="M236" s="26" t="str">
        <f>IF(ISERROR(_xlfn.XLOOKUP(StatementLookup[[#This Row],[TopicID]],TopicLookup[TopicID],TopicLookup[TopicTitle])),"",_xlfn.XLOOKUP(StatementLookup[[#This Row],[TopicID]],TopicLookup[TopicID],TopicLookup[TopicTitle]))</f>
        <v>Mixtures And Separation Techniques</v>
      </c>
      <c r="N236" s="27" t="str">
        <f>IF(ISERROR(_xlfn.XLOOKUP(StatementLookup[[#This Row],[LessonID]],LessonLookup[LessonID],LessonLookup[LessonTitle])),"",_xlfn.XLOOKUP(StatementLookup[[#This Row],[LessonID]],LessonLookup[LessonID],LessonLookup[LessonTitle]))</f>
        <v>Distillation</v>
      </c>
      <c r="O236" s="1" t="str">
        <f>IF(StatementLookup[[#This Row],[LearningStatementEnter]]="",StatementLookup[[#This Row],[LearningStatementAuto]],StatementLookup[[#This Row],[LearningStatementEnter]])</f>
        <v>Be able to state the equipment needed for distillation.</v>
      </c>
      <c r="P236" s="1" t="s">
        <v>1335</v>
      </c>
      <c r="Q236" s="1" t="s">
        <v>2953</v>
      </c>
      <c r="R236" s="1"/>
      <c r="S23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36" s="43"/>
      <c r="U236" s="43"/>
      <c r="V236" s="43"/>
      <c r="W236" s="43"/>
      <c r="X236" s="43"/>
      <c r="Y236" s="43"/>
      <c r="Z236" s="43"/>
      <c r="AA236" s="43"/>
      <c r="AC236" s="43"/>
      <c r="AD236" s="43"/>
    </row>
    <row r="237" spans="1:30" ht="14.65" customHeight="1" x14ac:dyDescent="0.25">
      <c r="A237" s="42" t="str">
        <f>_xlfn.XLOOKUP(StatementLookup[[#This Row],[TopicID]],TopicLookup[TopicID],TopicLookup[SyllabusSubject])</f>
        <v>Science</v>
      </c>
      <c r="B237" s="43">
        <f>_xlfn.XLOOKUP(StatementLookup[[#This Row],[TopicID]],TopicLookup[TopicID],TopicLookup[SyllabusKeyStage])</f>
        <v>3</v>
      </c>
      <c r="C237" s="43" t="str">
        <f>_xlfn.XLOOKUP(StatementLookup[[#This Row],[TopicID]],topics!I:I,topics!D:D)</f>
        <v>KS3.Science</v>
      </c>
      <c r="D237" s="43" t="str">
        <f>_xlfn.XLOOKUP(StatementLookup[[#This Row],[TopicID]],topics!I:I,topics!E:E)</f>
        <v>Y7.Science</v>
      </c>
      <c r="E237" s="44">
        <v>7</v>
      </c>
      <c r="F237" s="36" t="s">
        <v>13</v>
      </c>
      <c r="G237" s="45">
        <v>4</v>
      </c>
      <c r="H237" s="36">
        <v>4</v>
      </c>
      <c r="I237" s="46">
        <v>2</v>
      </c>
      <c r="J23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7C4</v>
      </c>
      <c r="K23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7C4.4</v>
      </c>
      <c r="L23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7C4.4.2</v>
      </c>
      <c r="M237" s="26" t="str">
        <f>IF(ISERROR(_xlfn.XLOOKUP(StatementLookup[[#This Row],[TopicID]],TopicLookup[TopicID],TopicLookup[TopicTitle])),"",_xlfn.XLOOKUP(StatementLookup[[#This Row],[TopicID]],TopicLookup[TopicID],TopicLookup[TopicTitle]))</f>
        <v>Mixtures And Separation Techniques</v>
      </c>
      <c r="N237" s="27" t="str">
        <f>IF(ISERROR(_xlfn.XLOOKUP(StatementLookup[[#This Row],[LessonID]],LessonLookup[LessonID],LessonLookup[LessonTitle])),"",_xlfn.XLOOKUP(StatementLookup[[#This Row],[LessonID]],LessonLookup[LessonID],LessonLookup[LessonTitle]))</f>
        <v>Distillation</v>
      </c>
      <c r="O237" s="1" t="str">
        <f>IF(StatementLookup[[#This Row],[LearningStatementEnter]]="",StatementLookup[[#This Row],[LearningStatementAuto]],StatementLookup[[#This Row],[LearningStatementEnter]])</f>
        <v>Describe how distillation occurs in terms of particles and changes of state.</v>
      </c>
      <c r="P237" s="1" t="s">
        <v>1336</v>
      </c>
      <c r="Q237" s="1" t="s">
        <v>2953</v>
      </c>
      <c r="R237" s="1"/>
      <c r="S23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37" s="43"/>
      <c r="U237" s="43"/>
      <c r="V237" s="43"/>
      <c r="W237" s="43"/>
      <c r="X237" s="43"/>
      <c r="Y237" s="43"/>
      <c r="Z237" s="43"/>
      <c r="AA237" s="43"/>
      <c r="AC237" s="43"/>
      <c r="AD237" s="43"/>
    </row>
    <row r="238" spans="1:30" ht="14.65" customHeight="1" x14ac:dyDescent="0.25">
      <c r="A238" s="42" t="str">
        <f>_xlfn.XLOOKUP(StatementLookup[[#This Row],[TopicID]],TopicLookup[TopicID],TopicLookup[SyllabusSubject])</f>
        <v>Science</v>
      </c>
      <c r="B238" s="43">
        <f>_xlfn.XLOOKUP(StatementLookup[[#This Row],[TopicID]],TopicLookup[TopicID],TopicLookup[SyllabusKeyStage])</f>
        <v>3</v>
      </c>
      <c r="C238" s="43" t="str">
        <f>_xlfn.XLOOKUP(StatementLookup[[#This Row],[TopicID]],topics!I:I,topics!D:D)</f>
        <v>KS3.Science</v>
      </c>
      <c r="D238" s="43" t="str">
        <f>_xlfn.XLOOKUP(StatementLookup[[#This Row],[TopicID]],topics!I:I,topics!E:E)</f>
        <v>Y7.Science</v>
      </c>
      <c r="E238" s="44">
        <v>7</v>
      </c>
      <c r="F238" s="36" t="s">
        <v>13</v>
      </c>
      <c r="G238" s="45">
        <v>4</v>
      </c>
      <c r="H238" s="36">
        <v>4</v>
      </c>
      <c r="I238" s="46">
        <v>3</v>
      </c>
      <c r="J23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7C4</v>
      </c>
      <c r="K23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7C4.4</v>
      </c>
      <c r="L23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7C4.4.3</v>
      </c>
      <c r="M238" s="26" t="str">
        <f>IF(ISERROR(_xlfn.XLOOKUP(StatementLookup[[#This Row],[TopicID]],TopicLookup[TopicID],TopicLookup[TopicTitle])),"",_xlfn.XLOOKUP(StatementLookup[[#This Row],[TopicID]],TopicLookup[TopicID],TopicLookup[TopicTitle]))</f>
        <v>Mixtures And Separation Techniques</v>
      </c>
      <c r="N238" s="27" t="str">
        <f>IF(ISERROR(_xlfn.XLOOKUP(StatementLookup[[#This Row],[LessonID]],LessonLookup[LessonID],LessonLookup[LessonTitle])),"",_xlfn.XLOOKUP(StatementLookup[[#This Row],[LessonID]],LessonLookup[LessonID],LessonLookup[LessonTitle]))</f>
        <v>Distillation</v>
      </c>
      <c r="O238" s="1" t="str">
        <f>IF(StatementLookup[[#This Row],[LearningStatementEnter]]="",StatementLookup[[#This Row],[LearningStatementAuto]],StatementLookup[[#This Row],[LearningStatementEnter]])</f>
        <v>Explain how distillation is used in everyday situations for life and work based scenarios.</v>
      </c>
      <c r="P238" s="1" t="s">
        <v>1337</v>
      </c>
      <c r="Q238" s="1" t="s">
        <v>2953</v>
      </c>
      <c r="R238" s="1"/>
      <c r="S23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38" s="43"/>
      <c r="U238" s="43"/>
      <c r="V238" s="43"/>
      <c r="W238" s="43"/>
      <c r="X238" s="43"/>
      <c r="Y238" s="43"/>
      <c r="Z238" s="43"/>
      <c r="AA238" s="43"/>
      <c r="AC238" s="43"/>
      <c r="AD238" s="43"/>
    </row>
    <row r="239" spans="1:30" ht="14.65" customHeight="1" x14ac:dyDescent="0.25">
      <c r="A239" s="42" t="str">
        <f>_xlfn.XLOOKUP(StatementLookup[[#This Row],[TopicID]],TopicLookup[TopicID],TopicLookup[SyllabusSubject])</f>
        <v>Science</v>
      </c>
      <c r="B239" s="43">
        <f>_xlfn.XLOOKUP(StatementLookup[[#This Row],[TopicID]],TopicLookup[TopicID],TopicLookup[SyllabusKeyStage])</f>
        <v>3</v>
      </c>
      <c r="C239" s="43" t="str">
        <f>_xlfn.XLOOKUP(StatementLookup[[#This Row],[TopicID]],topics!I:I,topics!D:D)</f>
        <v>KS3.Science</v>
      </c>
      <c r="D239" s="43" t="str">
        <f>_xlfn.XLOOKUP(StatementLookup[[#This Row],[TopicID]],topics!I:I,topics!E:E)</f>
        <v>Y7.Science</v>
      </c>
      <c r="E239" s="44">
        <v>7</v>
      </c>
      <c r="F239" s="36" t="s">
        <v>13</v>
      </c>
      <c r="G239" s="45">
        <v>4</v>
      </c>
      <c r="H239" s="36">
        <v>5</v>
      </c>
      <c r="I239" s="46">
        <v>1</v>
      </c>
      <c r="J23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7C4</v>
      </c>
      <c r="K23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7C4.5</v>
      </c>
      <c r="L23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7C4.5.1</v>
      </c>
      <c r="M239" s="26" t="str">
        <f>IF(ISERROR(_xlfn.XLOOKUP(StatementLookup[[#This Row],[TopicID]],TopicLookup[TopicID],TopicLookup[TopicTitle])),"",_xlfn.XLOOKUP(StatementLookup[[#This Row],[TopicID]],TopicLookup[TopicID],TopicLookup[TopicTitle]))</f>
        <v>Mixtures And Separation Techniques</v>
      </c>
      <c r="N239" s="27" t="str">
        <f>IF(ISERROR(_xlfn.XLOOKUP(StatementLookup[[#This Row],[LessonID]],LessonLookup[LessonID],LessonLookup[LessonTitle])),"",_xlfn.XLOOKUP(StatementLookup[[#This Row],[LessonID]],LessonLookup[LessonID],LessonLookup[LessonTitle]))</f>
        <v>Chromatography</v>
      </c>
      <c r="O239" s="1" t="str">
        <f>IF(StatementLookup[[#This Row],[LearningStatementEnter]]="",StatementLookup[[#This Row],[LearningStatementAuto]],StatementLookup[[#This Row],[LearningStatementEnter]])</f>
        <v>Describe a method of how to produce a chromatograph.</v>
      </c>
      <c r="P239" s="1" t="s">
        <v>1338</v>
      </c>
      <c r="Q239" s="1" t="s">
        <v>2953</v>
      </c>
      <c r="R239" s="1"/>
      <c r="S23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39" s="43"/>
      <c r="U239" s="43"/>
      <c r="V239" s="43"/>
      <c r="W239" s="43"/>
      <c r="X239" s="43"/>
      <c r="Y239" s="43"/>
      <c r="Z239" s="43"/>
      <c r="AA239" s="43"/>
      <c r="AC239" s="43"/>
      <c r="AD239" s="43"/>
    </row>
    <row r="240" spans="1:30" ht="14.65" customHeight="1" x14ac:dyDescent="0.25">
      <c r="A240" s="42" t="str">
        <f>_xlfn.XLOOKUP(StatementLookup[[#This Row],[TopicID]],TopicLookup[TopicID],TopicLookup[SyllabusSubject])</f>
        <v>Science</v>
      </c>
      <c r="B240" s="43">
        <f>_xlfn.XLOOKUP(StatementLookup[[#This Row],[TopicID]],TopicLookup[TopicID],TopicLookup[SyllabusKeyStage])</f>
        <v>3</v>
      </c>
      <c r="C240" s="43" t="str">
        <f>_xlfn.XLOOKUP(StatementLookup[[#This Row],[TopicID]],topics!I:I,topics!D:D)</f>
        <v>KS3.Science</v>
      </c>
      <c r="D240" s="43" t="str">
        <f>_xlfn.XLOOKUP(StatementLookup[[#This Row],[TopicID]],topics!I:I,topics!E:E)</f>
        <v>Y7.Science</v>
      </c>
      <c r="E240" s="44">
        <v>7</v>
      </c>
      <c r="F240" s="36" t="s">
        <v>13</v>
      </c>
      <c r="G240" s="45">
        <v>4</v>
      </c>
      <c r="H240" s="36">
        <v>5</v>
      </c>
      <c r="I240" s="46">
        <v>2</v>
      </c>
      <c r="J24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7C4</v>
      </c>
      <c r="K24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7C4.5</v>
      </c>
      <c r="L24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7C4.5.2</v>
      </c>
      <c r="M240" s="26" t="str">
        <f>IF(ISERROR(_xlfn.XLOOKUP(StatementLookup[[#This Row],[TopicID]],TopicLookup[TopicID],TopicLookup[TopicTitle])),"",_xlfn.XLOOKUP(StatementLookup[[#This Row],[TopicID]],TopicLookup[TopicID],TopicLookup[TopicTitle]))</f>
        <v>Mixtures And Separation Techniques</v>
      </c>
      <c r="N240" s="27" t="str">
        <f>IF(ISERROR(_xlfn.XLOOKUP(StatementLookup[[#This Row],[LessonID]],LessonLookup[LessonID],LessonLookup[LessonTitle])),"",_xlfn.XLOOKUP(StatementLookup[[#This Row],[LessonID]],LessonLookup[LessonID],LessonLookup[LessonTitle]))</f>
        <v>Chromatography</v>
      </c>
      <c r="O240" s="1" t="str">
        <f>IF(StatementLookup[[#This Row],[LearningStatementEnter]]="",StatementLookup[[#This Row],[LearningStatementAuto]],StatementLookup[[#This Row],[LearningStatementEnter]])</f>
        <v>Interpret a chromatograph to analyse the substances in a mixture</v>
      </c>
      <c r="P240" s="1" t="s">
        <v>1339</v>
      </c>
      <c r="Q240" s="1" t="s">
        <v>2953</v>
      </c>
      <c r="R240" s="1"/>
      <c r="S24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40" s="43"/>
      <c r="U240" s="43"/>
      <c r="V240" s="43"/>
      <c r="W240" s="43"/>
      <c r="X240" s="43"/>
      <c r="Y240" s="43"/>
      <c r="Z240" s="43"/>
      <c r="AA240" s="43"/>
      <c r="AC240" s="43"/>
      <c r="AD240" s="43"/>
    </row>
    <row r="241" spans="1:30" ht="14.65" customHeight="1" x14ac:dyDescent="0.25">
      <c r="A241" s="42" t="str">
        <f>_xlfn.XLOOKUP(StatementLookup[[#This Row],[TopicID]],TopicLookup[TopicID],TopicLookup[SyllabusSubject])</f>
        <v>Science</v>
      </c>
      <c r="B241" s="43">
        <f>_xlfn.XLOOKUP(StatementLookup[[#This Row],[TopicID]],TopicLookup[TopicID],TopicLookup[SyllabusKeyStage])</f>
        <v>3</v>
      </c>
      <c r="C241" s="43" t="str">
        <f>_xlfn.XLOOKUP(StatementLookup[[#This Row],[TopicID]],topics!I:I,topics!D:D)</f>
        <v>KS3.Science</v>
      </c>
      <c r="D241" s="43" t="str">
        <f>_xlfn.XLOOKUP(StatementLookup[[#This Row],[TopicID]],topics!I:I,topics!E:E)</f>
        <v>Y7.Science</v>
      </c>
      <c r="E241" s="44">
        <v>7</v>
      </c>
      <c r="F241" s="36" t="s">
        <v>13</v>
      </c>
      <c r="G241" s="45">
        <v>4</v>
      </c>
      <c r="H241" s="36">
        <v>5</v>
      </c>
      <c r="I241" s="46">
        <v>3</v>
      </c>
      <c r="J24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7C4</v>
      </c>
      <c r="K24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7C4.5</v>
      </c>
      <c r="L24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7C4.5.3</v>
      </c>
      <c r="M241" s="26" t="str">
        <f>IF(ISERROR(_xlfn.XLOOKUP(StatementLookup[[#This Row],[TopicID]],TopicLookup[TopicID],TopicLookup[TopicTitle])),"",_xlfn.XLOOKUP(StatementLookup[[#This Row],[TopicID]],TopicLookup[TopicID],TopicLookup[TopicTitle]))</f>
        <v>Mixtures And Separation Techniques</v>
      </c>
      <c r="N241" s="27" t="str">
        <f>IF(ISERROR(_xlfn.XLOOKUP(StatementLookup[[#This Row],[LessonID]],LessonLookup[LessonID],LessonLookup[LessonTitle])),"",_xlfn.XLOOKUP(StatementLookup[[#This Row],[LessonID]],LessonLookup[LessonID],LessonLookup[LessonTitle]))</f>
        <v>Chromatography</v>
      </c>
      <c r="O241" s="1" t="str">
        <f>IF(StatementLookup[[#This Row],[LearningStatementEnter]]="",StatementLookup[[#This Row],[LearningStatementAuto]],StatementLookup[[#This Row],[LearningStatementEnter]])</f>
        <v>Explain how chromatography and Rf is used in everyday situations and work-based scenarios.</v>
      </c>
      <c r="P241" s="1" t="s">
        <v>1340</v>
      </c>
      <c r="Q241" s="1" t="s">
        <v>2953</v>
      </c>
      <c r="R241" s="1"/>
      <c r="S24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41" s="43"/>
      <c r="U241" s="43"/>
      <c r="V241" s="43"/>
      <c r="W241" s="43"/>
      <c r="X241" s="43"/>
      <c r="Y241" s="43"/>
      <c r="Z241" s="43"/>
      <c r="AA241" s="43"/>
      <c r="AC241" s="43"/>
      <c r="AD241" s="43"/>
    </row>
    <row r="242" spans="1:30" ht="14.65" customHeight="1" x14ac:dyDescent="0.25">
      <c r="A242" s="42" t="str">
        <f>_xlfn.XLOOKUP(StatementLookup[[#This Row],[TopicID]],TopicLookup[TopicID],TopicLookup[SyllabusSubject])</f>
        <v>Science</v>
      </c>
      <c r="B242" s="43">
        <f>_xlfn.XLOOKUP(StatementLookup[[#This Row],[TopicID]],TopicLookup[TopicID],TopicLookup[SyllabusKeyStage])</f>
        <v>3</v>
      </c>
      <c r="C242" s="43" t="str">
        <f>_xlfn.XLOOKUP(StatementLookup[[#This Row],[TopicID]],topics!I:I,topics!D:D)</f>
        <v>KS3.Science</v>
      </c>
      <c r="D242" s="43" t="str">
        <f>_xlfn.XLOOKUP(StatementLookup[[#This Row],[TopicID]],topics!I:I,topics!E:E)</f>
        <v>Y7.Science</v>
      </c>
      <c r="E242" s="44">
        <v>7</v>
      </c>
      <c r="F242" s="36" t="s">
        <v>13</v>
      </c>
      <c r="G242" s="45">
        <v>4</v>
      </c>
      <c r="H242" s="36">
        <v>6</v>
      </c>
      <c r="I242" s="46">
        <v>1</v>
      </c>
      <c r="J24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7C4</v>
      </c>
      <c r="K24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7C4.6</v>
      </c>
      <c r="L24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7C4.6.1</v>
      </c>
      <c r="M242" s="26" t="str">
        <f>IF(ISERROR(_xlfn.XLOOKUP(StatementLookup[[#This Row],[TopicID]],TopicLookup[TopicID],TopicLookup[TopicTitle])),"",_xlfn.XLOOKUP(StatementLookup[[#This Row],[TopicID]],TopicLookup[TopicID],TopicLookup[TopicTitle]))</f>
        <v>Mixtures And Separation Techniques</v>
      </c>
      <c r="N242" s="27" t="str">
        <f>IF(ISERROR(_xlfn.XLOOKUP(StatementLookup[[#This Row],[LessonID]],LessonLookup[LessonID],LessonLookup[LessonTitle])),"",_xlfn.XLOOKUP(StatementLookup[[#This Row],[LessonID]],LessonLookup[LessonID],LessonLookup[LessonTitle]))</f>
        <v>Using separation techniques</v>
      </c>
      <c r="O242" s="1" t="str">
        <f>IF(StatementLookup[[#This Row],[LearningStatementEnter]]="",StatementLookup[[#This Row],[LearningStatementAuto]],StatementLookup[[#This Row],[LearningStatementEnter]])</f>
        <v>Be able to state examples of different separating techniques and what they can be used for.</v>
      </c>
      <c r="P242" s="1" t="s">
        <v>1341</v>
      </c>
      <c r="Q242" s="1" t="s">
        <v>2953</v>
      </c>
      <c r="R242" s="1"/>
      <c r="S24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42" s="43"/>
      <c r="U242" s="43"/>
      <c r="V242" s="43"/>
      <c r="W242" s="43"/>
      <c r="X242" s="43"/>
      <c r="Y242" s="43"/>
      <c r="Z242" s="43"/>
      <c r="AA242" s="43"/>
      <c r="AC242" s="43"/>
      <c r="AD242" s="43"/>
    </row>
    <row r="243" spans="1:30" ht="14.65" customHeight="1" x14ac:dyDescent="0.25">
      <c r="A243" s="42" t="str">
        <f>_xlfn.XLOOKUP(StatementLookup[[#This Row],[TopicID]],TopicLookup[TopicID],TopicLookup[SyllabusSubject])</f>
        <v>Science</v>
      </c>
      <c r="B243" s="43">
        <f>_xlfn.XLOOKUP(StatementLookup[[#This Row],[TopicID]],TopicLookup[TopicID],TopicLookup[SyllabusKeyStage])</f>
        <v>3</v>
      </c>
      <c r="C243" s="43" t="str">
        <f>_xlfn.XLOOKUP(StatementLookup[[#This Row],[TopicID]],topics!I:I,topics!D:D)</f>
        <v>KS3.Science</v>
      </c>
      <c r="D243" s="43" t="str">
        <f>_xlfn.XLOOKUP(StatementLookup[[#This Row],[TopicID]],topics!I:I,topics!E:E)</f>
        <v>Y7.Science</v>
      </c>
      <c r="E243" s="44">
        <v>7</v>
      </c>
      <c r="F243" s="36" t="s">
        <v>13</v>
      </c>
      <c r="G243" s="45">
        <v>4</v>
      </c>
      <c r="H243" s="36">
        <v>6</v>
      </c>
      <c r="I243" s="46">
        <v>2</v>
      </c>
      <c r="J24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7C4</v>
      </c>
      <c r="K24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7C4.6</v>
      </c>
      <c r="L24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7C4.6.2</v>
      </c>
      <c r="M243" s="26" t="str">
        <f>IF(ISERROR(_xlfn.XLOOKUP(StatementLookup[[#This Row],[TopicID]],TopicLookup[TopicID],TopicLookup[TopicTitle])),"",_xlfn.XLOOKUP(StatementLookup[[#This Row],[TopicID]],TopicLookup[TopicID],TopicLookup[TopicTitle]))</f>
        <v>Mixtures And Separation Techniques</v>
      </c>
      <c r="N243" s="27" t="str">
        <f>IF(ISERROR(_xlfn.XLOOKUP(StatementLookup[[#This Row],[LessonID]],LessonLookup[LessonID],LessonLookup[LessonTitle])),"",_xlfn.XLOOKUP(StatementLookup[[#This Row],[LessonID]],LessonLookup[LessonID],LessonLookup[LessonTitle]))</f>
        <v>Using separation techniques</v>
      </c>
      <c r="O243" s="1" t="str">
        <f>IF(StatementLookup[[#This Row],[LearningStatementEnter]]="",StatementLookup[[#This Row],[LearningStatementAuto]],StatementLookup[[#This Row],[LearningStatementEnter]])</f>
        <v>Describe in terms of particles, what happens when substances are filtered, evaporated and distilled.</v>
      </c>
      <c r="P243" s="1" t="s">
        <v>1342</v>
      </c>
      <c r="Q243" s="1" t="s">
        <v>2953</v>
      </c>
      <c r="R243" s="1"/>
      <c r="S24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43" s="43"/>
      <c r="U243" s="43"/>
      <c r="V243" s="43"/>
      <c r="W243" s="43"/>
      <c r="X243" s="43"/>
      <c r="Y243" s="43"/>
      <c r="Z243" s="43"/>
      <c r="AA243" s="43"/>
      <c r="AC243" s="43"/>
      <c r="AD243" s="43"/>
    </row>
    <row r="244" spans="1:30" ht="14.65" customHeight="1" x14ac:dyDescent="0.25">
      <c r="A244" s="42" t="str">
        <f>_xlfn.XLOOKUP(StatementLookup[[#This Row],[TopicID]],TopicLookup[TopicID],TopicLookup[SyllabusSubject])</f>
        <v>Science</v>
      </c>
      <c r="B244" s="43">
        <f>_xlfn.XLOOKUP(StatementLookup[[#This Row],[TopicID]],TopicLookup[TopicID],TopicLookup[SyllabusKeyStage])</f>
        <v>3</v>
      </c>
      <c r="C244" s="43" t="str">
        <f>_xlfn.XLOOKUP(StatementLookup[[#This Row],[TopicID]],topics!I:I,topics!D:D)</f>
        <v>KS3.Science</v>
      </c>
      <c r="D244" s="43" t="str">
        <f>_xlfn.XLOOKUP(StatementLookup[[#This Row],[TopicID]],topics!I:I,topics!E:E)</f>
        <v>Y7.Science</v>
      </c>
      <c r="E244" s="44">
        <v>7</v>
      </c>
      <c r="F244" s="36" t="s">
        <v>13</v>
      </c>
      <c r="G244" s="45">
        <v>4</v>
      </c>
      <c r="H244" s="36">
        <v>6</v>
      </c>
      <c r="I244" s="46">
        <v>3</v>
      </c>
      <c r="J24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7C4</v>
      </c>
      <c r="K24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7C4.6</v>
      </c>
      <c r="L24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7C4.6.3</v>
      </c>
      <c r="M244" s="26" t="str">
        <f>IF(ISERROR(_xlfn.XLOOKUP(StatementLookup[[#This Row],[TopicID]],TopicLookup[TopicID],TopicLookup[TopicTitle])),"",_xlfn.XLOOKUP(StatementLookup[[#This Row],[TopicID]],TopicLookup[TopicID],TopicLookup[TopicTitle]))</f>
        <v>Mixtures And Separation Techniques</v>
      </c>
      <c r="N244" s="27" t="str">
        <f>IF(ISERROR(_xlfn.XLOOKUP(StatementLookup[[#This Row],[LessonID]],LessonLookup[LessonID],LessonLookup[LessonTitle])),"",_xlfn.XLOOKUP(StatementLookup[[#This Row],[LessonID]],LessonLookup[LessonID],LessonLookup[LessonTitle]))</f>
        <v>Using separation techniques</v>
      </c>
      <c r="O244" s="1" t="str">
        <f>IF(StatementLookup[[#This Row],[LearningStatementEnter]]="",StatementLookup[[#This Row],[LearningStatementAuto]],StatementLookup[[#This Row],[LearningStatementEnter]])</f>
        <v>Use understanding to separate a mixture of several substances.</v>
      </c>
      <c r="P244" s="1" t="s">
        <v>1343</v>
      </c>
      <c r="Q244" s="1" t="s">
        <v>2953</v>
      </c>
      <c r="R244" s="1"/>
      <c r="S24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44" s="43"/>
      <c r="U244" s="43"/>
      <c r="V244" s="43"/>
      <c r="W244" s="43"/>
      <c r="X244" s="43"/>
      <c r="Y244" s="43"/>
      <c r="Z244" s="43"/>
      <c r="AA244" s="43"/>
      <c r="AC244" s="43"/>
      <c r="AD244" s="43"/>
    </row>
    <row r="245" spans="1:30" ht="14.65" customHeight="1" x14ac:dyDescent="0.25">
      <c r="A245" s="42" t="str">
        <f>_xlfn.XLOOKUP(StatementLookup[[#This Row],[TopicID]],TopicLookup[TopicID],TopicLookup[SyllabusSubject])</f>
        <v>Science</v>
      </c>
      <c r="B245" s="43">
        <f>_xlfn.XLOOKUP(StatementLookup[[#This Row],[TopicID]],TopicLookup[TopicID],TopicLookup[SyllabusKeyStage])</f>
        <v>3</v>
      </c>
      <c r="C245" s="43" t="str">
        <f>_xlfn.XLOOKUP(StatementLookup[[#This Row],[TopicID]],topics!I:I,topics!D:D)</f>
        <v>KS3.Science</v>
      </c>
      <c r="D245" s="43" t="str">
        <f>_xlfn.XLOOKUP(StatementLookup[[#This Row],[TopicID]],topics!I:I,topics!E:E)</f>
        <v>Y7.Science</v>
      </c>
      <c r="E245" s="44">
        <v>7</v>
      </c>
      <c r="F245" s="36" t="s">
        <v>13</v>
      </c>
      <c r="G245" s="45">
        <v>4</v>
      </c>
      <c r="H245" s="36" t="s">
        <v>8</v>
      </c>
      <c r="I245" s="46">
        <v>1</v>
      </c>
      <c r="J24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7C4</v>
      </c>
      <c r="K24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7C4.F</v>
      </c>
      <c r="L24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7C4.F.1</v>
      </c>
      <c r="M245" s="26" t="str">
        <f>IF(ISERROR(_xlfn.XLOOKUP(StatementLookup[[#This Row],[TopicID]],TopicLookup[TopicID],TopicLookup[TopicTitle])),"",_xlfn.XLOOKUP(StatementLookup[[#This Row],[TopicID]],TopicLookup[TopicID],TopicLookup[TopicTitle]))</f>
        <v>Mixtures And Separation Techniques</v>
      </c>
      <c r="N245" s="27" t="str">
        <f>IF(ISERROR(_xlfn.XLOOKUP(StatementLookup[[#This Row],[LessonID]],LessonLookup[LessonID],LessonLookup[LessonTitle])),"",_xlfn.XLOOKUP(StatementLookup[[#This Row],[LessonID]],LessonLookup[LessonID],LessonLookup[LessonTitle]))</f>
        <v>Test feedback: 7C4 Mixtures And Separation Techniques</v>
      </c>
      <c r="O245" s="1" t="str">
        <f>IF(StatementLookup[[#This Row],[LearningStatementEnter]]="",StatementLookup[[#This Row],[LearningStatementAuto]],StatementLookup[[#This Row],[LearningStatementEnter]])</f>
        <v>Review WWW &amp; EBI for topic 7C4 Mixtures And Separation Techniques</v>
      </c>
      <c r="P245" s="1"/>
      <c r="Q245" s="1" t="s">
        <v>2954</v>
      </c>
      <c r="R245" s="1"/>
      <c r="S24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WWW &amp; EBI for topic 7C4 Mixtures And Separation Techniques</v>
      </c>
      <c r="T245" s="43"/>
      <c r="U245" s="43"/>
      <c r="V245" s="43"/>
      <c r="W245" s="43"/>
      <c r="X245" s="43"/>
      <c r="Y245" s="43"/>
      <c r="Z245" s="43"/>
      <c r="AA245" s="43"/>
      <c r="AC245" s="43"/>
      <c r="AD245" s="43"/>
    </row>
    <row r="246" spans="1:30" ht="14.65" customHeight="1" x14ac:dyDescent="0.25">
      <c r="A246" s="42" t="str">
        <f>_xlfn.XLOOKUP(StatementLookup[[#This Row],[TopicID]],TopicLookup[TopicID],TopicLookup[SyllabusSubject])</f>
        <v>Science</v>
      </c>
      <c r="B246" s="43">
        <f>_xlfn.XLOOKUP(StatementLookup[[#This Row],[TopicID]],TopicLookup[TopicID],TopicLookup[SyllabusKeyStage])</f>
        <v>3</v>
      </c>
      <c r="C246" s="43" t="str">
        <f>_xlfn.XLOOKUP(StatementLookup[[#This Row],[TopicID]],topics!I:I,topics!D:D)</f>
        <v>KS3.Science</v>
      </c>
      <c r="D246" s="43" t="str">
        <f>_xlfn.XLOOKUP(StatementLookup[[#This Row],[TopicID]],topics!I:I,topics!E:E)</f>
        <v>Y7.Science</v>
      </c>
      <c r="E246" s="44">
        <v>7</v>
      </c>
      <c r="F246" s="36" t="s">
        <v>13</v>
      </c>
      <c r="G246" s="45">
        <v>4</v>
      </c>
      <c r="H246" s="36" t="s">
        <v>6</v>
      </c>
      <c r="I246" s="46">
        <v>1</v>
      </c>
      <c r="J24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7C4</v>
      </c>
      <c r="K24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7C4.R</v>
      </c>
      <c r="L24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7C4.R.1</v>
      </c>
      <c r="M246" s="26" t="str">
        <f>IF(ISERROR(_xlfn.XLOOKUP(StatementLookup[[#This Row],[TopicID]],TopicLookup[TopicID],TopicLookup[TopicTitle])),"",_xlfn.XLOOKUP(StatementLookup[[#This Row],[TopicID]],TopicLookup[TopicID],TopicLookup[TopicTitle]))</f>
        <v>Mixtures And Separation Techniques</v>
      </c>
      <c r="N246" s="27" t="str">
        <f>IF(ISERROR(_xlfn.XLOOKUP(StatementLookup[[#This Row],[LessonID]],LessonLookup[LessonID],LessonLookup[LessonTitle])),"",_xlfn.XLOOKUP(StatementLookup[[#This Row],[LessonID]],LessonLookup[LessonID],LessonLookup[LessonTitle]))</f>
        <v>Revision of topic 7C4 Mixtures And Separation Techniques</v>
      </c>
      <c r="O246" s="1" t="str">
        <f>IF(StatementLookup[[#This Row],[LearningStatementEnter]]="",StatementLookup[[#This Row],[LearningStatementAuto]],StatementLookup[[#This Row],[LearningStatementEnter]])</f>
        <v>Review topic 7C4 Mixtures And Separation Techniques</v>
      </c>
      <c r="P246" s="1"/>
      <c r="Q246" s="1" t="s">
        <v>2954</v>
      </c>
      <c r="R246" s="1"/>
      <c r="S24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topic 7C4 Mixtures And Separation Techniques</v>
      </c>
      <c r="T246" s="43"/>
      <c r="U246" s="43"/>
      <c r="V246" s="43"/>
      <c r="W246" s="43"/>
      <c r="X246" s="43"/>
      <c r="Y246" s="43"/>
      <c r="Z246" s="43"/>
      <c r="AA246" s="43"/>
      <c r="AC246" s="43"/>
      <c r="AD246" s="43"/>
    </row>
    <row r="247" spans="1:30" ht="14.65" customHeight="1" x14ac:dyDescent="0.25">
      <c r="A247" s="42" t="str">
        <f>_xlfn.XLOOKUP(StatementLookup[[#This Row],[TopicID]],TopicLookup[TopicID],TopicLookup[SyllabusSubject])</f>
        <v>Science</v>
      </c>
      <c r="B247" s="43">
        <f>_xlfn.XLOOKUP(StatementLookup[[#This Row],[TopicID]],TopicLookup[TopicID],TopicLookup[SyllabusKeyStage])</f>
        <v>3</v>
      </c>
      <c r="C247" s="43" t="str">
        <f>_xlfn.XLOOKUP(StatementLookup[[#This Row],[TopicID]],topics!I:I,topics!D:D)</f>
        <v>KS3.Science</v>
      </c>
      <c r="D247" s="43" t="str">
        <f>_xlfn.XLOOKUP(StatementLookup[[#This Row],[TopicID]],topics!I:I,topics!E:E)</f>
        <v>Y7.Science</v>
      </c>
      <c r="E247" s="44">
        <v>7</v>
      </c>
      <c r="F247" s="36" t="s">
        <v>13</v>
      </c>
      <c r="G247" s="45">
        <v>4</v>
      </c>
      <c r="H247" s="36" t="s">
        <v>7</v>
      </c>
      <c r="I247" s="46">
        <v>1</v>
      </c>
      <c r="J24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7C4</v>
      </c>
      <c r="K24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7C4.T</v>
      </c>
      <c r="L24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7C4.T.1</v>
      </c>
      <c r="M247" s="26" t="str">
        <f>IF(ISERROR(_xlfn.XLOOKUP(StatementLookup[[#This Row],[TopicID]],TopicLookup[TopicID],TopicLookup[TopicTitle])),"",_xlfn.XLOOKUP(StatementLookup[[#This Row],[TopicID]],TopicLookup[TopicID],TopicLookup[TopicTitle]))</f>
        <v>Mixtures And Separation Techniques</v>
      </c>
      <c r="N247" s="27" t="str">
        <f>IF(ISERROR(_xlfn.XLOOKUP(StatementLookup[[#This Row],[LessonID]],LessonLookup[LessonID],LessonLookup[LessonTitle])),"",_xlfn.XLOOKUP(StatementLookup[[#This Row],[LessonID]],LessonLookup[LessonID],LessonLookup[LessonTitle]))</f>
        <v>Topic test: 7C4 Mixtures And Separation Techniques</v>
      </c>
      <c r="O247" s="1" t="str">
        <f>IF(StatementLookup[[#This Row],[LearningStatementEnter]]="",StatementLookup[[#This Row],[LearningStatementAuto]],StatementLookup[[#This Row],[LearningStatementEnter]])</f>
        <v>Test understanding of topic 7C4 Mixtures And Separation Techniques</v>
      </c>
      <c r="P247" s="1"/>
      <c r="Q247" s="1" t="s">
        <v>2954</v>
      </c>
      <c r="R247" s="1"/>
      <c r="S24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Test understanding of topic 7C4 Mixtures And Separation Techniques</v>
      </c>
      <c r="T247" s="43"/>
      <c r="U247" s="43"/>
      <c r="V247" s="43"/>
      <c r="W247" s="43"/>
      <c r="X247" s="43"/>
      <c r="Y247" s="43"/>
      <c r="Z247" s="43"/>
      <c r="AA247" s="43"/>
      <c r="AC247" s="43"/>
      <c r="AD247" s="43"/>
    </row>
    <row r="248" spans="1:30" ht="14.65" customHeight="1" x14ac:dyDescent="0.25">
      <c r="A248" s="42" t="str">
        <f>_xlfn.XLOOKUP(StatementLookup[[#This Row],[TopicID]],TopicLookup[TopicID],TopicLookup[SyllabusSubject])</f>
        <v>Science</v>
      </c>
      <c r="B248" s="43">
        <f>_xlfn.XLOOKUP(StatementLookup[[#This Row],[TopicID]],TopicLookup[TopicID],TopicLookup[SyllabusKeyStage])</f>
        <v>3</v>
      </c>
      <c r="C248" s="43" t="str">
        <f>_xlfn.XLOOKUP(StatementLookup[[#This Row],[TopicID]],topics!I:I,topics!D:D)</f>
        <v>KS3.Science</v>
      </c>
      <c r="D248" s="43" t="str">
        <f>_xlfn.XLOOKUP(StatementLookup[[#This Row],[TopicID]],topics!I:I,topics!E:E)</f>
        <v>Y7.Science</v>
      </c>
      <c r="E248" s="44">
        <v>7</v>
      </c>
      <c r="F248" s="36" t="s">
        <v>13</v>
      </c>
      <c r="G248" s="45">
        <v>5</v>
      </c>
      <c r="H248" s="36">
        <v>1</v>
      </c>
      <c r="I248" s="46">
        <v>1</v>
      </c>
      <c r="J24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7C5</v>
      </c>
      <c r="K24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7C5.1</v>
      </c>
      <c r="L24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7C5.1.1</v>
      </c>
      <c r="M248" s="26" t="str">
        <f>IF(ISERROR(_xlfn.XLOOKUP(StatementLookup[[#This Row],[TopicID]],TopicLookup[TopicID],TopicLookup[TopicTitle])),"",_xlfn.XLOOKUP(StatementLookup[[#This Row],[TopicID]],TopicLookup[TopicID],TopicLookup[TopicTitle]))</f>
        <v>The Earth's Structure</v>
      </c>
      <c r="N248" s="27" t="str">
        <f>IF(ISERROR(_xlfn.XLOOKUP(StatementLookup[[#This Row],[LessonID]],LessonLookup[LessonID],LessonLookup[LessonTitle])),"",_xlfn.XLOOKUP(StatementLookup[[#This Row],[LessonID]],LessonLookup[LessonID],LessonLookup[LessonTitle]))</f>
        <v>The Earth’s Structure</v>
      </c>
      <c r="O248" s="1" t="str">
        <f>IF(StatementLookup[[#This Row],[LearningStatementEnter]]="",StatementLookup[[#This Row],[LearningStatementAuto]],StatementLookup[[#This Row],[LearningStatementEnter]])</f>
        <v>Recall the different parts of the Earth’ structure and what they are made of</v>
      </c>
      <c r="P248" s="1" t="s">
        <v>1344</v>
      </c>
      <c r="Q248" s="1" t="s">
        <v>2953</v>
      </c>
      <c r="R248" s="1"/>
      <c r="S24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48" s="43"/>
      <c r="U248" s="43"/>
      <c r="V248" s="43"/>
      <c r="W248" s="43"/>
      <c r="X248" s="43"/>
      <c r="Y248" s="43"/>
      <c r="Z248" s="43"/>
      <c r="AA248" s="43"/>
      <c r="AC248" s="43"/>
      <c r="AD248" s="43"/>
    </row>
    <row r="249" spans="1:30" ht="14.65" customHeight="1" x14ac:dyDescent="0.25">
      <c r="A249" s="42" t="str">
        <f>_xlfn.XLOOKUP(StatementLookup[[#This Row],[TopicID]],TopicLookup[TopicID],TopicLookup[SyllabusSubject])</f>
        <v>Science</v>
      </c>
      <c r="B249" s="43">
        <f>_xlfn.XLOOKUP(StatementLookup[[#This Row],[TopicID]],TopicLookup[TopicID],TopicLookup[SyllabusKeyStage])</f>
        <v>3</v>
      </c>
      <c r="C249" s="43" t="str">
        <f>_xlfn.XLOOKUP(StatementLookup[[#This Row],[TopicID]],topics!I:I,topics!D:D)</f>
        <v>KS3.Science</v>
      </c>
      <c r="D249" s="43" t="str">
        <f>_xlfn.XLOOKUP(StatementLookup[[#This Row],[TopicID]],topics!I:I,topics!E:E)</f>
        <v>Y7.Science</v>
      </c>
      <c r="E249" s="44">
        <v>7</v>
      </c>
      <c r="F249" s="36" t="s">
        <v>13</v>
      </c>
      <c r="G249" s="45">
        <v>5</v>
      </c>
      <c r="H249" s="36">
        <v>1</v>
      </c>
      <c r="I249" s="46">
        <v>2</v>
      </c>
      <c r="J24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7C5</v>
      </c>
      <c r="K24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7C5.1</v>
      </c>
      <c r="L24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7C5.1.2</v>
      </c>
      <c r="M249" s="26" t="str">
        <f>IF(ISERROR(_xlfn.XLOOKUP(StatementLookup[[#This Row],[TopicID]],TopicLookup[TopicID],TopicLookup[TopicTitle])),"",_xlfn.XLOOKUP(StatementLookup[[#This Row],[TopicID]],TopicLookup[TopicID],TopicLookup[TopicTitle]))</f>
        <v>The Earth's Structure</v>
      </c>
      <c r="N249" s="27" t="str">
        <f>IF(ISERROR(_xlfn.XLOOKUP(StatementLookup[[#This Row],[LessonID]],LessonLookup[LessonID],LessonLookup[LessonTitle])),"",_xlfn.XLOOKUP(StatementLookup[[#This Row],[LessonID]],LessonLookup[LessonID],LessonLookup[LessonTitle]))</f>
        <v>The Earth’s Structure</v>
      </c>
      <c r="O249" s="1" t="str">
        <f>IF(StatementLookup[[#This Row],[LearningStatementEnter]]="",StatementLookup[[#This Row],[LearningStatementAuto]],StatementLookup[[#This Row],[LearningStatementEnter]])</f>
        <v>Describe what the parts of the Earth are made up of.</v>
      </c>
      <c r="P249" s="1" t="s">
        <v>1345</v>
      </c>
      <c r="Q249" s="1" t="s">
        <v>2953</v>
      </c>
      <c r="R249" s="1"/>
      <c r="S24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49" s="43"/>
      <c r="U249" s="43"/>
      <c r="V249" s="43"/>
      <c r="W249" s="43"/>
      <c r="X249" s="43"/>
      <c r="Y249" s="43"/>
      <c r="Z249" s="43"/>
      <c r="AA249" s="43"/>
      <c r="AC249" s="43"/>
      <c r="AD249" s="43"/>
    </row>
    <row r="250" spans="1:30" ht="14.65" customHeight="1" x14ac:dyDescent="0.25">
      <c r="A250" s="42" t="str">
        <f>_xlfn.XLOOKUP(StatementLookup[[#This Row],[TopicID]],TopicLookup[TopicID],TopicLookup[SyllabusSubject])</f>
        <v>Science</v>
      </c>
      <c r="B250" s="43">
        <f>_xlfn.XLOOKUP(StatementLookup[[#This Row],[TopicID]],TopicLookup[TopicID],TopicLookup[SyllabusKeyStage])</f>
        <v>3</v>
      </c>
      <c r="C250" s="43" t="str">
        <f>_xlfn.XLOOKUP(StatementLookup[[#This Row],[TopicID]],topics!I:I,topics!D:D)</f>
        <v>KS3.Science</v>
      </c>
      <c r="D250" s="43" t="str">
        <f>_xlfn.XLOOKUP(StatementLookup[[#This Row],[TopicID]],topics!I:I,topics!E:E)</f>
        <v>Y7.Science</v>
      </c>
      <c r="E250" s="44">
        <v>7</v>
      </c>
      <c r="F250" s="36" t="s">
        <v>13</v>
      </c>
      <c r="G250" s="45">
        <v>5</v>
      </c>
      <c r="H250" s="36">
        <v>1</v>
      </c>
      <c r="I250" s="46">
        <v>3</v>
      </c>
      <c r="J25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7C5</v>
      </c>
      <c r="K25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7C5.1</v>
      </c>
      <c r="L25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7C5.1.3</v>
      </c>
      <c r="M250" s="26" t="str">
        <f>IF(ISERROR(_xlfn.XLOOKUP(StatementLookup[[#This Row],[TopicID]],TopicLookup[TopicID],TopicLookup[TopicTitle])),"",_xlfn.XLOOKUP(StatementLookup[[#This Row],[TopicID]],TopicLookup[TopicID],TopicLookup[TopicTitle]))</f>
        <v>The Earth's Structure</v>
      </c>
      <c r="N250" s="27" t="str">
        <f>IF(ISERROR(_xlfn.XLOOKUP(StatementLookup[[#This Row],[LessonID]],LessonLookup[LessonID],LessonLookup[LessonTitle])),"",_xlfn.XLOOKUP(StatementLookup[[#This Row],[LessonID]],LessonLookup[LessonID],LessonLookup[LessonTitle]))</f>
        <v>The Earth’s Structure</v>
      </c>
      <c r="O250" s="1" t="str">
        <f>IF(StatementLookup[[#This Row],[LearningStatementEnter]]="",StatementLookup[[#This Row],[LearningStatementAuto]],StatementLookup[[#This Row],[LearningStatementEnter]])</f>
        <v>Describe where features are found on the Earth such as the equator and poles.</v>
      </c>
      <c r="P250" s="1" t="s">
        <v>1346</v>
      </c>
      <c r="Q250" s="1" t="s">
        <v>2953</v>
      </c>
      <c r="R250" s="1"/>
      <c r="S25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50" s="43"/>
      <c r="U250" s="43"/>
      <c r="V250" s="43"/>
      <c r="W250" s="43"/>
      <c r="X250" s="43"/>
      <c r="Y250" s="43"/>
      <c r="Z250" s="43"/>
      <c r="AA250" s="43"/>
      <c r="AC250" s="43"/>
      <c r="AD250" s="43"/>
    </row>
    <row r="251" spans="1:30" ht="14.65" customHeight="1" x14ac:dyDescent="0.25">
      <c r="A251" s="42" t="str">
        <f>_xlfn.XLOOKUP(StatementLookup[[#This Row],[TopicID]],TopicLookup[TopicID],TopicLookup[SyllabusSubject])</f>
        <v>Science</v>
      </c>
      <c r="B251" s="43">
        <f>_xlfn.XLOOKUP(StatementLookup[[#This Row],[TopicID]],TopicLookup[TopicID],TopicLookup[SyllabusKeyStage])</f>
        <v>3</v>
      </c>
      <c r="C251" s="43" t="str">
        <f>_xlfn.XLOOKUP(StatementLookup[[#This Row],[TopicID]],topics!I:I,topics!D:D)</f>
        <v>KS3.Science</v>
      </c>
      <c r="D251" s="43" t="str">
        <f>_xlfn.XLOOKUP(StatementLookup[[#This Row],[TopicID]],topics!I:I,topics!E:E)</f>
        <v>Y7.Science</v>
      </c>
      <c r="E251" s="44">
        <v>7</v>
      </c>
      <c r="F251" s="36" t="s">
        <v>13</v>
      </c>
      <c r="G251" s="45">
        <v>5</v>
      </c>
      <c r="H251" s="36">
        <v>2</v>
      </c>
      <c r="I251" s="46">
        <v>1</v>
      </c>
      <c r="J25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7C5</v>
      </c>
      <c r="K25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7C5.2</v>
      </c>
      <c r="L25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7C5.2.1</v>
      </c>
      <c r="M251" s="26" t="str">
        <f>IF(ISERROR(_xlfn.XLOOKUP(StatementLookup[[#This Row],[TopicID]],TopicLookup[TopicID],TopicLookup[TopicTitle])),"",_xlfn.XLOOKUP(StatementLookup[[#This Row],[TopicID]],TopicLookup[TopicID],TopicLookup[TopicTitle]))</f>
        <v>The Earth's Structure</v>
      </c>
      <c r="N251" s="27" t="str">
        <f>IF(ISERROR(_xlfn.XLOOKUP(StatementLookup[[#This Row],[LessonID]],LessonLookup[LessonID],LessonLookup[LessonTitle])),"",_xlfn.XLOOKUP(StatementLookup[[#This Row],[LessonID]],LessonLookup[LessonID],LessonLookup[LessonTitle]))</f>
        <v>Earthquakes</v>
      </c>
      <c r="O251" s="1" t="str">
        <f>IF(StatementLookup[[#This Row],[LearningStatementEnter]]="",StatementLookup[[#This Row],[LearningStatementAuto]],StatementLookup[[#This Row],[LearningStatementEnter]])</f>
        <v>Recall what happens during an earthquake</v>
      </c>
      <c r="P251" s="1" t="s">
        <v>1347</v>
      </c>
      <c r="Q251" s="1" t="s">
        <v>2953</v>
      </c>
      <c r="R251" s="1"/>
      <c r="S25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51" s="43"/>
      <c r="U251" s="43"/>
      <c r="V251" s="43"/>
      <c r="W251" s="43"/>
      <c r="X251" s="43"/>
      <c r="Y251" s="43"/>
      <c r="Z251" s="43"/>
      <c r="AA251" s="43"/>
      <c r="AC251" s="43"/>
      <c r="AD251" s="43"/>
    </row>
    <row r="252" spans="1:30" ht="14.65" customHeight="1" x14ac:dyDescent="0.25">
      <c r="A252" s="42" t="str">
        <f>_xlfn.XLOOKUP(StatementLookup[[#This Row],[TopicID]],TopicLookup[TopicID],TopicLookup[SyllabusSubject])</f>
        <v>Science</v>
      </c>
      <c r="B252" s="43">
        <f>_xlfn.XLOOKUP(StatementLookup[[#This Row],[TopicID]],TopicLookup[TopicID],TopicLookup[SyllabusKeyStage])</f>
        <v>3</v>
      </c>
      <c r="C252" s="43" t="str">
        <f>_xlfn.XLOOKUP(StatementLookup[[#This Row],[TopicID]],topics!I:I,topics!D:D)</f>
        <v>KS3.Science</v>
      </c>
      <c r="D252" s="43" t="str">
        <f>_xlfn.XLOOKUP(StatementLookup[[#This Row],[TopicID]],topics!I:I,topics!E:E)</f>
        <v>Y7.Science</v>
      </c>
      <c r="E252" s="44">
        <v>7</v>
      </c>
      <c r="F252" s="36" t="s">
        <v>13</v>
      </c>
      <c r="G252" s="45">
        <v>5</v>
      </c>
      <c r="H252" s="36">
        <v>2</v>
      </c>
      <c r="I252" s="46">
        <v>2</v>
      </c>
      <c r="J25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7C5</v>
      </c>
      <c r="K25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7C5.2</v>
      </c>
      <c r="L25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7C5.2.2</v>
      </c>
      <c r="M252" s="26" t="str">
        <f>IF(ISERROR(_xlfn.XLOOKUP(StatementLookup[[#This Row],[TopicID]],TopicLookup[TopicID],TopicLookup[TopicTitle])),"",_xlfn.XLOOKUP(StatementLookup[[#This Row],[TopicID]],TopicLookup[TopicID],TopicLookup[TopicTitle]))</f>
        <v>The Earth's Structure</v>
      </c>
      <c r="N252" s="27" t="str">
        <f>IF(ISERROR(_xlfn.XLOOKUP(StatementLookup[[#This Row],[LessonID]],LessonLookup[LessonID],LessonLookup[LessonTitle])),"",_xlfn.XLOOKUP(StatementLookup[[#This Row],[LessonID]],LessonLookup[LessonID],LessonLookup[LessonTitle]))</f>
        <v>Earthquakes</v>
      </c>
      <c r="O252" s="1" t="str">
        <f>IF(StatementLookup[[#This Row],[LearningStatementEnter]]="",StatementLookup[[#This Row],[LearningStatementAuto]],StatementLookup[[#This Row],[LearningStatementEnter]])</f>
        <v>Describe where earthquakes occur and why.</v>
      </c>
      <c r="P252" s="1" t="s">
        <v>1348</v>
      </c>
      <c r="Q252" s="1" t="s">
        <v>2953</v>
      </c>
      <c r="R252" s="1"/>
      <c r="S25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52" s="43"/>
      <c r="U252" s="43"/>
      <c r="V252" s="43"/>
      <c r="W252" s="43"/>
      <c r="X252" s="43"/>
      <c r="Y252" s="43"/>
      <c r="Z252" s="43"/>
      <c r="AA252" s="43"/>
      <c r="AC252" s="43"/>
      <c r="AD252" s="43"/>
    </row>
    <row r="253" spans="1:30" ht="14.65" customHeight="1" x14ac:dyDescent="0.25">
      <c r="A253" s="42" t="str">
        <f>_xlfn.XLOOKUP(StatementLookup[[#This Row],[TopicID]],TopicLookup[TopicID],TopicLookup[SyllabusSubject])</f>
        <v>Science</v>
      </c>
      <c r="B253" s="43">
        <f>_xlfn.XLOOKUP(StatementLookup[[#This Row],[TopicID]],TopicLookup[TopicID],TopicLookup[SyllabusKeyStage])</f>
        <v>3</v>
      </c>
      <c r="C253" s="43" t="str">
        <f>_xlfn.XLOOKUP(StatementLookup[[#This Row],[TopicID]],topics!I:I,topics!D:D)</f>
        <v>KS3.Science</v>
      </c>
      <c r="D253" s="43" t="str">
        <f>_xlfn.XLOOKUP(StatementLookup[[#This Row],[TopicID]],topics!I:I,topics!E:E)</f>
        <v>Y7.Science</v>
      </c>
      <c r="E253" s="44">
        <v>7</v>
      </c>
      <c r="F253" s="36" t="s">
        <v>13</v>
      </c>
      <c r="G253" s="45">
        <v>5</v>
      </c>
      <c r="H253" s="36">
        <v>2</v>
      </c>
      <c r="I253" s="46">
        <v>3</v>
      </c>
      <c r="J25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7C5</v>
      </c>
      <c r="K25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7C5.2</v>
      </c>
      <c r="L25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7C5.2.3</v>
      </c>
      <c r="M253" s="26" t="str">
        <f>IF(ISERROR(_xlfn.XLOOKUP(StatementLookup[[#This Row],[TopicID]],TopicLookup[TopicID],TopicLookup[TopicTitle])),"",_xlfn.XLOOKUP(StatementLookup[[#This Row],[TopicID]],TopicLookup[TopicID],TopicLookup[TopicTitle]))</f>
        <v>The Earth's Structure</v>
      </c>
      <c r="N253" s="27" t="str">
        <f>IF(ISERROR(_xlfn.XLOOKUP(StatementLookup[[#This Row],[LessonID]],LessonLookup[LessonID],LessonLookup[LessonTitle])),"",_xlfn.XLOOKUP(StatementLookup[[#This Row],[LessonID]],LessonLookup[LessonID],LessonLookup[LessonTitle]))</f>
        <v>Earthquakes</v>
      </c>
      <c r="O253" s="1" t="str">
        <f>IF(StatementLookup[[#This Row],[LearningStatementEnter]]="",StatementLookup[[#This Row],[LearningStatementAuto]],StatementLookup[[#This Row],[LearningStatementEnter]])</f>
        <v>Describe the effects of earthquakes</v>
      </c>
      <c r="P253" s="1" t="s">
        <v>1349</v>
      </c>
      <c r="Q253" s="1" t="s">
        <v>2953</v>
      </c>
      <c r="R253" s="1"/>
      <c r="S25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53" s="43"/>
      <c r="U253" s="43"/>
      <c r="V253" s="43"/>
      <c r="W253" s="43"/>
      <c r="X253" s="43"/>
      <c r="Y253" s="43"/>
      <c r="Z253" s="43"/>
      <c r="AA253" s="43"/>
      <c r="AC253" s="43"/>
      <c r="AD253" s="43"/>
    </row>
    <row r="254" spans="1:30" ht="14.65" customHeight="1" x14ac:dyDescent="0.25">
      <c r="A254" s="42" t="str">
        <f>_xlfn.XLOOKUP(StatementLookup[[#This Row],[TopicID]],TopicLookup[TopicID],TopicLookup[SyllabusSubject])</f>
        <v>Science</v>
      </c>
      <c r="B254" s="43">
        <f>_xlfn.XLOOKUP(StatementLookup[[#This Row],[TopicID]],TopicLookup[TopicID],TopicLookup[SyllabusKeyStage])</f>
        <v>3</v>
      </c>
      <c r="C254" s="43" t="str">
        <f>_xlfn.XLOOKUP(StatementLookup[[#This Row],[TopicID]],topics!I:I,topics!D:D)</f>
        <v>KS3.Science</v>
      </c>
      <c r="D254" s="43" t="str">
        <f>_xlfn.XLOOKUP(StatementLookup[[#This Row],[TopicID]],topics!I:I,topics!E:E)</f>
        <v>Y7.Science</v>
      </c>
      <c r="E254" s="44">
        <v>7</v>
      </c>
      <c r="F254" s="36" t="s">
        <v>13</v>
      </c>
      <c r="G254" s="45">
        <v>5</v>
      </c>
      <c r="H254" s="36">
        <v>3</v>
      </c>
      <c r="I254" s="46">
        <v>1</v>
      </c>
      <c r="J25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7C5</v>
      </c>
      <c r="K25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7C5.3</v>
      </c>
      <c r="L25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7C5.3.1</v>
      </c>
      <c r="M254" s="26" t="str">
        <f>IF(ISERROR(_xlfn.XLOOKUP(StatementLookup[[#This Row],[TopicID]],TopicLookup[TopicID],TopicLookup[TopicTitle])),"",_xlfn.XLOOKUP(StatementLookup[[#This Row],[TopicID]],TopicLookup[TopicID],TopicLookup[TopicTitle]))</f>
        <v>The Earth's Structure</v>
      </c>
      <c r="N254" s="27" t="str">
        <f>IF(ISERROR(_xlfn.XLOOKUP(StatementLookup[[#This Row],[LessonID]],LessonLookup[LessonID],LessonLookup[LessonTitle])),"",_xlfn.XLOOKUP(StatementLookup[[#This Row],[LessonID]],LessonLookup[LessonID],LessonLookup[LessonTitle]))</f>
        <v>Volcanoes</v>
      </c>
      <c r="O254" s="1" t="str">
        <f>IF(StatementLookup[[#This Row],[LearningStatementEnter]]="",StatementLookup[[#This Row],[LearningStatementAuto]],StatementLookup[[#This Row],[LearningStatementEnter]])</f>
        <v>Recall what happens during a volcanic eruption</v>
      </c>
      <c r="P254" s="1" t="s">
        <v>1350</v>
      </c>
      <c r="Q254" s="1" t="s">
        <v>2953</v>
      </c>
      <c r="R254" s="1"/>
      <c r="S25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54" s="43"/>
      <c r="U254" s="43"/>
      <c r="V254" s="43"/>
      <c r="W254" s="43"/>
      <c r="X254" s="43"/>
      <c r="Y254" s="43"/>
      <c r="Z254" s="43"/>
      <c r="AA254" s="43"/>
      <c r="AC254" s="43"/>
      <c r="AD254" s="43"/>
    </row>
    <row r="255" spans="1:30" ht="14.65" customHeight="1" x14ac:dyDescent="0.25">
      <c r="A255" s="42" t="str">
        <f>_xlfn.XLOOKUP(StatementLookup[[#This Row],[TopicID]],TopicLookup[TopicID],TopicLookup[SyllabusSubject])</f>
        <v>Science</v>
      </c>
      <c r="B255" s="43">
        <f>_xlfn.XLOOKUP(StatementLookup[[#This Row],[TopicID]],TopicLookup[TopicID],TopicLookup[SyllabusKeyStage])</f>
        <v>3</v>
      </c>
      <c r="C255" s="43" t="str">
        <f>_xlfn.XLOOKUP(StatementLookup[[#This Row],[TopicID]],topics!I:I,topics!D:D)</f>
        <v>KS3.Science</v>
      </c>
      <c r="D255" s="43" t="str">
        <f>_xlfn.XLOOKUP(StatementLookup[[#This Row],[TopicID]],topics!I:I,topics!E:E)</f>
        <v>Y7.Science</v>
      </c>
      <c r="E255" s="44">
        <v>7</v>
      </c>
      <c r="F255" s="36" t="s">
        <v>13</v>
      </c>
      <c r="G255" s="45">
        <v>5</v>
      </c>
      <c r="H255" s="36">
        <v>3</v>
      </c>
      <c r="I255" s="46">
        <v>2</v>
      </c>
      <c r="J25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7C5</v>
      </c>
      <c r="K25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7C5.3</v>
      </c>
      <c r="L25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7C5.3.2</v>
      </c>
      <c r="M255" s="26" t="str">
        <f>IF(ISERROR(_xlfn.XLOOKUP(StatementLookup[[#This Row],[TopicID]],TopicLookup[TopicID],TopicLookup[TopicTitle])),"",_xlfn.XLOOKUP(StatementLookup[[#This Row],[TopicID]],TopicLookup[TopicID],TopicLookup[TopicTitle]))</f>
        <v>The Earth's Structure</v>
      </c>
      <c r="N255" s="27" t="str">
        <f>IF(ISERROR(_xlfn.XLOOKUP(StatementLookup[[#This Row],[LessonID]],LessonLookup[LessonID],LessonLookup[LessonTitle])),"",_xlfn.XLOOKUP(StatementLookup[[#This Row],[LessonID]],LessonLookup[LessonID],LessonLookup[LessonTitle]))</f>
        <v>Volcanoes</v>
      </c>
      <c r="O255" s="1" t="str">
        <f>IF(StatementLookup[[#This Row],[LearningStatementEnter]]="",StatementLookup[[#This Row],[LearningStatementAuto]],StatementLookup[[#This Row],[LearningStatementEnter]])</f>
        <v>Describe why and where volcanic eruptions occur</v>
      </c>
      <c r="P255" s="1" t="s">
        <v>1351</v>
      </c>
      <c r="Q255" s="1" t="s">
        <v>2953</v>
      </c>
      <c r="R255" s="1"/>
      <c r="S25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55" s="43"/>
      <c r="U255" s="43"/>
      <c r="V255" s="43"/>
      <c r="W255" s="43"/>
      <c r="X255" s="43"/>
      <c r="Y255" s="43"/>
      <c r="Z255" s="43"/>
      <c r="AA255" s="43"/>
      <c r="AC255" s="43"/>
      <c r="AD255" s="43"/>
    </row>
    <row r="256" spans="1:30" ht="14.65" customHeight="1" x14ac:dyDescent="0.25">
      <c r="A256" s="42" t="str">
        <f>_xlfn.XLOOKUP(StatementLookup[[#This Row],[TopicID]],TopicLookup[TopicID],TopicLookup[SyllabusSubject])</f>
        <v>Science</v>
      </c>
      <c r="B256" s="43">
        <f>_xlfn.XLOOKUP(StatementLookup[[#This Row],[TopicID]],TopicLookup[TopicID],TopicLookup[SyllabusKeyStage])</f>
        <v>3</v>
      </c>
      <c r="C256" s="43" t="str">
        <f>_xlfn.XLOOKUP(StatementLookup[[#This Row],[TopicID]],topics!I:I,topics!D:D)</f>
        <v>KS3.Science</v>
      </c>
      <c r="D256" s="43" t="str">
        <f>_xlfn.XLOOKUP(StatementLookup[[#This Row],[TopicID]],topics!I:I,topics!E:E)</f>
        <v>Y7.Science</v>
      </c>
      <c r="E256" s="44">
        <v>7</v>
      </c>
      <c r="F256" s="36" t="s">
        <v>13</v>
      </c>
      <c r="G256" s="45">
        <v>5</v>
      </c>
      <c r="H256" s="36">
        <v>3</v>
      </c>
      <c r="I256" s="46">
        <v>3</v>
      </c>
      <c r="J25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7C5</v>
      </c>
      <c r="K25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7C5.3</v>
      </c>
      <c r="L25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7C5.3.3</v>
      </c>
      <c r="M256" s="26" t="str">
        <f>IF(ISERROR(_xlfn.XLOOKUP(StatementLookup[[#This Row],[TopicID]],TopicLookup[TopicID],TopicLookup[TopicTitle])),"",_xlfn.XLOOKUP(StatementLookup[[#This Row],[TopicID]],TopicLookup[TopicID],TopicLookup[TopicTitle]))</f>
        <v>The Earth's Structure</v>
      </c>
      <c r="N256" s="27" t="str">
        <f>IF(ISERROR(_xlfn.XLOOKUP(StatementLookup[[#This Row],[LessonID]],LessonLookup[LessonID],LessonLookup[LessonTitle])),"",_xlfn.XLOOKUP(StatementLookup[[#This Row],[LessonID]],LessonLookup[LessonID],LessonLookup[LessonTitle]))</f>
        <v>Volcanoes</v>
      </c>
      <c r="O256" s="1" t="str">
        <f>IF(StatementLookup[[#This Row],[LearningStatementEnter]]="",StatementLookup[[#This Row],[LearningStatementAuto]],StatementLookup[[#This Row],[LearningStatementEnter]])</f>
        <v>Describe the effects of volcanic eruptions</v>
      </c>
      <c r="P256" s="1" t="s">
        <v>1352</v>
      </c>
      <c r="Q256" s="1" t="s">
        <v>2953</v>
      </c>
      <c r="R256" s="1"/>
      <c r="S25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56" s="43"/>
      <c r="U256" s="43"/>
      <c r="V256" s="43"/>
      <c r="W256" s="43"/>
      <c r="X256" s="43"/>
      <c r="Y256" s="43"/>
      <c r="Z256" s="43"/>
      <c r="AA256" s="43"/>
      <c r="AC256" s="43"/>
      <c r="AD256" s="43"/>
    </row>
    <row r="257" spans="1:30" ht="14.65" customHeight="1" x14ac:dyDescent="0.25">
      <c r="A257" s="42" t="str">
        <f>_xlfn.XLOOKUP(StatementLookup[[#This Row],[TopicID]],TopicLookup[TopicID],TopicLookup[SyllabusSubject])</f>
        <v>Science</v>
      </c>
      <c r="B257" s="43">
        <f>_xlfn.XLOOKUP(StatementLookup[[#This Row],[TopicID]],TopicLookup[TopicID],TopicLookup[SyllabusKeyStage])</f>
        <v>3</v>
      </c>
      <c r="C257" s="43" t="str">
        <f>_xlfn.XLOOKUP(StatementLookup[[#This Row],[TopicID]],topics!I:I,topics!D:D)</f>
        <v>KS3.Science</v>
      </c>
      <c r="D257" s="43" t="str">
        <f>_xlfn.XLOOKUP(StatementLookup[[#This Row],[TopicID]],topics!I:I,topics!E:E)</f>
        <v>Y7.Science</v>
      </c>
      <c r="E257" s="44">
        <v>7</v>
      </c>
      <c r="F257" s="36" t="s">
        <v>13</v>
      </c>
      <c r="G257" s="45">
        <v>5</v>
      </c>
      <c r="H257" s="36">
        <v>4</v>
      </c>
      <c r="I257" s="46">
        <v>1</v>
      </c>
      <c r="J25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7C5</v>
      </c>
      <c r="K25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7C5.4</v>
      </c>
      <c r="L25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7C5.4.1</v>
      </c>
      <c r="M257" s="26" t="str">
        <f>IF(ISERROR(_xlfn.XLOOKUP(StatementLookup[[#This Row],[TopicID]],TopicLookup[TopicID],TopicLookup[TopicTitle])),"",_xlfn.XLOOKUP(StatementLookup[[#This Row],[TopicID]],TopicLookup[TopicID],TopicLookup[TopicTitle]))</f>
        <v>The Earth's Structure</v>
      </c>
      <c r="N257" s="27" t="str">
        <f>IF(ISERROR(_xlfn.XLOOKUP(StatementLookup[[#This Row],[LessonID]],LessonLookup[LessonID],LessonLookup[LessonTitle])),"",_xlfn.XLOOKUP(StatementLookup[[#This Row],[LessonID]],LessonLookup[LessonID],LessonLookup[LessonTitle]))</f>
        <v>Sedimentary Rocks</v>
      </c>
      <c r="O257" s="1" t="str">
        <f>IF(StatementLookup[[#This Row],[LearningStatementEnter]]="",StatementLookup[[#This Row],[LearningStatementAuto]],StatementLookup[[#This Row],[LearningStatementEnter]])</f>
        <v>Recall examples of sedimentary rocks.</v>
      </c>
      <c r="P257" s="1" t="s">
        <v>1353</v>
      </c>
      <c r="Q257" s="1" t="s">
        <v>2953</v>
      </c>
      <c r="R257" s="1"/>
      <c r="S25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57" s="43"/>
      <c r="U257" s="43"/>
      <c r="V257" s="43"/>
      <c r="W257" s="43"/>
      <c r="X257" s="43"/>
      <c r="Y257" s="43"/>
      <c r="Z257" s="43"/>
      <c r="AA257" s="43"/>
      <c r="AC257" s="43"/>
      <c r="AD257" s="43"/>
    </row>
    <row r="258" spans="1:30" ht="14.65" customHeight="1" x14ac:dyDescent="0.25">
      <c r="A258" s="42" t="str">
        <f>_xlfn.XLOOKUP(StatementLookup[[#This Row],[TopicID]],TopicLookup[TopicID],TopicLookup[SyllabusSubject])</f>
        <v>Science</v>
      </c>
      <c r="B258" s="43">
        <f>_xlfn.XLOOKUP(StatementLookup[[#This Row],[TopicID]],TopicLookup[TopicID],TopicLookup[SyllabusKeyStage])</f>
        <v>3</v>
      </c>
      <c r="C258" s="43" t="str">
        <f>_xlfn.XLOOKUP(StatementLookup[[#This Row],[TopicID]],topics!I:I,topics!D:D)</f>
        <v>KS3.Science</v>
      </c>
      <c r="D258" s="43" t="str">
        <f>_xlfn.XLOOKUP(StatementLookup[[#This Row],[TopicID]],topics!I:I,topics!E:E)</f>
        <v>Y7.Science</v>
      </c>
      <c r="E258" s="44">
        <v>7</v>
      </c>
      <c r="F258" s="36" t="s">
        <v>13</v>
      </c>
      <c r="G258" s="45">
        <v>5</v>
      </c>
      <c r="H258" s="36">
        <v>4</v>
      </c>
      <c r="I258" s="46">
        <v>2</v>
      </c>
      <c r="J25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7C5</v>
      </c>
      <c r="K25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7C5.4</v>
      </c>
      <c r="L25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7C5.4.2</v>
      </c>
      <c r="M258" s="26" t="str">
        <f>IF(ISERROR(_xlfn.XLOOKUP(StatementLookup[[#This Row],[TopicID]],TopicLookup[TopicID],TopicLookup[TopicTitle])),"",_xlfn.XLOOKUP(StatementLookup[[#This Row],[TopicID]],TopicLookup[TopicID],TopicLookup[TopicTitle]))</f>
        <v>The Earth's Structure</v>
      </c>
      <c r="N258" s="27" t="str">
        <f>IF(ISERROR(_xlfn.XLOOKUP(StatementLookup[[#This Row],[LessonID]],LessonLookup[LessonID],LessonLookup[LessonTitle])),"",_xlfn.XLOOKUP(StatementLookup[[#This Row],[LessonID]],LessonLookup[LessonID],LessonLookup[LessonTitle]))</f>
        <v>Sedimentary Rocks</v>
      </c>
      <c r="O258" s="1" t="str">
        <f>IF(StatementLookup[[#This Row],[LearningStatementEnter]]="",StatementLookup[[#This Row],[LearningStatementAuto]],StatementLookup[[#This Row],[LearningStatementEnter]])</f>
        <v>Describe how sedimentary rocks form.</v>
      </c>
      <c r="P258" s="1" t="s">
        <v>1354</v>
      </c>
      <c r="Q258" s="1" t="s">
        <v>2953</v>
      </c>
      <c r="R258" s="1"/>
      <c r="S25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58" s="43"/>
      <c r="U258" s="43"/>
      <c r="V258" s="43"/>
      <c r="W258" s="43"/>
      <c r="X258" s="43"/>
      <c r="Y258" s="43"/>
      <c r="Z258" s="43"/>
      <c r="AA258" s="43"/>
      <c r="AC258" s="43"/>
      <c r="AD258" s="43"/>
    </row>
    <row r="259" spans="1:30" ht="14.65" customHeight="1" x14ac:dyDescent="0.25">
      <c r="A259" s="42" t="str">
        <f>_xlfn.XLOOKUP(StatementLookup[[#This Row],[TopicID]],TopicLookup[TopicID],TopicLookup[SyllabusSubject])</f>
        <v>Science</v>
      </c>
      <c r="B259" s="43">
        <f>_xlfn.XLOOKUP(StatementLookup[[#This Row],[TopicID]],TopicLookup[TopicID],TopicLookup[SyllabusKeyStage])</f>
        <v>3</v>
      </c>
      <c r="C259" s="43" t="str">
        <f>_xlfn.XLOOKUP(StatementLookup[[#This Row],[TopicID]],topics!I:I,topics!D:D)</f>
        <v>KS3.Science</v>
      </c>
      <c r="D259" s="43" t="str">
        <f>_xlfn.XLOOKUP(StatementLookup[[#This Row],[TopicID]],topics!I:I,topics!E:E)</f>
        <v>Y7.Science</v>
      </c>
      <c r="E259" s="44">
        <v>7</v>
      </c>
      <c r="F259" s="36" t="s">
        <v>13</v>
      </c>
      <c r="G259" s="45">
        <v>5</v>
      </c>
      <c r="H259" s="36">
        <v>4</v>
      </c>
      <c r="I259" s="46">
        <v>3</v>
      </c>
      <c r="J25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7C5</v>
      </c>
      <c r="K25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7C5.4</v>
      </c>
      <c r="L25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7C5.4.3</v>
      </c>
      <c r="M259" s="26" t="str">
        <f>IF(ISERROR(_xlfn.XLOOKUP(StatementLookup[[#This Row],[TopicID]],TopicLookup[TopicID],TopicLookup[TopicTitle])),"",_xlfn.XLOOKUP(StatementLookup[[#This Row],[TopicID]],TopicLookup[TopicID],TopicLookup[TopicTitle]))</f>
        <v>The Earth's Structure</v>
      </c>
      <c r="N259" s="27" t="str">
        <f>IF(ISERROR(_xlfn.XLOOKUP(StatementLookup[[#This Row],[LessonID]],LessonLookup[LessonID],LessonLookup[LessonTitle])),"",_xlfn.XLOOKUP(StatementLookup[[#This Row],[LessonID]],LessonLookup[LessonID],LessonLookup[LessonTitle]))</f>
        <v>Sedimentary Rocks</v>
      </c>
      <c r="O259" s="1" t="str">
        <f>IF(StatementLookup[[#This Row],[LearningStatementEnter]]="",StatementLookup[[#This Row],[LearningStatementAuto]],StatementLookup[[#This Row],[LearningStatementEnter]])</f>
        <v>Link properties and texture of sedimentary rocks and how this affects their uses.</v>
      </c>
      <c r="P259" s="1" t="s">
        <v>1355</v>
      </c>
      <c r="Q259" s="1" t="s">
        <v>2953</v>
      </c>
      <c r="R259" s="1"/>
      <c r="S25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59" s="43"/>
      <c r="U259" s="43"/>
      <c r="V259" s="43"/>
      <c r="W259" s="43"/>
      <c r="X259" s="43"/>
      <c r="Y259" s="43"/>
      <c r="Z259" s="43"/>
      <c r="AA259" s="43"/>
      <c r="AC259" s="43"/>
      <c r="AD259" s="43"/>
    </row>
    <row r="260" spans="1:30" ht="14.65" customHeight="1" x14ac:dyDescent="0.25">
      <c r="A260" s="42" t="str">
        <f>_xlfn.XLOOKUP(StatementLookup[[#This Row],[TopicID]],TopicLookup[TopicID],TopicLookup[SyllabusSubject])</f>
        <v>Science</v>
      </c>
      <c r="B260" s="43">
        <f>_xlfn.XLOOKUP(StatementLookup[[#This Row],[TopicID]],TopicLookup[TopicID],TopicLookup[SyllabusKeyStage])</f>
        <v>3</v>
      </c>
      <c r="C260" s="43" t="str">
        <f>_xlfn.XLOOKUP(StatementLookup[[#This Row],[TopicID]],topics!I:I,topics!D:D)</f>
        <v>KS3.Science</v>
      </c>
      <c r="D260" s="43" t="str">
        <f>_xlfn.XLOOKUP(StatementLookup[[#This Row],[TopicID]],topics!I:I,topics!E:E)</f>
        <v>Y7.Science</v>
      </c>
      <c r="E260" s="44">
        <v>7</v>
      </c>
      <c r="F260" s="36" t="s">
        <v>13</v>
      </c>
      <c r="G260" s="45">
        <v>5</v>
      </c>
      <c r="H260" s="36">
        <v>5</v>
      </c>
      <c r="I260" s="46">
        <v>1</v>
      </c>
      <c r="J26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7C5</v>
      </c>
      <c r="K26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7C5.5</v>
      </c>
      <c r="L26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7C5.5.1</v>
      </c>
      <c r="M260" s="26" t="str">
        <f>IF(ISERROR(_xlfn.XLOOKUP(StatementLookup[[#This Row],[TopicID]],TopicLookup[TopicID],TopicLookup[TopicTitle])),"",_xlfn.XLOOKUP(StatementLookup[[#This Row],[TopicID]],TopicLookup[TopicID],TopicLookup[TopicTitle]))</f>
        <v>The Earth's Structure</v>
      </c>
      <c r="N260" s="27" t="str">
        <f>IF(ISERROR(_xlfn.XLOOKUP(StatementLookup[[#This Row],[LessonID]],LessonLookup[LessonID],LessonLookup[LessonTitle])),"",_xlfn.XLOOKUP(StatementLookup[[#This Row],[LessonID]],LessonLookup[LessonID],LessonLookup[LessonTitle]))</f>
        <v>Igneous &amp; Metamorphic  rocks</v>
      </c>
      <c r="O260" s="1" t="str">
        <f>IF(StatementLookup[[#This Row],[LearningStatementEnter]]="",StatementLookup[[#This Row],[LearningStatementAuto]],StatementLookup[[#This Row],[LearningStatementEnter]])</f>
        <v>Describe how igneous and metamorphic rocks form</v>
      </c>
      <c r="P260" s="1" t="s">
        <v>1356</v>
      </c>
      <c r="Q260" s="1" t="s">
        <v>2953</v>
      </c>
      <c r="R260" s="1"/>
      <c r="S26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60" s="43"/>
      <c r="U260" s="43"/>
      <c r="V260" s="43"/>
      <c r="W260" s="43"/>
      <c r="X260" s="43"/>
      <c r="Y260" s="43"/>
      <c r="Z260" s="43"/>
      <c r="AA260" s="43"/>
      <c r="AC260" s="43"/>
      <c r="AD260" s="43"/>
    </row>
    <row r="261" spans="1:30" ht="14.65" customHeight="1" x14ac:dyDescent="0.25">
      <c r="A261" s="42" t="str">
        <f>_xlfn.XLOOKUP(StatementLookup[[#This Row],[TopicID]],TopicLookup[TopicID],TopicLookup[SyllabusSubject])</f>
        <v>Science</v>
      </c>
      <c r="B261" s="43">
        <f>_xlfn.XLOOKUP(StatementLookup[[#This Row],[TopicID]],TopicLookup[TopicID],TopicLookup[SyllabusKeyStage])</f>
        <v>3</v>
      </c>
      <c r="C261" s="43" t="str">
        <f>_xlfn.XLOOKUP(StatementLookup[[#This Row],[TopicID]],topics!I:I,topics!D:D)</f>
        <v>KS3.Science</v>
      </c>
      <c r="D261" s="43" t="str">
        <f>_xlfn.XLOOKUP(StatementLookup[[#This Row],[TopicID]],topics!I:I,topics!E:E)</f>
        <v>Y7.Science</v>
      </c>
      <c r="E261" s="44">
        <v>7</v>
      </c>
      <c r="F261" s="36" t="s">
        <v>13</v>
      </c>
      <c r="G261" s="45">
        <v>5</v>
      </c>
      <c r="H261" s="36">
        <v>5</v>
      </c>
      <c r="I261" s="46">
        <v>2</v>
      </c>
      <c r="J26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7C5</v>
      </c>
      <c r="K26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7C5.5</v>
      </c>
      <c r="L26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7C5.5.2</v>
      </c>
      <c r="M261" s="26" t="str">
        <f>IF(ISERROR(_xlfn.XLOOKUP(StatementLookup[[#This Row],[TopicID]],TopicLookup[TopicID],TopicLookup[TopicTitle])),"",_xlfn.XLOOKUP(StatementLookup[[#This Row],[TopicID]],TopicLookup[TopicID],TopicLookup[TopicTitle]))</f>
        <v>The Earth's Structure</v>
      </c>
      <c r="N261" s="27" t="str">
        <f>IF(ISERROR(_xlfn.XLOOKUP(StatementLookup[[#This Row],[LessonID]],LessonLookup[LessonID],LessonLookup[LessonTitle])),"",_xlfn.XLOOKUP(StatementLookup[[#This Row],[LessonID]],LessonLookup[LessonID],LessonLookup[LessonTitle]))</f>
        <v>Igneous &amp; Metamorphic  rocks</v>
      </c>
      <c r="O261" s="1" t="str">
        <f>IF(StatementLookup[[#This Row],[LearningStatementEnter]]="",StatementLookup[[#This Row],[LearningStatementAuto]],StatementLookup[[#This Row],[LearningStatementEnter]])</f>
        <v>Explain why crystal size varies in igneous rock</v>
      </c>
      <c r="P261" s="1" t="s">
        <v>1357</v>
      </c>
      <c r="Q261" s="1" t="s">
        <v>2953</v>
      </c>
      <c r="R261" s="1"/>
      <c r="S26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61" s="43"/>
      <c r="U261" s="43"/>
      <c r="V261" s="43"/>
      <c r="W261" s="43"/>
      <c r="X261" s="43"/>
      <c r="Y261" s="43"/>
      <c r="Z261" s="43"/>
      <c r="AA261" s="43"/>
      <c r="AC261" s="43"/>
      <c r="AD261" s="43"/>
    </row>
    <row r="262" spans="1:30" ht="14.65" customHeight="1" x14ac:dyDescent="0.25">
      <c r="A262" s="42" t="str">
        <f>_xlfn.XLOOKUP(StatementLookup[[#This Row],[TopicID]],TopicLookup[TopicID],TopicLookup[SyllabusSubject])</f>
        <v>Science</v>
      </c>
      <c r="B262" s="43">
        <f>_xlfn.XLOOKUP(StatementLookup[[#This Row],[TopicID]],TopicLookup[TopicID],TopicLookup[SyllabusKeyStage])</f>
        <v>3</v>
      </c>
      <c r="C262" s="43" t="str">
        <f>_xlfn.XLOOKUP(StatementLookup[[#This Row],[TopicID]],topics!I:I,topics!D:D)</f>
        <v>KS3.Science</v>
      </c>
      <c r="D262" s="43" t="str">
        <f>_xlfn.XLOOKUP(StatementLookup[[#This Row],[TopicID]],topics!I:I,topics!E:E)</f>
        <v>Y7.Science</v>
      </c>
      <c r="E262" s="44">
        <v>7</v>
      </c>
      <c r="F262" s="36" t="s">
        <v>13</v>
      </c>
      <c r="G262" s="45">
        <v>5</v>
      </c>
      <c r="H262" s="36">
        <v>5</v>
      </c>
      <c r="I262" s="46">
        <v>3</v>
      </c>
      <c r="J26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7C5</v>
      </c>
      <c r="K26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7C5.5</v>
      </c>
      <c r="L26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7C5.5.3</v>
      </c>
      <c r="M262" s="26" t="str">
        <f>IF(ISERROR(_xlfn.XLOOKUP(StatementLookup[[#This Row],[TopicID]],TopicLookup[TopicID],TopicLookup[TopicTitle])),"",_xlfn.XLOOKUP(StatementLookup[[#This Row],[TopicID]],TopicLookup[TopicID],TopicLookup[TopicTitle]))</f>
        <v>The Earth's Structure</v>
      </c>
      <c r="N262" s="27" t="str">
        <f>IF(ISERROR(_xlfn.XLOOKUP(StatementLookup[[#This Row],[LessonID]],LessonLookup[LessonID],LessonLookup[LessonTitle])),"",_xlfn.XLOOKUP(StatementLookup[[#This Row],[LessonID]],LessonLookup[LessonID],LessonLookup[LessonTitle]))</f>
        <v>Igneous &amp; Metamorphic  rocks</v>
      </c>
      <c r="O262" s="1" t="str">
        <f>IF(StatementLookup[[#This Row],[LearningStatementEnter]]="",StatementLookup[[#This Row],[LearningStatementAuto]],StatementLookup[[#This Row],[LearningStatementEnter]])</f>
        <v>Explain the properties of rock types</v>
      </c>
      <c r="P262" s="1" t="s">
        <v>1358</v>
      </c>
      <c r="Q262" s="1" t="s">
        <v>2953</v>
      </c>
      <c r="R262" s="1"/>
      <c r="S26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62" s="43"/>
      <c r="U262" s="43"/>
      <c r="V262" s="43"/>
      <c r="W262" s="43"/>
      <c r="X262" s="43"/>
      <c r="Y262" s="43"/>
      <c r="Z262" s="43"/>
      <c r="AA262" s="43"/>
      <c r="AC262" s="43"/>
      <c r="AD262" s="43"/>
    </row>
    <row r="263" spans="1:30" ht="14.65" customHeight="1" x14ac:dyDescent="0.25">
      <c r="A263" s="42" t="str">
        <f>_xlfn.XLOOKUP(StatementLookup[[#This Row],[TopicID]],TopicLookup[TopicID],TopicLookup[SyllabusSubject])</f>
        <v>Science</v>
      </c>
      <c r="B263" s="43">
        <f>_xlfn.XLOOKUP(StatementLookup[[#This Row],[TopicID]],TopicLookup[TopicID],TopicLookup[SyllabusKeyStage])</f>
        <v>3</v>
      </c>
      <c r="C263" s="43" t="str">
        <f>_xlfn.XLOOKUP(StatementLookup[[#This Row],[TopicID]],topics!I:I,topics!D:D)</f>
        <v>KS3.Science</v>
      </c>
      <c r="D263" s="43" t="str">
        <f>_xlfn.XLOOKUP(StatementLookup[[#This Row],[TopicID]],topics!I:I,topics!E:E)</f>
        <v>Y7.Science</v>
      </c>
      <c r="E263" s="44">
        <v>7</v>
      </c>
      <c r="F263" s="36" t="s">
        <v>13</v>
      </c>
      <c r="G263" s="45">
        <v>5</v>
      </c>
      <c r="H263" s="36">
        <v>6</v>
      </c>
      <c r="I263" s="46">
        <v>1</v>
      </c>
      <c r="J26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7C5</v>
      </c>
      <c r="K26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7C5.6</v>
      </c>
      <c r="L26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7C5.6.1</v>
      </c>
      <c r="M263" s="26" t="str">
        <f>IF(ISERROR(_xlfn.XLOOKUP(StatementLookup[[#This Row],[TopicID]],TopicLookup[TopicID],TopicLookup[TopicTitle])),"",_xlfn.XLOOKUP(StatementLookup[[#This Row],[TopicID]],TopicLookup[TopicID],TopicLookup[TopicTitle]))</f>
        <v>The Earth's Structure</v>
      </c>
      <c r="N263" s="27" t="str">
        <f>IF(ISERROR(_xlfn.XLOOKUP(StatementLookup[[#This Row],[LessonID]],LessonLookup[LessonID],LessonLookup[LessonTitle])),"",_xlfn.XLOOKUP(StatementLookup[[#This Row],[LessonID]],LessonLookup[LessonID],LessonLookup[LessonTitle]))</f>
        <v>Weathering and erosion</v>
      </c>
      <c r="O263" s="1" t="str">
        <f>IF(StatementLookup[[#This Row],[LearningStatementEnter]]="",StatementLookup[[#This Row],[LearningStatementAuto]],StatementLookup[[#This Row],[LearningStatementEnter]])</f>
        <v>Recall examples of weathering.</v>
      </c>
      <c r="P263" s="1" t="s">
        <v>1359</v>
      </c>
      <c r="Q263" s="1" t="s">
        <v>2953</v>
      </c>
      <c r="R263" s="1"/>
      <c r="S26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63" s="43"/>
      <c r="U263" s="43"/>
      <c r="V263" s="43"/>
      <c r="W263" s="43"/>
      <c r="X263" s="43"/>
      <c r="Y263" s="43"/>
      <c r="Z263" s="43"/>
      <c r="AA263" s="43"/>
      <c r="AC263" s="43"/>
      <c r="AD263" s="43"/>
    </row>
    <row r="264" spans="1:30" ht="14.65" customHeight="1" x14ac:dyDescent="0.25">
      <c r="A264" s="42" t="str">
        <f>_xlfn.XLOOKUP(StatementLookup[[#This Row],[TopicID]],TopicLookup[TopicID],TopicLookup[SyllabusSubject])</f>
        <v>Science</v>
      </c>
      <c r="B264" s="43">
        <f>_xlfn.XLOOKUP(StatementLookup[[#This Row],[TopicID]],TopicLookup[TopicID],TopicLookup[SyllabusKeyStage])</f>
        <v>3</v>
      </c>
      <c r="C264" s="43" t="str">
        <f>_xlfn.XLOOKUP(StatementLookup[[#This Row],[TopicID]],topics!I:I,topics!D:D)</f>
        <v>KS3.Science</v>
      </c>
      <c r="D264" s="43" t="str">
        <f>_xlfn.XLOOKUP(StatementLookup[[#This Row],[TopicID]],topics!I:I,topics!E:E)</f>
        <v>Y7.Science</v>
      </c>
      <c r="E264" s="44">
        <v>7</v>
      </c>
      <c r="F264" s="36" t="s">
        <v>13</v>
      </c>
      <c r="G264" s="45">
        <v>5</v>
      </c>
      <c r="H264" s="36">
        <v>6</v>
      </c>
      <c r="I264" s="46">
        <v>2</v>
      </c>
      <c r="J26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7C5</v>
      </c>
      <c r="K26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7C5.6</v>
      </c>
      <c r="L26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7C5.6.2</v>
      </c>
      <c r="M264" s="26" t="str">
        <f>IF(ISERROR(_xlfn.XLOOKUP(StatementLookup[[#This Row],[TopicID]],TopicLookup[TopicID],TopicLookup[TopicTitle])),"",_xlfn.XLOOKUP(StatementLookup[[#This Row],[TopicID]],TopicLookup[TopicID],TopicLookup[TopicTitle]))</f>
        <v>The Earth's Structure</v>
      </c>
      <c r="N264" s="27" t="str">
        <f>IF(ISERROR(_xlfn.XLOOKUP(StatementLookup[[#This Row],[LessonID]],LessonLookup[LessonID],LessonLookup[LessonTitle])),"",_xlfn.XLOOKUP(StatementLookup[[#This Row],[LessonID]],LessonLookup[LessonID],LessonLookup[LessonTitle]))</f>
        <v>Weathering and erosion</v>
      </c>
      <c r="O264" s="1" t="str">
        <f>IF(StatementLookup[[#This Row],[LearningStatementEnter]]="",StatementLookup[[#This Row],[LearningStatementAuto]],StatementLookup[[#This Row],[LearningStatementEnter]])</f>
        <v>Describe how weathering can break up rocks.</v>
      </c>
      <c r="P264" s="1" t="s">
        <v>1360</v>
      </c>
      <c r="Q264" s="1" t="s">
        <v>2953</v>
      </c>
      <c r="R264" s="1"/>
      <c r="S26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64" s="43"/>
      <c r="U264" s="43"/>
      <c r="V264" s="43"/>
      <c r="W264" s="43"/>
      <c r="X264" s="43"/>
      <c r="Y264" s="43"/>
      <c r="Z264" s="43"/>
      <c r="AA264" s="43"/>
      <c r="AC264" s="43"/>
      <c r="AD264" s="43"/>
    </row>
    <row r="265" spans="1:30" ht="14.65" customHeight="1" x14ac:dyDescent="0.25">
      <c r="A265" s="42" t="str">
        <f>_xlfn.XLOOKUP(StatementLookup[[#This Row],[TopicID]],TopicLookup[TopicID],TopicLookup[SyllabusSubject])</f>
        <v>Science</v>
      </c>
      <c r="B265" s="43">
        <f>_xlfn.XLOOKUP(StatementLookup[[#This Row],[TopicID]],TopicLookup[TopicID],TopicLookup[SyllabusKeyStage])</f>
        <v>3</v>
      </c>
      <c r="C265" s="43" t="str">
        <f>_xlfn.XLOOKUP(StatementLookup[[#This Row],[TopicID]],topics!I:I,topics!D:D)</f>
        <v>KS3.Science</v>
      </c>
      <c r="D265" s="43" t="str">
        <f>_xlfn.XLOOKUP(StatementLookup[[#This Row],[TopicID]],topics!I:I,topics!E:E)</f>
        <v>Y7.Science</v>
      </c>
      <c r="E265" s="44">
        <v>7</v>
      </c>
      <c r="F265" s="36" t="s">
        <v>13</v>
      </c>
      <c r="G265" s="45">
        <v>5</v>
      </c>
      <c r="H265" s="36">
        <v>6</v>
      </c>
      <c r="I265" s="46">
        <v>3</v>
      </c>
      <c r="J26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7C5</v>
      </c>
      <c r="K26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7C5.6</v>
      </c>
      <c r="L26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7C5.6.3</v>
      </c>
      <c r="M265" s="26" t="str">
        <f>IF(ISERROR(_xlfn.XLOOKUP(StatementLookup[[#This Row],[TopicID]],TopicLookup[TopicID],TopicLookup[TopicTitle])),"",_xlfn.XLOOKUP(StatementLookup[[#This Row],[TopicID]],TopicLookup[TopicID],TopicLookup[TopicTitle]))</f>
        <v>The Earth's Structure</v>
      </c>
      <c r="N265" s="27" t="str">
        <f>IF(ISERROR(_xlfn.XLOOKUP(StatementLookup[[#This Row],[LessonID]],LessonLookup[LessonID],LessonLookup[LessonTitle])),"",_xlfn.XLOOKUP(StatementLookup[[#This Row],[LessonID]],LessonLookup[LessonID],LessonLookup[LessonTitle]))</f>
        <v>Weathering and erosion</v>
      </c>
      <c r="O265" s="1" t="str">
        <f>IF(StatementLookup[[#This Row],[LearningStatementEnter]]="",StatementLookup[[#This Row],[LearningStatementAuto]],StatementLookup[[#This Row],[LearningStatementEnter]])</f>
        <v>Describe how weathered rocks are eroded.</v>
      </c>
      <c r="P265" s="1" t="s">
        <v>1361</v>
      </c>
      <c r="Q265" s="1" t="s">
        <v>2953</v>
      </c>
      <c r="R265" s="1"/>
      <c r="S26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65" s="43"/>
      <c r="U265" s="43"/>
      <c r="V265" s="43"/>
      <c r="W265" s="43"/>
      <c r="X265" s="43"/>
      <c r="Y265" s="43"/>
      <c r="Z265" s="43"/>
      <c r="AA265" s="43"/>
      <c r="AC265" s="43"/>
      <c r="AD265" s="43"/>
    </row>
    <row r="266" spans="1:30" ht="14.65" customHeight="1" x14ac:dyDescent="0.25">
      <c r="A266" s="42" t="str">
        <f>_xlfn.XLOOKUP(StatementLookup[[#This Row],[TopicID]],TopicLookup[TopicID],TopicLookup[SyllabusSubject])</f>
        <v>Science</v>
      </c>
      <c r="B266" s="43">
        <f>_xlfn.XLOOKUP(StatementLookup[[#This Row],[TopicID]],TopicLookup[TopicID],TopicLookup[SyllabusKeyStage])</f>
        <v>3</v>
      </c>
      <c r="C266" s="43" t="str">
        <f>_xlfn.XLOOKUP(StatementLookup[[#This Row],[TopicID]],topics!I:I,topics!D:D)</f>
        <v>KS3.Science</v>
      </c>
      <c r="D266" s="43" t="str">
        <f>_xlfn.XLOOKUP(StatementLookup[[#This Row],[TopicID]],topics!I:I,topics!E:E)</f>
        <v>Y7.Science</v>
      </c>
      <c r="E266" s="44">
        <v>7</v>
      </c>
      <c r="F266" s="36" t="s">
        <v>13</v>
      </c>
      <c r="G266" s="45">
        <v>5</v>
      </c>
      <c r="H266" s="36">
        <v>7</v>
      </c>
      <c r="I266" s="46">
        <v>1</v>
      </c>
      <c r="J26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7C5</v>
      </c>
      <c r="K26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7C5.7</v>
      </c>
      <c r="L26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7C5.7.1</v>
      </c>
      <c r="M266" s="26" t="str">
        <f>IF(ISERROR(_xlfn.XLOOKUP(StatementLookup[[#This Row],[TopicID]],TopicLookup[TopicID],TopicLookup[TopicTitle])),"",_xlfn.XLOOKUP(StatementLookup[[#This Row],[TopicID]],TopicLookup[TopicID],TopicLookup[TopicTitle]))</f>
        <v>The Earth's Structure</v>
      </c>
      <c r="N266" s="27" t="str">
        <f>IF(ISERROR(_xlfn.XLOOKUP(StatementLookup[[#This Row],[LessonID]],LessonLookup[LessonID],LessonLookup[LessonTitle])),"",_xlfn.XLOOKUP(StatementLookup[[#This Row],[LessonID]],LessonLookup[LessonID],LessonLookup[LessonTitle]))</f>
        <v>The rock cycle</v>
      </c>
      <c r="O266" s="1" t="str">
        <f>IF(StatementLookup[[#This Row],[LearningStatementEnter]]="",StatementLookup[[#This Row],[LearningStatementAuto]],StatementLookup[[#This Row],[LearningStatementEnter]])</f>
        <v>Recall categories of rocks.</v>
      </c>
      <c r="P266" s="1" t="s">
        <v>1362</v>
      </c>
      <c r="Q266" s="1" t="s">
        <v>2953</v>
      </c>
      <c r="R266" s="1"/>
      <c r="S26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66" s="43"/>
      <c r="U266" s="43"/>
      <c r="V266" s="43"/>
      <c r="W266" s="43"/>
      <c r="X266" s="43"/>
      <c r="Y266" s="43"/>
      <c r="Z266" s="43"/>
      <c r="AA266" s="43"/>
      <c r="AC266" s="43"/>
      <c r="AD266" s="43"/>
    </row>
    <row r="267" spans="1:30" ht="14.65" customHeight="1" x14ac:dyDescent="0.25">
      <c r="A267" s="42" t="str">
        <f>_xlfn.XLOOKUP(StatementLookup[[#This Row],[TopicID]],TopicLookup[TopicID],TopicLookup[SyllabusSubject])</f>
        <v>Science</v>
      </c>
      <c r="B267" s="43">
        <f>_xlfn.XLOOKUP(StatementLookup[[#This Row],[TopicID]],TopicLookup[TopicID],TopicLookup[SyllabusKeyStage])</f>
        <v>3</v>
      </c>
      <c r="C267" s="43" t="str">
        <f>_xlfn.XLOOKUP(StatementLookup[[#This Row],[TopicID]],topics!I:I,topics!D:D)</f>
        <v>KS3.Science</v>
      </c>
      <c r="D267" s="43" t="str">
        <f>_xlfn.XLOOKUP(StatementLookup[[#This Row],[TopicID]],topics!I:I,topics!E:E)</f>
        <v>Y7.Science</v>
      </c>
      <c r="E267" s="44">
        <v>7</v>
      </c>
      <c r="F267" s="36" t="s">
        <v>13</v>
      </c>
      <c r="G267" s="45">
        <v>5</v>
      </c>
      <c r="H267" s="36">
        <v>7</v>
      </c>
      <c r="I267" s="46">
        <v>2</v>
      </c>
      <c r="J26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7C5</v>
      </c>
      <c r="K26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7C5.7</v>
      </c>
      <c r="L26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7C5.7.2</v>
      </c>
      <c r="M267" s="26" t="str">
        <f>IF(ISERROR(_xlfn.XLOOKUP(StatementLookup[[#This Row],[TopicID]],TopicLookup[TopicID],TopicLookup[TopicTitle])),"",_xlfn.XLOOKUP(StatementLookup[[#This Row],[TopicID]],TopicLookup[TopicID],TopicLookup[TopicTitle]))</f>
        <v>The Earth's Structure</v>
      </c>
      <c r="N267" s="27" t="str">
        <f>IF(ISERROR(_xlfn.XLOOKUP(StatementLookup[[#This Row],[LessonID]],LessonLookup[LessonID],LessonLookup[LessonTitle])),"",_xlfn.XLOOKUP(StatementLookup[[#This Row],[LessonID]],LessonLookup[LessonID],LessonLookup[LessonTitle]))</f>
        <v>The rock cycle</v>
      </c>
      <c r="O267" s="1" t="str">
        <f>IF(StatementLookup[[#This Row],[LearningStatementEnter]]="",StatementLookup[[#This Row],[LearningStatementAuto]],StatementLookup[[#This Row],[LearningStatementEnter]])</f>
        <v>Describe how these types of rock are formed.</v>
      </c>
      <c r="P267" s="1" t="s">
        <v>1363</v>
      </c>
      <c r="Q267" s="1" t="s">
        <v>2953</v>
      </c>
      <c r="R267" s="1"/>
      <c r="S26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67" s="43"/>
      <c r="U267" s="43"/>
      <c r="V267" s="43"/>
      <c r="W267" s="43"/>
      <c r="X267" s="43"/>
      <c r="Y267" s="43"/>
      <c r="Z267" s="43"/>
      <c r="AA267" s="43"/>
      <c r="AC267" s="43"/>
      <c r="AD267" s="43"/>
    </row>
    <row r="268" spans="1:30" ht="14.65" customHeight="1" x14ac:dyDescent="0.25">
      <c r="A268" s="42" t="str">
        <f>_xlfn.XLOOKUP(StatementLookup[[#This Row],[TopicID]],TopicLookup[TopicID],TopicLookup[SyllabusSubject])</f>
        <v>Science</v>
      </c>
      <c r="B268" s="43">
        <f>_xlfn.XLOOKUP(StatementLookup[[#This Row],[TopicID]],TopicLookup[TopicID],TopicLookup[SyllabusKeyStage])</f>
        <v>3</v>
      </c>
      <c r="C268" s="43" t="str">
        <f>_xlfn.XLOOKUP(StatementLookup[[#This Row],[TopicID]],topics!I:I,topics!D:D)</f>
        <v>KS3.Science</v>
      </c>
      <c r="D268" s="43" t="str">
        <f>_xlfn.XLOOKUP(StatementLookup[[#This Row],[TopicID]],topics!I:I,topics!E:E)</f>
        <v>Y7.Science</v>
      </c>
      <c r="E268" s="44">
        <v>7</v>
      </c>
      <c r="F268" s="36" t="s">
        <v>13</v>
      </c>
      <c r="G268" s="45">
        <v>5</v>
      </c>
      <c r="H268" s="36">
        <v>7</v>
      </c>
      <c r="I268" s="46">
        <v>3</v>
      </c>
      <c r="J26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7C5</v>
      </c>
      <c r="K26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7C5.7</v>
      </c>
      <c r="L26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7C5.7.3</v>
      </c>
      <c r="M268" s="26" t="str">
        <f>IF(ISERROR(_xlfn.XLOOKUP(StatementLookup[[#This Row],[TopicID]],TopicLookup[TopicID],TopicLookup[TopicTitle])),"",_xlfn.XLOOKUP(StatementLookup[[#This Row],[TopicID]],TopicLookup[TopicID],TopicLookup[TopicTitle]))</f>
        <v>The Earth's Structure</v>
      </c>
      <c r="N268" s="27" t="str">
        <f>IF(ISERROR(_xlfn.XLOOKUP(StatementLookup[[#This Row],[LessonID]],LessonLookup[LessonID],LessonLookup[LessonTitle])),"",_xlfn.XLOOKUP(StatementLookup[[#This Row],[LessonID]],LessonLookup[LessonID],LessonLookup[LessonTitle]))</f>
        <v>The rock cycle</v>
      </c>
      <c r="O268" s="1" t="str">
        <f>IF(StatementLookup[[#This Row],[LearningStatementEnter]]="",StatementLookup[[#This Row],[LearningStatementAuto]],StatementLookup[[#This Row],[LearningStatementEnter]])</f>
        <v>Link between the similarities of how rocks form and the stages in the ‘choc cycle’.</v>
      </c>
      <c r="P268" s="1" t="s">
        <v>1364</v>
      </c>
      <c r="Q268" s="1" t="s">
        <v>2953</v>
      </c>
      <c r="R268" s="1"/>
      <c r="S26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68" s="43"/>
      <c r="U268" s="43"/>
      <c r="V268" s="43"/>
      <c r="W268" s="43"/>
      <c r="X268" s="43"/>
      <c r="Y268" s="43"/>
      <c r="Z268" s="43"/>
      <c r="AA268" s="43"/>
      <c r="AC268" s="43"/>
      <c r="AD268" s="43"/>
    </row>
    <row r="269" spans="1:30" ht="14.65" customHeight="1" x14ac:dyDescent="0.25">
      <c r="A269" s="42" t="str">
        <f>_xlfn.XLOOKUP(StatementLookup[[#This Row],[TopicID]],TopicLookup[TopicID],TopicLookup[SyllabusSubject])</f>
        <v>Science</v>
      </c>
      <c r="B269" s="43">
        <f>_xlfn.XLOOKUP(StatementLookup[[#This Row],[TopicID]],TopicLookup[TopicID],TopicLookup[SyllabusKeyStage])</f>
        <v>3</v>
      </c>
      <c r="C269" s="43" t="str">
        <f>_xlfn.XLOOKUP(StatementLookup[[#This Row],[TopicID]],topics!I:I,topics!D:D)</f>
        <v>KS3.Science</v>
      </c>
      <c r="D269" s="43" t="str">
        <f>_xlfn.XLOOKUP(StatementLookup[[#This Row],[TopicID]],topics!I:I,topics!E:E)</f>
        <v>Y7.Science</v>
      </c>
      <c r="E269" s="44">
        <v>7</v>
      </c>
      <c r="F269" s="36" t="s">
        <v>13</v>
      </c>
      <c r="G269" s="45">
        <v>5</v>
      </c>
      <c r="H269" s="36" t="s">
        <v>8</v>
      </c>
      <c r="I269" s="46">
        <v>1</v>
      </c>
      <c r="J26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7C5</v>
      </c>
      <c r="K26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7C5.F</v>
      </c>
      <c r="L26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7C5.F.1</v>
      </c>
      <c r="M269" s="26" t="str">
        <f>IF(ISERROR(_xlfn.XLOOKUP(StatementLookup[[#This Row],[TopicID]],TopicLookup[TopicID],TopicLookup[TopicTitle])),"",_xlfn.XLOOKUP(StatementLookup[[#This Row],[TopicID]],TopicLookup[TopicID],TopicLookup[TopicTitle]))</f>
        <v>The Earth's Structure</v>
      </c>
      <c r="N269" s="27" t="str">
        <f>IF(ISERROR(_xlfn.XLOOKUP(StatementLookup[[#This Row],[LessonID]],LessonLookup[LessonID],LessonLookup[LessonTitle])),"",_xlfn.XLOOKUP(StatementLookup[[#This Row],[LessonID]],LessonLookup[LessonID],LessonLookup[LessonTitle]))</f>
        <v>Test feedback: 7C5 The Earth's Structure</v>
      </c>
      <c r="O269" s="1" t="str">
        <f>IF(StatementLookup[[#This Row],[LearningStatementEnter]]="",StatementLookup[[#This Row],[LearningStatementAuto]],StatementLookup[[#This Row],[LearningStatementEnter]])</f>
        <v>Review WWW &amp; EBI for topic 7C5 The Earth's Structure</v>
      </c>
      <c r="P269" s="1"/>
      <c r="Q269" s="1" t="s">
        <v>2954</v>
      </c>
      <c r="R269" s="1"/>
      <c r="S26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WWW &amp; EBI for topic 7C5 The Earth's Structure</v>
      </c>
      <c r="T269" s="43"/>
      <c r="U269" s="43"/>
      <c r="V269" s="43"/>
      <c r="W269" s="43"/>
      <c r="X269" s="43"/>
      <c r="Y269" s="43"/>
      <c r="Z269" s="43"/>
      <c r="AA269" s="43"/>
      <c r="AC269" s="43"/>
      <c r="AD269" s="43"/>
    </row>
    <row r="270" spans="1:30" ht="14.65" customHeight="1" x14ac:dyDescent="0.25">
      <c r="A270" s="42" t="str">
        <f>_xlfn.XLOOKUP(StatementLookup[[#This Row],[TopicID]],TopicLookup[TopicID],TopicLookup[SyllabusSubject])</f>
        <v>Science</v>
      </c>
      <c r="B270" s="43">
        <f>_xlfn.XLOOKUP(StatementLookup[[#This Row],[TopicID]],TopicLookup[TopicID],TopicLookup[SyllabusKeyStage])</f>
        <v>3</v>
      </c>
      <c r="C270" s="43" t="str">
        <f>_xlfn.XLOOKUP(StatementLookup[[#This Row],[TopicID]],topics!I:I,topics!D:D)</f>
        <v>KS3.Science</v>
      </c>
      <c r="D270" s="43" t="str">
        <f>_xlfn.XLOOKUP(StatementLookup[[#This Row],[TopicID]],topics!I:I,topics!E:E)</f>
        <v>Y7.Science</v>
      </c>
      <c r="E270" s="44">
        <v>7</v>
      </c>
      <c r="F270" s="36" t="s">
        <v>13</v>
      </c>
      <c r="G270" s="45">
        <v>5</v>
      </c>
      <c r="H270" s="36" t="s">
        <v>6</v>
      </c>
      <c r="I270" s="46">
        <v>1</v>
      </c>
      <c r="J27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7C5</v>
      </c>
      <c r="K27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7C5.R</v>
      </c>
      <c r="L27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7C5.R.1</v>
      </c>
      <c r="M270" s="26" t="str">
        <f>IF(ISERROR(_xlfn.XLOOKUP(StatementLookup[[#This Row],[TopicID]],TopicLookup[TopicID],TopicLookup[TopicTitle])),"",_xlfn.XLOOKUP(StatementLookup[[#This Row],[TopicID]],TopicLookup[TopicID],TopicLookup[TopicTitle]))</f>
        <v>The Earth's Structure</v>
      </c>
      <c r="N270" s="27" t="str">
        <f>IF(ISERROR(_xlfn.XLOOKUP(StatementLookup[[#This Row],[LessonID]],LessonLookup[LessonID],LessonLookup[LessonTitle])),"",_xlfn.XLOOKUP(StatementLookup[[#This Row],[LessonID]],LessonLookup[LessonID],LessonLookup[LessonTitle]))</f>
        <v>Revision of topic 7C5 The Earth's Structure</v>
      </c>
      <c r="O270" s="1" t="str">
        <f>IF(StatementLookup[[#This Row],[LearningStatementEnter]]="",StatementLookup[[#This Row],[LearningStatementAuto]],StatementLookup[[#This Row],[LearningStatementEnter]])</f>
        <v>Review topic 7C5 The Earth's Structure</v>
      </c>
      <c r="P270" s="1"/>
      <c r="Q270" s="1" t="s">
        <v>2954</v>
      </c>
      <c r="R270" s="1"/>
      <c r="S27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topic 7C5 The Earth's Structure</v>
      </c>
      <c r="T270" s="43"/>
      <c r="U270" s="43"/>
      <c r="V270" s="43"/>
      <c r="W270" s="43"/>
      <c r="X270" s="43"/>
      <c r="Y270" s="43"/>
      <c r="Z270" s="43"/>
      <c r="AA270" s="43"/>
      <c r="AC270" s="43"/>
      <c r="AD270" s="43"/>
    </row>
    <row r="271" spans="1:30" ht="14.65" customHeight="1" x14ac:dyDescent="0.25">
      <c r="A271" s="42" t="str">
        <f>_xlfn.XLOOKUP(StatementLookup[[#This Row],[TopicID]],TopicLookup[TopicID],TopicLookup[SyllabusSubject])</f>
        <v>Science</v>
      </c>
      <c r="B271" s="43">
        <f>_xlfn.XLOOKUP(StatementLookup[[#This Row],[TopicID]],TopicLookup[TopicID],TopicLookup[SyllabusKeyStage])</f>
        <v>3</v>
      </c>
      <c r="C271" s="43" t="str">
        <f>_xlfn.XLOOKUP(StatementLookup[[#This Row],[TopicID]],topics!I:I,topics!D:D)</f>
        <v>KS3.Science</v>
      </c>
      <c r="D271" s="43" t="str">
        <f>_xlfn.XLOOKUP(StatementLookup[[#This Row],[TopicID]],topics!I:I,topics!E:E)</f>
        <v>Y7.Science</v>
      </c>
      <c r="E271" s="44">
        <v>7</v>
      </c>
      <c r="F271" s="36" t="s">
        <v>13</v>
      </c>
      <c r="G271" s="45">
        <v>5</v>
      </c>
      <c r="H271" s="36" t="s">
        <v>7</v>
      </c>
      <c r="I271" s="46">
        <v>1</v>
      </c>
      <c r="J27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7C5</v>
      </c>
      <c r="K27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7C5.T</v>
      </c>
      <c r="L27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7C5.T.1</v>
      </c>
      <c r="M271" s="26" t="str">
        <f>IF(ISERROR(_xlfn.XLOOKUP(StatementLookup[[#This Row],[TopicID]],TopicLookup[TopicID],TopicLookup[TopicTitle])),"",_xlfn.XLOOKUP(StatementLookup[[#This Row],[TopicID]],TopicLookup[TopicID],TopicLookup[TopicTitle]))</f>
        <v>The Earth's Structure</v>
      </c>
      <c r="N271" s="27" t="str">
        <f>IF(ISERROR(_xlfn.XLOOKUP(StatementLookup[[#This Row],[LessonID]],LessonLookup[LessonID],LessonLookup[LessonTitle])),"",_xlfn.XLOOKUP(StatementLookup[[#This Row],[LessonID]],LessonLookup[LessonID],LessonLookup[LessonTitle]))</f>
        <v>Topic test: 7C5 The Earth's Structure</v>
      </c>
      <c r="O271" s="1" t="str">
        <f>IF(StatementLookup[[#This Row],[LearningStatementEnter]]="",StatementLookup[[#This Row],[LearningStatementAuto]],StatementLookup[[#This Row],[LearningStatementEnter]])</f>
        <v>Test understanding of topic 7C5 The Earth's Structure</v>
      </c>
      <c r="P271" s="1"/>
      <c r="Q271" s="1" t="s">
        <v>2954</v>
      </c>
      <c r="R271" s="1"/>
      <c r="S27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Test understanding of topic 7C5 The Earth's Structure</v>
      </c>
      <c r="T271" s="43"/>
      <c r="U271" s="43"/>
      <c r="V271" s="43"/>
      <c r="W271" s="43"/>
      <c r="X271" s="43"/>
      <c r="Y271" s="43"/>
      <c r="Z271" s="43"/>
      <c r="AA271" s="43"/>
      <c r="AC271" s="43"/>
      <c r="AD271" s="43"/>
    </row>
    <row r="272" spans="1:30" ht="14.65" customHeight="1" x14ac:dyDescent="0.25">
      <c r="A272" s="42" t="str">
        <f>_xlfn.XLOOKUP(StatementLookup[[#This Row],[TopicID]],TopicLookup[TopicID],TopicLookup[SyllabusSubject])</f>
        <v>Science</v>
      </c>
      <c r="B272" s="43">
        <f>_xlfn.XLOOKUP(StatementLookup[[#This Row],[TopicID]],TopicLookup[TopicID],TopicLookup[SyllabusKeyStage])</f>
        <v>3</v>
      </c>
      <c r="C272" s="43" t="str">
        <f>_xlfn.XLOOKUP(StatementLookup[[#This Row],[TopicID]],topics!I:I,topics!D:D)</f>
        <v>KS3.Science</v>
      </c>
      <c r="D272" s="43" t="str">
        <f>_xlfn.XLOOKUP(StatementLookup[[#This Row],[TopicID]],topics!I:I,topics!E:E)</f>
        <v>Y7.Science</v>
      </c>
      <c r="E272" s="44">
        <v>7</v>
      </c>
      <c r="F272" s="36" t="s">
        <v>13</v>
      </c>
      <c r="G272" s="45">
        <v>6</v>
      </c>
      <c r="H272" s="36">
        <v>1</v>
      </c>
      <c r="I272" s="46">
        <v>1</v>
      </c>
      <c r="J27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7C6</v>
      </c>
      <c r="K27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7C6.1</v>
      </c>
      <c r="L27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7C6.1.1</v>
      </c>
      <c r="M272" s="26" t="str">
        <f>IF(ISERROR(_xlfn.XLOOKUP(StatementLookup[[#This Row],[TopicID]],TopicLookup[TopicID],TopicLookup[TopicTitle])),"",_xlfn.XLOOKUP(StatementLookup[[#This Row],[TopicID]],TopicLookup[TopicID],TopicLookup[TopicTitle]))</f>
        <v>Fuels</v>
      </c>
      <c r="N272" s="27" t="str">
        <f>IF(ISERROR(_xlfn.XLOOKUP(StatementLookup[[#This Row],[LessonID]],LessonLookup[LessonID],LessonLookup[LessonTitle])),"",_xlfn.XLOOKUP(StatementLookup[[#This Row],[LessonID]],LessonLookup[LessonID],LessonLookup[LessonTitle]))</f>
        <v>Fuels</v>
      </c>
      <c r="O272" s="1" t="str">
        <f>IF(StatementLookup[[#This Row],[LearningStatementEnter]]="",StatementLookup[[#This Row],[LearningStatementAuto]],StatementLookup[[#This Row],[LearningStatementEnter]])</f>
        <v>Recall the types of energy released when fuels burn</v>
      </c>
      <c r="P272" s="1" t="s">
        <v>1365</v>
      </c>
      <c r="Q272" s="1" t="s">
        <v>2953</v>
      </c>
      <c r="R272" s="1"/>
      <c r="S27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72" s="43"/>
      <c r="U272" s="43"/>
      <c r="V272" s="43"/>
      <c r="W272" s="43"/>
      <c r="X272" s="43"/>
      <c r="Y272" s="43"/>
      <c r="Z272" s="43"/>
      <c r="AA272" s="43"/>
      <c r="AC272" s="43"/>
      <c r="AD272" s="43"/>
    </row>
    <row r="273" spans="1:30" ht="14.65" customHeight="1" x14ac:dyDescent="0.25">
      <c r="A273" s="42" t="str">
        <f>_xlfn.XLOOKUP(StatementLookup[[#This Row],[TopicID]],TopicLookup[TopicID],TopicLookup[SyllabusSubject])</f>
        <v>Science</v>
      </c>
      <c r="B273" s="43">
        <f>_xlfn.XLOOKUP(StatementLookup[[#This Row],[TopicID]],TopicLookup[TopicID],TopicLookup[SyllabusKeyStage])</f>
        <v>3</v>
      </c>
      <c r="C273" s="43" t="str">
        <f>_xlfn.XLOOKUP(StatementLookup[[#This Row],[TopicID]],topics!I:I,topics!D:D)</f>
        <v>KS3.Science</v>
      </c>
      <c r="D273" s="43" t="str">
        <f>_xlfn.XLOOKUP(StatementLookup[[#This Row],[TopicID]],topics!I:I,topics!E:E)</f>
        <v>Y7.Science</v>
      </c>
      <c r="E273" s="44">
        <v>7</v>
      </c>
      <c r="F273" s="36" t="s">
        <v>13</v>
      </c>
      <c r="G273" s="45">
        <v>6</v>
      </c>
      <c r="H273" s="36">
        <v>1</v>
      </c>
      <c r="I273" s="46">
        <v>2</v>
      </c>
      <c r="J27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7C6</v>
      </c>
      <c r="K27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7C6.1</v>
      </c>
      <c r="L27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7C6.1.2</v>
      </c>
      <c r="M273" s="26" t="str">
        <f>IF(ISERROR(_xlfn.XLOOKUP(StatementLookup[[#This Row],[TopicID]],TopicLookup[TopicID],TopicLookup[TopicTitle])),"",_xlfn.XLOOKUP(StatementLookup[[#This Row],[TopicID]],TopicLookup[TopicID],TopicLookup[TopicTitle]))</f>
        <v>Fuels</v>
      </c>
      <c r="N273" s="27" t="str">
        <f>IF(ISERROR(_xlfn.XLOOKUP(StatementLookup[[#This Row],[LessonID]],LessonLookup[LessonID],LessonLookup[LessonTitle])),"",_xlfn.XLOOKUP(StatementLookup[[#This Row],[LessonID]],LessonLookup[LessonID],LessonLookup[LessonTitle]))</f>
        <v>Fuels</v>
      </c>
      <c r="O273" s="1" t="str">
        <f>IF(StatementLookup[[#This Row],[LearningStatementEnter]]="",StatementLookup[[#This Row],[LearningStatementAuto]],StatementLookup[[#This Row],[LearningStatementEnter]])</f>
        <v>State some of the substances formed when fuels burn</v>
      </c>
      <c r="P273" s="1" t="s">
        <v>1366</v>
      </c>
      <c r="Q273" s="1" t="s">
        <v>2953</v>
      </c>
      <c r="R273" s="1"/>
      <c r="S27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73" s="43"/>
      <c r="U273" s="43"/>
      <c r="V273" s="43"/>
      <c r="W273" s="43"/>
      <c r="X273" s="43"/>
      <c r="Y273" s="43"/>
      <c r="Z273" s="43"/>
      <c r="AA273" s="43"/>
      <c r="AC273" s="43"/>
      <c r="AD273" s="43"/>
    </row>
    <row r="274" spans="1:30" ht="14.65" customHeight="1" x14ac:dyDescent="0.25">
      <c r="A274" s="42" t="str">
        <f>_xlfn.XLOOKUP(StatementLookup[[#This Row],[TopicID]],TopicLookup[TopicID],TopicLookup[SyllabusSubject])</f>
        <v>Science</v>
      </c>
      <c r="B274" s="43">
        <f>_xlfn.XLOOKUP(StatementLookup[[#This Row],[TopicID]],TopicLookup[TopicID],TopicLookup[SyllabusKeyStage])</f>
        <v>3</v>
      </c>
      <c r="C274" s="43" t="str">
        <f>_xlfn.XLOOKUP(StatementLookup[[#This Row],[TopicID]],topics!I:I,topics!D:D)</f>
        <v>KS3.Science</v>
      </c>
      <c r="D274" s="43" t="str">
        <f>_xlfn.XLOOKUP(StatementLookup[[#This Row],[TopicID]],topics!I:I,topics!E:E)</f>
        <v>Y7.Science</v>
      </c>
      <c r="E274" s="44">
        <v>7</v>
      </c>
      <c r="F274" s="36" t="s">
        <v>13</v>
      </c>
      <c r="G274" s="45">
        <v>6</v>
      </c>
      <c r="H274" s="36">
        <v>1</v>
      </c>
      <c r="I274" s="46">
        <v>3</v>
      </c>
      <c r="J27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7C6</v>
      </c>
      <c r="K27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7C6.1</v>
      </c>
      <c r="L27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7C6.1.3</v>
      </c>
      <c r="M274" s="26" t="str">
        <f>IF(ISERROR(_xlfn.XLOOKUP(StatementLookup[[#This Row],[TopicID]],TopicLookup[TopicID],TopicLookup[TopicTitle])),"",_xlfn.XLOOKUP(StatementLookup[[#This Row],[TopicID]],TopicLookup[TopicID],TopicLookup[TopicTitle]))</f>
        <v>Fuels</v>
      </c>
      <c r="N274" s="27" t="str">
        <f>IF(ISERROR(_xlfn.XLOOKUP(StatementLookup[[#This Row],[LessonID]],LessonLookup[LessonID],LessonLookup[LessonTitle])),"",_xlfn.XLOOKUP(StatementLookup[[#This Row],[LessonID]],LessonLookup[LessonID],LessonLookup[LessonTitle]))</f>
        <v>Fuels</v>
      </c>
      <c r="O274" s="1" t="str">
        <f>IF(StatementLookup[[#This Row],[LearningStatementEnter]]="",StatementLookup[[#This Row],[LearningStatementAuto]],StatementLookup[[#This Row],[LearningStatementEnter]])</f>
        <v>Evaluate the advantages and disadvantages of a fuel</v>
      </c>
      <c r="P274" s="1" t="s">
        <v>1367</v>
      </c>
      <c r="Q274" s="1" t="s">
        <v>2953</v>
      </c>
      <c r="R274" s="1"/>
      <c r="S27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74" s="43"/>
      <c r="U274" s="43"/>
      <c r="V274" s="43"/>
      <c r="W274" s="43"/>
      <c r="X274" s="43"/>
      <c r="Y274" s="43"/>
      <c r="Z274" s="43"/>
      <c r="AA274" s="43"/>
      <c r="AC274" s="43"/>
      <c r="AD274" s="43"/>
    </row>
    <row r="275" spans="1:30" ht="14.65" customHeight="1" x14ac:dyDescent="0.25">
      <c r="A275" s="42" t="str">
        <f>_xlfn.XLOOKUP(StatementLookup[[#This Row],[TopicID]],TopicLookup[TopicID],TopicLookup[SyllabusSubject])</f>
        <v>Science</v>
      </c>
      <c r="B275" s="43">
        <f>_xlfn.XLOOKUP(StatementLookup[[#This Row],[TopicID]],TopicLookup[TopicID],TopicLookup[SyllabusKeyStage])</f>
        <v>3</v>
      </c>
      <c r="C275" s="43" t="str">
        <f>_xlfn.XLOOKUP(StatementLookup[[#This Row],[TopicID]],topics!I:I,topics!D:D)</f>
        <v>KS3.Science</v>
      </c>
      <c r="D275" s="43" t="str">
        <f>_xlfn.XLOOKUP(StatementLookup[[#This Row],[TopicID]],topics!I:I,topics!E:E)</f>
        <v>Y7.Science</v>
      </c>
      <c r="E275" s="44">
        <v>7</v>
      </c>
      <c r="F275" s="36" t="s">
        <v>13</v>
      </c>
      <c r="G275" s="45">
        <v>6</v>
      </c>
      <c r="H275" s="36">
        <v>2</v>
      </c>
      <c r="I275" s="46">
        <v>1</v>
      </c>
      <c r="J27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7C6</v>
      </c>
      <c r="K27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7C6.2</v>
      </c>
      <c r="L27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7C6.2.1</v>
      </c>
      <c r="M275" s="26" t="str">
        <f>IF(ISERROR(_xlfn.XLOOKUP(StatementLookup[[#This Row],[TopicID]],TopicLookup[TopicID],TopicLookup[TopicTitle])),"",_xlfn.XLOOKUP(StatementLookup[[#This Row],[TopicID]],TopicLookup[TopicID],TopicLookup[TopicTitle]))</f>
        <v>Fuels</v>
      </c>
      <c r="N275" s="27" t="str">
        <f>IF(ISERROR(_xlfn.XLOOKUP(StatementLookup[[#This Row],[LessonID]],LessonLookup[LessonID],LessonLookup[LessonTitle])),"",_xlfn.XLOOKUP(StatementLookup[[#This Row],[LessonID]],LessonLookup[LessonID],LessonLookup[LessonTitle]))</f>
        <v>Combustion</v>
      </c>
      <c r="O275" s="1" t="str">
        <f>IF(StatementLookup[[#This Row],[LearningStatementEnter]]="",StatementLookup[[#This Row],[LearningStatementAuto]],StatementLookup[[#This Row],[LearningStatementEnter]])</f>
        <v>Describe the reactants needed for combustion in terms of the fire triangle</v>
      </c>
      <c r="P275" s="43" t="s">
        <v>1368</v>
      </c>
      <c r="Q275" s="1" t="s">
        <v>2953</v>
      </c>
      <c r="R275" s="1"/>
      <c r="S27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75" s="43"/>
      <c r="U275" s="43"/>
      <c r="V275" s="43"/>
      <c r="W275" s="43"/>
      <c r="X275" s="43"/>
      <c r="Y275" s="43"/>
      <c r="Z275" s="43"/>
      <c r="AA275" s="43"/>
      <c r="AC275" s="43"/>
      <c r="AD275" s="43"/>
    </row>
    <row r="276" spans="1:30" ht="14.65" customHeight="1" x14ac:dyDescent="0.25">
      <c r="A276" s="42" t="str">
        <f>_xlfn.XLOOKUP(StatementLookup[[#This Row],[TopicID]],TopicLookup[TopicID],TopicLookup[SyllabusSubject])</f>
        <v>Science</v>
      </c>
      <c r="B276" s="43">
        <f>_xlfn.XLOOKUP(StatementLookup[[#This Row],[TopicID]],TopicLookup[TopicID],TopicLookup[SyllabusKeyStage])</f>
        <v>3</v>
      </c>
      <c r="C276" s="43" t="str">
        <f>_xlfn.XLOOKUP(StatementLookup[[#This Row],[TopicID]],topics!I:I,topics!D:D)</f>
        <v>KS3.Science</v>
      </c>
      <c r="D276" s="43" t="str">
        <f>_xlfn.XLOOKUP(StatementLookup[[#This Row],[TopicID]],topics!I:I,topics!E:E)</f>
        <v>Y7.Science</v>
      </c>
      <c r="E276" s="44">
        <v>7</v>
      </c>
      <c r="F276" s="36" t="s">
        <v>13</v>
      </c>
      <c r="G276" s="45">
        <v>6</v>
      </c>
      <c r="H276" s="36">
        <v>2</v>
      </c>
      <c r="I276" s="46">
        <v>2</v>
      </c>
      <c r="J27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7C6</v>
      </c>
      <c r="K27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7C6.2</v>
      </c>
      <c r="L27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7C6.2.2</v>
      </c>
      <c r="M276" s="26" t="str">
        <f>IF(ISERROR(_xlfn.XLOOKUP(StatementLookup[[#This Row],[TopicID]],TopicLookup[TopicID],TopicLookup[TopicTitle])),"",_xlfn.XLOOKUP(StatementLookup[[#This Row],[TopicID]],TopicLookup[TopicID],TopicLookup[TopicTitle]))</f>
        <v>Fuels</v>
      </c>
      <c r="N276" s="27" t="str">
        <f>IF(ISERROR(_xlfn.XLOOKUP(StatementLookup[[#This Row],[LessonID]],LessonLookup[LessonID],LessonLookup[LessonTitle])),"",_xlfn.XLOOKUP(StatementLookup[[#This Row],[LessonID]],LessonLookup[LessonID],LessonLookup[LessonTitle]))</f>
        <v>Combustion</v>
      </c>
      <c r="O276" s="1" t="str">
        <f>IF(StatementLookup[[#This Row],[LearningStatementEnter]]="",StatementLookup[[#This Row],[LearningStatementAuto]],StatementLookup[[#This Row],[LearningStatementEnter]])</f>
        <v>Compare complete and incomplete combustion and describe these as oxidation reactions</v>
      </c>
      <c r="P276" s="1" t="s">
        <v>1369</v>
      </c>
      <c r="Q276" s="1" t="s">
        <v>2953</v>
      </c>
      <c r="R276" s="1"/>
      <c r="S27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76" s="43"/>
      <c r="U276" s="43"/>
      <c r="V276" s="43"/>
      <c r="W276" s="43"/>
      <c r="X276" s="43"/>
      <c r="Y276" s="43"/>
      <c r="Z276" s="43"/>
      <c r="AA276" s="43"/>
      <c r="AC276" s="43"/>
      <c r="AD276" s="43"/>
    </row>
    <row r="277" spans="1:30" ht="14.65" customHeight="1" x14ac:dyDescent="0.25">
      <c r="A277" s="42" t="str">
        <f>_xlfn.XLOOKUP(StatementLookup[[#This Row],[TopicID]],TopicLookup[TopicID],TopicLookup[SyllabusSubject])</f>
        <v>Science</v>
      </c>
      <c r="B277" s="43">
        <f>_xlfn.XLOOKUP(StatementLookup[[#This Row],[TopicID]],TopicLookup[TopicID],TopicLookup[SyllabusKeyStage])</f>
        <v>3</v>
      </c>
      <c r="C277" s="43" t="str">
        <f>_xlfn.XLOOKUP(StatementLookup[[#This Row],[TopicID]],topics!I:I,topics!D:D)</f>
        <v>KS3.Science</v>
      </c>
      <c r="D277" s="43" t="str">
        <f>_xlfn.XLOOKUP(StatementLookup[[#This Row],[TopicID]],topics!I:I,topics!E:E)</f>
        <v>Y7.Science</v>
      </c>
      <c r="E277" s="44">
        <v>7</v>
      </c>
      <c r="F277" s="36" t="s">
        <v>13</v>
      </c>
      <c r="G277" s="45">
        <v>6</v>
      </c>
      <c r="H277" s="36">
        <v>2</v>
      </c>
      <c r="I277" s="46">
        <v>3</v>
      </c>
      <c r="J27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7C6</v>
      </c>
      <c r="K27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7C6.2</v>
      </c>
      <c r="L27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7C6.2.3</v>
      </c>
      <c r="M277" s="26" t="str">
        <f>IF(ISERROR(_xlfn.XLOOKUP(StatementLookup[[#This Row],[TopicID]],TopicLookup[TopicID],TopicLookup[TopicTitle])),"",_xlfn.XLOOKUP(StatementLookup[[#This Row],[TopicID]],TopicLookup[TopicID],TopicLookup[TopicTitle]))</f>
        <v>Fuels</v>
      </c>
      <c r="N277" s="27" t="str">
        <f>IF(ISERROR(_xlfn.XLOOKUP(StatementLookup[[#This Row],[LessonID]],LessonLookup[LessonID],LessonLookup[LessonTitle])),"",_xlfn.XLOOKUP(StatementLookup[[#This Row],[LessonID]],LessonLookup[LessonID],LessonLookup[LessonTitle]))</f>
        <v>Combustion</v>
      </c>
      <c r="O277" s="1" t="str">
        <f>IF(StatementLookup[[#This Row],[LearningStatementEnter]]="",StatementLookup[[#This Row],[LearningStatementAuto]],StatementLookup[[#This Row],[LearningStatementEnter]])</f>
        <v>Describe combustion of methane using word and balanced symbol equations</v>
      </c>
      <c r="P277" s="1" t="s">
        <v>1370</v>
      </c>
      <c r="Q277" s="1" t="s">
        <v>2953</v>
      </c>
      <c r="R277" s="1"/>
      <c r="S27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77" s="43"/>
      <c r="U277" s="43"/>
      <c r="V277" s="43"/>
      <c r="W277" s="43"/>
      <c r="X277" s="43"/>
      <c r="Y277" s="43"/>
      <c r="Z277" s="43"/>
      <c r="AA277" s="43"/>
      <c r="AC277" s="43"/>
      <c r="AD277" s="43"/>
    </row>
    <row r="278" spans="1:30" ht="14.65" customHeight="1" x14ac:dyDescent="0.25">
      <c r="A278" s="42" t="str">
        <f>_xlfn.XLOOKUP(StatementLookup[[#This Row],[TopicID]],TopicLookup[TopicID],TopicLookup[SyllabusSubject])</f>
        <v>Science</v>
      </c>
      <c r="B278" s="43">
        <f>_xlfn.XLOOKUP(StatementLookup[[#This Row],[TopicID]],TopicLookup[TopicID],TopicLookup[SyllabusKeyStage])</f>
        <v>3</v>
      </c>
      <c r="C278" s="43" t="str">
        <f>_xlfn.XLOOKUP(StatementLookup[[#This Row],[TopicID]],topics!I:I,topics!D:D)</f>
        <v>KS3.Science</v>
      </c>
      <c r="D278" s="43" t="str">
        <f>_xlfn.XLOOKUP(StatementLookup[[#This Row],[TopicID]],topics!I:I,topics!E:E)</f>
        <v>Y7.Science</v>
      </c>
      <c r="E278" s="44">
        <v>7</v>
      </c>
      <c r="F278" s="36" t="s">
        <v>13</v>
      </c>
      <c r="G278" s="45">
        <v>6</v>
      </c>
      <c r="H278" s="36">
        <v>3</v>
      </c>
      <c r="I278" s="46">
        <v>1</v>
      </c>
      <c r="J27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7C6</v>
      </c>
      <c r="K27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7C6.3</v>
      </c>
      <c r="L27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7C6.3.1</v>
      </c>
      <c r="M278" s="26" t="str">
        <f>IF(ISERROR(_xlfn.XLOOKUP(StatementLookup[[#This Row],[TopicID]],TopicLookup[TopicID],TopicLookup[TopicTitle])),"",_xlfn.XLOOKUP(StatementLookup[[#This Row],[TopicID]],TopicLookup[TopicID],TopicLookup[TopicTitle]))</f>
        <v>Fuels</v>
      </c>
      <c r="N278" s="27" t="str">
        <f>IF(ISERROR(_xlfn.XLOOKUP(StatementLookup[[#This Row],[LessonID]],LessonLookup[LessonID],LessonLookup[LessonTitle])),"",_xlfn.XLOOKUP(StatementLookup[[#This Row],[LessonID]],LessonLookup[LessonID],LessonLookup[LessonTitle]))</f>
        <v>Fossil Fuels</v>
      </c>
      <c r="O278" s="1" t="str">
        <f>IF(StatementLookup[[#This Row],[LearningStatementEnter]]="",StatementLookup[[#This Row],[LearningStatementAuto]],StatementLookup[[#This Row],[LearningStatementEnter]])</f>
        <v>Recall examples of fossil fuels.</v>
      </c>
      <c r="P278" s="1" t="s">
        <v>1371</v>
      </c>
      <c r="Q278" s="1" t="s">
        <v>2953</v>
      </c>
      <c r="R278" s="1"/>
      <c r="S27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78" s="43"/>
      <c r="U278" s="43"/>
      <c r="V278" s="43"/>
      <c r="W278" s="43"/>
      <c r="X278" s="43"/>
      <c r="Y278" s="43"/>
      <c r="Z278" s="43"/>
      <c r="AA278" s="43"/>
      <c r="AC278" s="43"/>
      <c r="AD278" s="43"/>
    </row>
    <row r="279" spans="1:30" ht="14.65" customHeight="1" x14ac:dyDescent="0.25">
      <c r="A279" s="42" t="str">
        <f>_xlfn.XLOOKUP(StatementLookup[[#This Row],[TopicID]],TopicLookup[TopicID],TopicLookup[SyllabusSubject])</f>
        <v>Science</v>
      </c>
      <c r="B279" s="43">
        <f>_xlfn.XLOOKUP(StatementLookup[[#This Row],[TopicID]],TopicLookup[TopicID],TopicLookup[SyllabusKeyStage])</f>
        <v>3</v>
      </c>
      <c r="C279" s="43" t="str">
        <f>_xlfn.XLOOKUP(StatementLookup[[#This Row],[TopicID]],topics!I:I,topics!D:D)</f>
        <v>KS3.Science</v>
      </c>
      <c r="D279" s="43" t="str">
        <f>_xlfn.XLOOKUP(StatementLookup[[#This Row],[TopicID]],topics!I:I,topics!E:E)</f>
        <v>Y7.Science</v>
      </c>
      <c r="E279" s="44">
        <v>7</v>
      </c>
      <c r="F279" s="36" t="s">
        <v>13</v>
      </c>
      <c r="G279" s="45">
        <v>6</v>
      </c>
      <c r="H279" s="36">
        <v>3</v>
      </c>
      <c r="I279" s="46">
        <v>2</v>
      </c>
      <c r="J27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7C6</v>
      </c>
      <c r="K27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7C6.3</v>
      </c>
      <c r="L27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7C6.3.2</v>
      </c>
      <c r="M279" s="26" t="str">
        <f>IF(ISERROR(_xlfn.XLOOKUP(StatementLookup[[#This Row],[TopicID]],TopicLookup[TopicID],TopicLookup[TopicTitle])),"",_xlfn.XLOOKUP(StatementLookup[[#This Row],[TopicID]],TopicLookup[TopicID],TopicLookup[TopicTitle]))</f>
        <v>Fuels</v>
      </c>
      <c r="N279" s="27" t="str">
        <f>IF(ISERROR(_xlfn.XLOOKUP(StatementLookup[[#This Row],[LessonID]],LessonLookup[LessonID],LessonLookup[LessonTitle])),"",_xlfn.XLOOKUP(StatementLookup[[#This Row],[LessonID]],LessonLookup[LessonID],LessonLookup[LessonTitle]))</f>
        <v>Fossil Fuels</v>
      </c>
      <c r="O279" s="1" t="str">
        <f>IF(StatementLookup[[#This Row],[LearningStatementEnter]]="",StatementLookup[[#This Row],[LearningStatementAuto]],StatementLookup[[#This Row],[LearningStatementEnter]])</f>
        <v>State that fossil fuels are rich in compounds containing carbon</v>
      </c>
      <c r="P279" s="1" t="s">
        <v>1372</v>
      </c>
      <c r="Q279" s="1" t="s">
        <v>2953</v>
      </c>
      <c r="R279" s="1"/>
      <c r="S27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79" s="43"/>
      <c r="U279" s="43"/>
      <c r="V279" s="43"/>
      <c r="W279" s="43"/>
      <c r="X279" s="43"/>
      <c r="Y279" s="43"/>
      <c r="Z279" s="43"/>
      <c r="AA279" s="43"/>
      <c r="AC279" s="43"/>
      <c r="AD279" s="43"/>
    </row>
    <row r="280" spans="1:30" ht="14.65" customHeight="1" x14ac:dyDescent="0.25">
      <c r="A280" s="42" t="str">
        <f>_xlfn.XLOOKUP(StatementLookup[[#This Row],[TopicID]],TopicLookup[TopicID],TopicLookup[SyllabusSubject])</f>
        <v>Science</v>
      </c>
      <c r="B280" s="43">
        <f>_xlfn.XLOOKUP(StatementLookup[[#This Row],[TopicID]],TopicLookup[TopicID],TopicLookup[SyllabusKeyStage])</f>
        <v>3</v>
      </c>
      <c r="C280" s="43" t="str">
        <f>_xlfn.XLOOKUP(StatementLookup[[#This Row],[TopicID]],topics!I:I,topics!D:D)</f>
        <v>KS3.Science</v>
      </c>
      <c r="D280" s="43" t="str">
        <f>_xlfn.XLOOKUP(StatementLookup[[#This Row],[TopicID]],topics!I:I,topics!E:E)</f>
        <v>Y7.Science</v>
      </c>
      <c r="E280" s="44">
        <v>7</v>
      </c>
      <c r="F280" s="36" t="s">
        <v>13</v>
      </c>
      <c r="G280" s="45">
        <v>6</v>
      </c>
      <c r="H280" s="36">
        <v>3</v>
      </c>
      <c r="I280" s="46">
        <v>3</v>
      </c>
      <c r="J28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7C6</v>
      </c>
      <c r="K28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7C6.3</v>
      </c>
      <c r="L28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7C6.3.3</v>
      </c>
      <c r="M280" s="26" t="str">
        <f>IF(ISERROR(_xlfn.XLOOKUP(StatementLookup[[#This Row],[TopicID]],TopicLookup[TopicID],TopicLookup[TopicTitle])),"",_xlfn.XLOOKUP(StatementLookup[[#This Row],[TopicID]],TopicLookup[TopicID],TopicLookup[TopicTitle]))</f>
        <v>Fuels</v>
      </c>
      <c r="N280" s="27" t="str">
        <f>IF(ISERROR(_xlfn.XLOOKUP(StatementLookup[[#This Row],[LessonID]],LessonLookup[LessonID],LessonLookup[LessonTitle])),"",_xlfn.XLOOKUP(StatementLookup[[#This Row],[LessonID]],LessonLookup[LessonID],LessonLookup[LessonTitle]))</f>
        <v>Fossil Fuels</v>
      </c>
      <c r="O280" s="1" t="str">
        <f>IF(StatementLookup[[#This Row],[LearningStatementEnter]]="",StatementLookup[[#This Row],[LearningStatementAuto]],StatementLookup[[#This Row],[LearningStatementEnter]])</f>
        <v>Describe how fossil fuels are formed</v>
      </c>
      <c r="P280" s="1" t="s">
        <v>1373</v>
      </c>
      <c r="Q280" s="1" t="s">
        <v>2953</v>
      </c>
      <c r="R280" s="1"/>
      <c r="S28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80" s="43"/>
      <c r="U280" s="43"/>
      <c r="V280" s="43"/>
      <c r="W280" s="43"/>
      <c r="X280" s="43"/>
      <c r="Y280" s="43"/>
      <c r="Z280" s="43"/>
      <c r="AA280" s="43"/>
      <c r="AC280" s="43"/>
      <c r="AD280" s="43"/>
    </row>
    <row r="281" spans="1:30" ht="14.65" customHeight="1" x14ac:dyDescent="0.25">
      <c r="A281" s="42" t="str">
        <f>_xlfn.XLOOKUP(StatementLookup[[#This Row],[TopicID]],TopicLookup[TopicID],TopicLookup[SyllabusSubject])</f>
        <v>Science</v>
      </c>
      <c r="B281" s="43">
        <f>_xlfn.XLOOKUP(StatementLookup[[#This Row],[TopicID]],TopicLookup[TopicID],TopicLookup[SyllabusKeyStage])</f>
        <v>3</v>
      </c>
      <c r="C281" s="43" t="str">
        <f>_xlfn.XLOOKUP(StatementLookup[[#This Row],[TopicID]],topics!I:I,topics!D:D)</f>
        <v>KS3.Science</v>
      </c>
      <c r="D281" s="43" t="str">
        <f>_xlfn.XLOOKUP(StatementLookup[[#This Row],[TopicID]],topics!I:I,topics!E:E)</f>
        <v>Y7.Science</v>
      </c>
      <c r="E281" s="44">
        <v>7</v>
      </c>
      <c r="F281" s="36" t="s">
        <v>13</v>
      </c>
      <c r="G281" s="45">
        <v>6</v>
      </c>
      <c r="H281" s="36">
        <v>4</v>
      </c>
      <c r="I281" s="46">
        <v>1</v>
      </c>
      <c r="J28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7C6</v>
      </c>
      <c r="K28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7C6.4</v>
      </c>
      <c r="L28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7C6.4.1</v>
      </c>
      <c r="M281" s="26" t="str">
        <f>IF(ISERROR(_xlfn.XLOOKUP(StatementLookup[[#This Row],[TopicID]],TopicLookup[TopicID],TopicLookup[TopicTitle])),"",_xlfn.XLOOKUP(StatementLookup[[#This Row],[TopicID]],TopicLookup[TopicID],TopicLookup[TopicTitle]))</f>
        <v>Fuels</v>
      </c>
      <c r="N281" s="27" t="str">
        <f>IF(ISERROR(_xlfn.XLOOKUP(StatementLookup[[#This Row],[LessonID]],LessonLookup[LessonID],LessonLookup[LessonTitle])),"",_xlfn.XLOOKUP(StatementLookup[[#This Row],[LessonID]],LessonLookup[LessonID],LessonLookup[LessonTitle]))</f>
        <v>Pollution from Fuels</v>
      </c>
      <c r="O281" s="1" t="str">
        <f>IF(StatementLookup[[#This Row],[LearningStatementEnter]]="",StatementLookup[[#This Row],[LearningStatementAuto]],StatementLookup[[#This Row],[LearningStatementEnter]])</f>
        <v>State the possible products of combustion reactions</v>
      </c>
      <c r="P281" s="43" t="s">
        <v>1374</v>
      </c>
      <c r="Q281" s="1" t="s">
        <v>2953</v>
      </c>
      <c r="R281" s="1"/>
      <c r="S28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81" s="43"/>
      <c r="U281" s="43"/>
      <c r="V281" s="43"/>
      <c r="W281" s="43"/>
      <c r="X281" s="43"/>
      <c r="Y281" s="43"/>
      <c r="Z281" s="43"/>
      <c r="AA281" s="43"/>
      <c r="AC281" s="43"/>
      <c r="AD281" s="43"/>
    </row>
    <row r="282" spans="1:30" ht="14.65" customHeight="1" x14ac:dyDescent="0.25">
      <c r="A282" s="42" t="str">
        <f>_xlfn.XLOOKUP(StatementLookup[[#This Row],[TopicID]],TopicLookup[TopicID],TopicLookup[SyllabusSubject])</f>
        <v>Science</v>
      </c>
      <c r="B282" s="43">
        <f>_xlfn.XLOOKUP(StatementLookup[[#This Row],[TopicID]],TopicLookup[TopicID],TopicLookup[SyllabusKeyStage])</f>
        <v>3</v>
      </c>
      <c r="C282" s="43" t="str">
        <f>_xlfn.XLOOKUP(StatementLookup[[#This Row],[TopicID]],topics!I:I,topics!D:D)</f>
        <v>KS3.Science</v>
      </c>
      <c r="D282" s="43" t="str">
        <f>_xlfn.XLOOKUP(StatementLookup[[#This Row],[TopicID]],topics!I:I,topics!E:E)</f>
        <v>Y7.Science</v>
      </c>
      <c r="E282" s="44">
        <v>7</v>
      </c>
      <c r="F282" s="36" t="s">
        <v>13</v>
      </c>
      <c r="G282" s="45">
        <v>6</v>
      </c>
      <c r="H282" s="36">
        <v>4</v>
      </c>
      <c r="I282" s="46">
        <v>2</v>
      </c>
      <c r="J28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7C6</v>
      </c>
      <c r="K28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7C6.4</v>
      </c>
      <c r="L28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7C6.4.2</v>
      </c>
      <c r="M282" s="26" t="str">
        <f>IF(ISERROR(_xlfn.XLOOKUP(StatementLookup[[#This Row],[TopicID]],TopicLookup[TopicID],TopicLookup[TopicTitle])),"",_xlfn.XLOOKUP(StatementLookup[[#This Row],[TopicID]],TopicLookup[TopicID],TopicLookup[TopicTitle]))</f>
        <v>Fuels</v>
      </c>
      <c r="N282" s="27" t="str">
        <f>IF(ISERROR(_xlfn.XLOOKUP(StatementLookup[[#This Row],[LessonID]],LessonLookup[LessonID],LessonLookup[LessonTitle])),"",_xlfn.XLOOKUP(StatementLookup[[#This Row],[LessonID]],LessonLookup[LessonID],LessonLookup[LessonTitle]))</f>
        <v>Pollution from Fuels</v>
      </c>
      <c r="O282" s="1" t="str">
        <f>IF(StatementLookup[[#This Row],[LearningStatementEnter]]="",StatementLookup[[#This Row],[LearningStatementAuto]],StatementLookup[[#This Row],[LearningStatementEnter]])</f>
        <v>Describe the causes and effects of burning fossil fuels</v>
      </c>
      <c r="P282" s="43" t="s">
        <v>1375</v>
      </c>
      <c r="Q282" s="1" t="s">
        <v>2953</v>
      </c>
      <c r="R282" s="1"/>
      <c r="S28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82" s="43"/>
      <c r="U282" s="43"/>
      <c r="V282" s="43"/>
      <c r="W282" s="43"/>
      <c r="X282" s="43"/>
      <c r="Y282" s="43"/>
      <c r="Z282" s="43"/>
      <c r="AA282" s="43"/>
      <c r="AC282" s="43"/>
      <c r="AD282" s="43"/>
    </row>
    <row r="283" spans="1:30" ht="14.65" customHeight="1" x14ac:dyDescent="0.25">
      <c r="A283" s="42" t="str">
        <f>_xlfn.XLOOKUP(StatementLookup[[#This Row],[TopicID]],TopicLookup[TopicID],TopicLookup[SyllabusSubject])</f>
        <v>Science</v>
      </c>
      <c r="B283" s="43">
        <f>_xlfn.XLOOKUP(StatementLookup[[#This Row],[TopicID]],TopicLookup[TopicID],TopicLookup[SyllabusKeyStage])</f>
        <v>3</v>
      </c>
      <c r="C283" s="43" t="str">
        <f>_xlfn.XLOOKUP(StatementLookup[[#This Row],[TopicID]],topics!I:I,topics!D:D)</f>
        <v>KS3.Science</v>
      </c>
      <c r="D283" s="43" t="str">
        <f>_xlfn.XLOOKUP(StatementLookup[[#This Row],[TopicID]],topics!I:I,topics!E:E)</f>
        <v>Y7.Science</v>
      </c>
      <c r="E283" s="44">
        <v>7</v>
      </c>
      <c r="F283" s="36" t="s">
        <v>13</v>
      </c>
      <c r="G283" s="45">
        <v>6</v>
      </c>
      <c r="H283" s="36">
        <v>4</v>
      </c>
      <c r="I283" s="46">
        <v>3</v>
      </c>
      <c r="J28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7C6</v>
      </c>
      <c r="K28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7C6.4</v>
      </c>
      <c r="L28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7C6.4.3</v>
      </c>
      <c r="M283" s="26" t="str">
        <f>IF(ISERROR(_xlfn.XLOOKUP(StatementLookup[[#This Row],[TopicID]],TopicLookup[TopicID],TopicLookup[TopicTitle])),"",_xlfn.XLOOKUP(StatementLookup[[#This Row],[TopicID]],TopicLookup[TopicID],TopicLookup[TopicTitle]))</f>
        <v>Fuels</v>
      </c>
      <c r="N283" s="27" t="str">
        <f>IF(ISERROR(_xlfn.XLOOKUP(StatementLookup[[#This Row],[LessonID]],LessonLookup[LessonID],LessonLookup[LessonTitle])),"",_xlfn.XLOOKUP(StatementLookup[[#This Row],[LessonID]],LessonLookup[LessonID],LessonLookup[LessonTitle]))</f>
        <v>Pollution from Fuels</v>
      </c>
      <c r="O283" s="1" t="str">
        <f>IF(StatementLookup[[#This Row],[LearningStatementEnter]]="",StatementLookup[[#This Row],[LearningStatementAuto]],StatementLookup[[#This Row],[LearningStatementEnter]])</f>
        <v>Explain how we can reduce the impact of burning fossil fuels</v>
      </c>
      <c r="P283" s="1" t="s">
        <v>1376</v>
      </c>
      <c r="Q283" s="1" t="s">
        <v>2953</v>
      </c>
      <c r="R283" s="1"/>
      <c r="S28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83" s="43"/>
      <c r="U283" s="43"/>
      <c r="V283" s="43"/>
      <c r="W283" s="43"/>
      <c r="X283" s="43"/>
      <c r="Y283" s="43"/>
      <c r="Z283" s="43"/>
      <c r="AA283" s="43"/>
      <c r="AC283" s="43"/>
      <c r="AD283" s="43"/>
    </row>
    <row r="284" spans="1:30" ht="14.65" customHeight="1" x14ac:dyDescent="0.25">
      <c r="A284" s="42" t="str">
        <f>_xlfn.XLOOKUP(StatementLookup[[#This Row],[TopicID]],TopicLookup[TopicID],TopicLookup[SyllabusSubject])</f>
        <v>Science</v>
      </c>
      <c r="B284" s="43">
        <f>_xlfn.XLOOKUP(StatementLookup[[#This Row],[TopicID]],TopicLookup[TopicID],TopicLookup[SyllabusKeyStage])</f>
        <v>3</v>
      </c>
      <c r="C284" s="43" t="str">
        <f>_xlfn.XLOOKUP(StatementLookup[[#This Row],[TopicID]],topics!I:I,topics!D:D)</f>
        <v>KS3.Science</v>
      </c>
      <c r="D284" s="43" t="str">
        <f>_xlfn.XLOOKUP(StatementLookup[[#This Row],[TopicID]],topics!I:I,topics!E:E)</f>
        <v>Y7.Science</v>
      </c>
      <c r="E284" s="44">
        <v>7</v>
      </c>
      <c r="F284" s="36" t="s">
        <v>13</v>
      </c>
      <c r="G284" s="45">
        <v>6</v>
      </c>
      <c r="H284" s="36">
        <v>5</v>
      </c>
      <c r="I284" s="46">
        <v>1</v>
      </c>
      <c r="J28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7C6</v>
      </c>
      <c r="K28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7C6.5</v>
      </c>
      <c r="L28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7C6.5.1</v>
      </c>
      <c r="M284" s="26" t="str">
        <f>IF(ISERROR(_xlfn.XLOOKUP(StatementLookup[[#This Row],[TopicID]],TopicLookup[TopicID],TopicLookup[TopicTitle])),"",_xlfn.XLOOKUP(StatementLookup[[#This Row],[TopicID]],TopicLookup[TopicID],TopicLookup[TopicTitle]))</f>
        <v>Fuels</v>
      </c>
      <c r="N284" s="27" t="str">
        <f>IF(ISERROR(_xlfn.XLOOKUP(StatementLookup[[#This Row],[LessonID]],LessonLookup[LessonID],LessonLookup[LessonTitle])),"",_xlfn.XLOOKUP(StatementLookup[[#This Row],[LessonID]],LessonLookup[LessonID],LessonLookup[LessonTitle]))</f>
        <v>Fuel Burners</v>
      </c>
      <c r="O284" s="1" t="str">
        <f>IF(StatementLookup[[#This Row],[LearningStatementEnter]]="",StatementLookup[[#This Row],[LearningStatementAuto]],StatementLookup[[#This Row],[LearningStatementEnter]])</f>
        <v>Describe an experiment to compare the amount of energy released by a fuel</v>
      </c>
      <c r="P284" s="43" t="s">
        <v>1377</v>
      </c>
      <c r="Q284" s="1" t="s">
        <v>2953</v>
      </c>
      <c r="R284" s="1"/>
      <c r="S28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84" s="43"/>
      <c r="U284" s="43"/>
      <c r="V284" s="43"/>
      <c r="W284" s="43"/>
      <c r="X284" s="43"/>
      <c r="Y284" s="43"/>
      <c r="Z284" s="43"/>
      <c r="AA284" s="43"/>
      <c r="AC284" s="43"/>
      <c r="AD284" s="43"/>
    </row>
    <row r="285" spans="1:30" ht="14.65" customHeight="1" x14ac:dyDescent="0.25">
      <c r="A285" s="42" t="str">
        <f>_xlfn.XLOOKUP(StatementLookup[[#This Row],[TopicID]],TopicLookup[TopicID],TopicLookup[SyllabusSubject])</f>
        <v>Science</v>
      </c>
      <c r="B285" s="43">
        <f>_xlfn.XLOOKUP(StatementLookup[[#This Row],[TopicID]],TopicLookup[TopicID],TopicLookup[SyllabusKeyStage])</f>
        <v>3</v>
      </c>
      <c r="C285" s="43" t="str">
        <f>_xlfn.XLOOKUP(StatementLookup[[#This Row],[TopicID]],topics!I:I,topics!D:D)</f>
        <v>KS3.Science</v>
      </c>
      <c r="D285" s="43" t="str">
        <f>_xlfn.XLOOKUP(StatementLookup[[#This Row],[TopicID]],topics!I:I,topics!E:E)</f>
        <v>Y7.Science</v>
      </c>
      <c r="E285" s="44">
        <v>7</v>
      </c>
      <c r="F285" s="36" t="s">
        <v>13</v>
      </c>
      <c r="G285" s="45">
        <v>6</v>
      </c>
      <c r="H285" s="36">
        <v>5</v>
      </c>
      <c r="I285" s="46">
        <v>2</v>
      </c>
      <c r="J28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7C6</v>
      </c>
      <c r="K28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7C6.5</v>
      </c>
      <c r="L28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7C6.5.2</v>
      </c>
      <c r="M285" s="26" t="str">
        <f>IF(ISERROR(_xlfn.XLOOKUP(StatementLookup[[#This Row],[TopicID]],TopicLookup[TopicID],TopicLookup[TopicTitle])),"",_xlfn.XLOOKUP(StatementLookup[[#This Row],[TopicID]],TopicLookup[TopicID],TopicLookup[TopicTitle]))</f>
        <v>Fuels</v>
      </c>
      <c r="N285" s="27" t="str">
        <f>IF(ISERROR(_xlfn.XLOOKUP(StatementLookup[[#This Row],[LessonID]],LessonLookup[LessonID],LessonLookup[LessonTitle])),"",_xlfn.XLOOKUP(StatementLookup[[#This Row],[LessonID]],LessonLookup[LessonID],LessonLookup[LessonTitle]))</f>
        <v>Fuel Burners</v>
      </c>
      <c r="O285" s="1" t="str">
        <f>IF(StatementLookup[[#This Row],[LearningStatementEnter]]="",StatementLookup[[#This Row],[LearningStatementAuto]],StatementLookup[[#This Row],[LearningStatementEnter]])</f>
        <v>Calculate the amount of energy released by a fuel</v>
      </c>
      <c r="P285" s="43" t="s">
        <v>1378</v>
      </c>
      <c r="Q285" s="1" t="s">
        <v>2953</v>
      </c>
      <c r="R285" s="1"/>
      <c r="S28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85" s="43"/>
      <c r="U285" s="43"/>
      <c r="V285" s="43"/>
      <c r="W285" s="43"/>
      <c r="X285" s="43"/>
      <c r="Y285" s="43"/>
      <c r="Z285" s="43"/>
      <c r="AA285" s="43"/>
      <c r="AC285" s="43"/>
      <c r="AD285" s="43"/>
    </row>
    <row r="286" spans="1:30" ht="14.65" customHeight="1" x14ac:dyDescent="0.25">
      <c r="A286" s="42" t="str">
        <f>_xlfn.XLOOKUP(StatementLookup[[#This Row],[TopicID]],TopicLookup[TopicID],TopicLookup[SyllabusSubject])</f>
        <v>Science</v>
      </c>
      <c r="B286" s="43">
        <f>_xlfn.XLOOKUP(StatementLookup[[#This Row],[TopicID]],TopicLookup[TopicID],TopicLookup[SyllabusKeyStage])</f>
        <v>3</v>
      </c>
      <c r="C286" s="43" t="str">
        <f>_xlfn.XLOOKUP(StatementLookup[[#This Row],[TopicID]],topics!I:I,topics!D:D)</f>
        <v>KS3.Science</v>
      </c>
      <c r="D286" s="43" t="str">
        <f>_xlfn.XLOOKUP(StatementLookup[[#This Row],[TopicID]],topics!I:I,topics!E:E)</f>
        <v>Y7.Science</v>
      </c>
      <c r="E286" s="44">
        <v>7</v>
      </c>
      <c r="F286" s="36" t="s">
        <v>13</v>
      </c>
      <c r="G286" s="45">
        <v>6</v>
      </c>
      <c r="H286" s="36">
        <v>5</v>
      </c>
      <c r="I286" s="46">
        <v>3</v>
      </c>
      <c r="J28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7C6</v>
      </c>
      <c r="K28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7C6.5</v>
      </c>
      <c r="L28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7C6.5.3</v>
      </c>
      <c r="M286" s="26" t="str">
        <f>IF(ISERROR(_xlfn.XLOOKUP(StatementLookup[[#This Row],[TopicID]],TopicLookup[TopicID],TopicLookup[TopicTitle])),"",_xlfn.XLOOKUP(StatementLookup[[#This Row],[TopicID]],TopicLookup[TopicID],TopicLookup[TopicTitle]))</f>
        <v>Fuels</v>
      </c>
      <c r="N286" s="27" t="str">
        <f>IF(ISERROR(_xlfn.XLOOKUP(StatementLookup[[#This Row],[LessonID]],LessonLookup[LessonID],LessonLookup[LessonTitle])),"",_xlfn.XLOOKUP(StatementLookup[[#This Row],[LessonID]],LessonLookup[LessonID],LessonLookup[LessonTitle]))</f>
        <v>Fuel Burners</v>
      </c>
      <c r="O286" s="1" t="str">
        <f>IF(StatementLookup[[#This Row],[LearningStatementEnter]]="",StatementLookup[[#This Row],[LearningStatementAuto]],StatementLookup[[#This Row],[LearningStatementEnter]])</f>
        <v>Make a conclusion about the energy value of a fuel from experimental results</v>
      </c>
      <c r="P286" s="1" t="s">
        <v>1379</v>
      </c>
      <c r="Q286" s="1" t="s">
        <v>2953</v>
      </c>
      <c r="R286" s="1"/>
      <c r="S28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86" s="43"/>
      <c r="U286" s="43"/>
      <c r="V286" s="43"/>
      <c r="W286" s="43"/>
      <c r="X286" s="43"/>
      <c r="Y286" s="43"/>
      <c r="Z286" s="43"/>
      <c r="AA286" s="43"/>
      <c r="AC286" s="43"/>
      <c r="AD286" s="43"/>
    </row>
    <row r="287" spans="1:30" ht="14.65" customHeight="1" x14ac:dyDescent="0.25">
      <c r="A287" s="42" t="str">
        <f>_xlfn.XLOOKUP(StatementLookup[[#This Row],[TopicID]],TopicLookup[TopicID],TopicLookup[SyllabusSubject])</f>
        <v>Science</v>
      </c>
      <c r="B287" s="43">
        <f>_xlfn.XLOOKUP(StatementLookup[[#This Row],[TopicID]],TopicLookup[TopicID],TopicLookup[SyllabusKeyStage])</f>
        <v>3</v>
      </c>
      <c r="C287" s="43" t="str">
        <f>_xlfn.XLOOKUP(StatementLookup[[#This Row],[TopicID]],topics!I:I,topics!D:D)</f>
        <v>KS3.Science</v>
      </c>
      <c r="D287" s="43" t="str">
        <f>_xlfn.XLOOKUP(StatementLookup[[#This Row],[TopicID]],topics!I:I,topics!E:E)</f>
        <v>Y7.Science</v>
      </c>
      <c r="E287" s="44">
        <v>7</v>
      </c>
      <c r="F287" s="36" t="s">
        <v>13</v>
      </c>
      <c r="G287" s="45">
        <v>6</v>
      </c>
      <c r="H287" s="36">
        <v>7</v>
      </c>
      <c r="I287" s="46">
        <v>1</v>
      </c>
      <c r="J28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7C6</v>
      </c>
      <c r="K28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7C6.7</v>
      </c>
      <c r="L28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7C6.7.1</v>
      </c>
      <c r="M287" s="26" t="str">
        <f>IF(ISERROR(_xlfn.XLOOKUP(StatementLookup[[#This Row],[TopicID]],TopicLookup[TopicID],TopicLookup[TopicTitle])),"",_xlfn.XLOOKUP(StatementLookup[[#This Row],[TopicID]],TopicLookup[TopicID],TopicLookup[TopicTitle]))</f>
        <v>Fuels</v>
      </c>
      <c r="N287" s="27" t="str">
        <f>IF(ISERROR(_xlfn.XLOOKUP(StatementLookup[[#This Row],[LessonID]],LessonLookup[LessonID],LessonLookup[LessonTitle])),"",_xlfn.XLOOKUP(StatementLookup[[#This Row],[LessonID]],LessonLookup[LessonID],LessonLookup[LessonTitle]))</f>
        <v>Alternative Fuels</v>
      </c>
      <c r="O287" s="1" t="str">
        <f>IF(StatementLookup[[#This Row],[LearningStatementEnter]]="",StatementLookup[[#This Row],[LearningStatementAuto]],StatementLookup[[#This Row],[LearningStatementEnter]])</f>
        <v>Name alternative fuels such as biodiesel, bioalcohol and hydrogen</v>
      </c>
      <c r="P287" s="43" t="s">
        <v>1380</v>
      </c>
      <c r="Q287" s="1" t="s">
        <v>2953</v>
      </c>
      <c r="R287" s="1"/>
      <c r="S28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87" s="43"/>
      <c r="U287" s="43"/>
      <c r="V287" s="43"/>
      <c r="W287" s="43"/>
      <c r="X287" s="43"/>
      <c r="Y287" s="43"/>
      <c r="Z287" s="43"/>
      <c r="AA287" s="43"/>
      <c r="AC287" s="43"/>
      <c r="AD287" s="43"/>
    </row>
    <row r="288" spans="1:30" ht="14.65" customHeight="1" x14ac:dyDescent="0.25">
      <c r="A288" s="42" t="str">
        <f>_xlfn.XLOOKUP(StatementLookup[[#This Row],[TopicID]],TopicLookup[TopicID],TopicLookup[SyllabusSubject])</f>
        <v>Science</v>
      </c>
      <c r="B288" s="43">
        <f>_xlfn.XLOOKUP(StatementLookup[[#This Row],[TopicID]],TopicLookup[TopicID],TopicLookup[SyllabusKeyStage])</f>
        <v>3</v>
      </c>
      <c r="C288" s="43" t="str">
        <f>_xlfn.XLOOKUP(StatementLookup[[#This Row],[TopicID]],topics!I:I,topics!D:D)</f>
        <v>KS3.Science</v>
      </c>
      <c r="D288" s="43" t="str">
        <f>_xlfn.XLOOKUP(StatementLookup[[#This Row],[TopicID]],topics!I:I,topics!E:E)</f>
        <v>Y7.Science</v>
      </c>
      <c r="E288" s="44">
        <v>7</v>
      </c>
      <c r="F288" s="36" t="s">
        <v>13</v>
      </c>
      <c r="G288" s="45">
        <v>6</v>
      </c>
      <c r="H288" s="36">
        <v>7</v>
      </c>
      <c r="I288" s="46">
        <v>2</v>
      </c>
      <c r="J28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7C6</v>
      </c>
      <c r="K28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7C6.7</v>
      </c>
      <c r="L28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7C6.7.2</v>
      </c>
      <c r="M288" s="26" t="str">
        <f>IF(ISERROR(_xlfn.XLOOKUP(StatementLookup[[#This Row],[TopicID]],TopicLookup[TopicID],TopicLookup[TopicTitle])),"",_xlfn.XLOOKUP(StatementLookup[[#This Row],[TopicID]],TopicLookup[TopicID],TopicLookup[TopicTitle]))</f>
        <v>Fuels</v>
      </c>
      <c r="N288" s="27" t="str">
        <f>IF(ISERROR(_xlfn.XLOOKUP(StatementLookup[[#This Row],[LessonID]],LessonLookup[LessonID],LessonLookup[LessonTitle])),"",_xlfn.XLOOKUP(StatementLookup[[#This Row],[LessonID]],LessonLookup[LessonID],LessonLookup[LessonTitle]))</f>
        <v>Alternative Fuels</v>
      </c>
      <c r="O288" s="1" t="str">
        <f>IF(StatementLookup[[#This Row],[LearningStatementEnter]]="",StatementLookup[[#This Row],[LearningStatementAuto]],StatementLookup[[#This Row],[LearningStatementEnter]])</f>
        <v>Describe the features of alternative fuels that make them suitable for use</v>
      </c>
      <c r="P288" s="43" t="s">
        <v>1381</v>
      </c>
      <c r="Q288" s="1" t="s">
        <v>2953</v>
      </c>
      <c r="R288" s="1"/>
      <c r="S28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88" s="43"/>
      <c r="U288" s="43"/>
      <c r="V288" s="43"/>
      <c r="W288" s="43"/>
      <c r="X288" s="43"/>
      <c r="Y288" s="43"/>
      <c r="Z288" s="43"/>
      <c r="AA288" s="43"/>
      <c r="AC288" s="43"/>
      <c r="AD288" s="43"/>
    </row>
    <row r="289" spans="1:30" ht="14.65" customHeight="1" x14ac:dyDescent="0.25">
      <c r="A289" s="42" t="str">
        <f>_xlfn.XLOOKUP(StatementLookup[[#This Row],[TopicID]],TopicLookup[TopicID],TopicLookup[SyllabusSubject])</f>
        <v>Science</v>
      </c>
      <c r="B289" s="43">
        <f>_xlfn.XLOOKUP(StatementLookup[[#This Row],[TopicID]],TopicLookup[TopicID],TopicLookup[SyllabusKeyStage])</f>
        <v>3</v>
      </c>
      <c r="C289" s="43" t="str">
        <f>_xlfn.XLOOKUP(StatementLookup[[#This Row],[TopicID]],topics!I:I,topics!D:D)</f>
        <v>KS3.Science</v>
      </c>
      <c r="D289" s="43" t="str">
        <f>_xlfn.XLOOKUP(StatementLookup[[#This Row],[TopicID]],topics!I:I,topics!E:E)</f>
        <v>Y7.Science</v>
      </c>
      <c r="E289" s="44">
        <v>7</v>
      </c>
      <c r="F289" s="36" t="s">
        <v>13</v>
      </c>
      <c r="G289" s="45">
        <v>6</v>
      </c>
      <c r="H289" s="36">
        <v>7</v>
      </c>
      <c r="I289" s="46">
        <v>3</v>
      </c>
      <c r="J28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7C6</v>
      </c>
      <c r="K28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7C6.7</v>
      </c>
      <c r="L28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7C6.7.3</v>
      </c>
      <c r="M289" s="26" t="str">
        <f>IF(ISERROR(_xlfn.XLOOKUP(StatementLookup[[#This Row],[TopicID]],TopicLookup[TopicID],TopicLookup[TopicTitle])),"",_xlfn.XLOOKUP(StatementLookup[[#This Row],[TopicID]],TopicLookup[TopicID],TopicLookup[TopicTitle]))</f>
        <v>Fuels</v>
      </c>
      <c r="N289" s="27" t="str">
        <f>IF(ISERROR(_xlfn.XLOOKUP(StatementLookup[[#This Row],[LessonID]],LessonLookup[LessonID],LessonLookup[LessonTitle])),"",_xlfn.XLOOKUP(StatementLookup[[#This Row],[LessonID]],LessonLookup[LessonID],LessonLookup[LessonTitle]))</f>
        <v>Alternative Fuels</v>
      </c>
      <c r="O289" s="1" t="str">
        <f>IF(StatementLookup[[#This Row],[LearningStatementEnter]]="",StatementLookup[[#This Row],[LearningStatementAuto]],StatementLookup[[#This Row],[LearningStatementEnter]])</f>
        <v>Discuss the advantages and disadvantages of alternative fuels</v>
      </c>
      <c r="P289" s="1" t="s">
        <v>1382</v>
      </c>
      <c r="Q289" s="1" t="s">
        <v>2953</v>
      </c>
      <c r="R289" s="1"/>
      <c r="S28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89" s="43"/>
      <c r="U289" s="43"/>
      <c r="V289" s="43"/>
      <c r="W289" s="43"/>
      <c r="X289" s="43"/>
      <c r="Y289" s="43"/>
      <c r="Z289" s="43"/>
      <c r="AA289" s="43"/>
      <c r="AC289" s="43"/>
      <c r="AD289" s="43"/>
    </row>
    <row r="290" spans="1:30" ht="14.65" customHeight="1" x14ac:dyDescent="0.25">
      <c r="A290" s="42" t="str">
        <f>_xlfn.XLOOKUP(StatementLookup[[#This Row],[TopicID]],TopicLookup[TopicID],TopicLookup[SyllabusSubject])</f>
        <v>Science</v>
      </c>
      <c r="B290" s="43">
        <f>_xlfn.XLOOKUP(StatementLookup[[#This Row],[TopicID]],TopicLookup[TopicID],TopicLookup[SyllabusKeyStage])</f>
        <v>3</v>
      </c>
      <c r="C290" s="43" t="str">
        <f>_xlfn.XLOOKUP(StatementLookup[[#This Row],[TopicID]],topics!I:I,topics!D:D)</f>
        <v>KS3.Science</v>
      </c>
      <c r="D290" s="43" t="str">
        <f>_xlfn.XLOOKUP(StatementLookup[[#This Row],[TopicID]],topics!I:I,topics!E:E)</f>
        <v>Y7.Science</v>
      </c>
      <c r="E290" s="44">
        <v>7</v>
      </c>
      <c r="F290" s="36" t="s">
        <v>13</v>
      </c>
      <c r="G290" s="45">
        <v>6</v>
      </c>
      <c r="H290" s="36" t="s">
        <v>8</v>
      </c>
      <c r="I290" s="46">
        <v>1</v>
      </c>
      <c r="J29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7C6</v>
      </c>
      <c r="K29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7C6.F</v>
      </c>
      <c r="L29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7C6.F.1</v>
      </c>
      <c r="M290" s="26" t="str">
        <f>IF(ISERROR(_xlfn.XLOOKUP(StatementLookup[[#This Row],[TopicID]],TopicLookup[TopicID],TopicLookup[TopicTitle])),"",_xlfn.XLOOKUP(StatementLookup[[#This Row],[TopicID]],TopicLookup[TopicID],TopicLookup[TopicTitle]))</f>
        <v>Fuels</v>
      </c>
      <c r="N290" s="27" t="str">
        <f>IF(ISERROR(_xlfn.XLOOKUP(StatementLookup[[#This Row],[LessonID]],LessonLookup[LessonID],LessonLookup[LessonTitle])),"",_xlfn.XLOOKUP(StatementLookup[[#This Row],[LessonID]],LessonLookup[LessonID],LessonLookup[LessonTitle]))</f>
        <v>Test feedback: 7C6 Fuels</v>
      </c>
      <c r="O290" s="1" t="str">
        <f>IF(StatementLookup[[#This Row],[LearningStatementEnter]]="",StatementLookup[[#This Row],[LearningStatementAuto]],StatementLookup[[#This Row],[LearningStatementEnter]])</f>
        <v>Review WWW &amp; EBI for topic 7C6 Fuels</v>
      </c>
      <c r="P290" s="1"/>
      <c r="Q290" s="1" t="s">
        <v>2954</v>
      </c>
      <c r="R290" s="1"/>
      <c r="S29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WWW &amp; EBI for topic 7C6 Fuels</v>
      </c>
      <c r="T290" s="43"/>
      <c r="U290" s="43"/>
      <c r="V290" s="43"/>
      <c r="W290" s="43"/>
      <c r="X290" s="43"/>
      <c r="Y290" s="43"/>
      <c r="Z290" s="43"/>
      <c r="AA290" s="43"/>
      <c r="AC290" s="43"/>
      <c r="AD290" s="43"/>
    </row>
    <row r="291" spans="1:30" ht="14.65" customHeight="1" x14ac:dyDescent="0.25">
      <c r="A291" s="42" t="str">
        <f>_xlfn.XLOOKUP(StatementLookup[[#This Row],[TopicID]],TopicLookup[TopicID],TopicLookup[SyllabusSubject])</f>
        <v>Science</v>
      </c>
      <c r="B291" s="43">
        <f>_xlfn.XLOOKUP(StatementLookup[[#This Row],[TopicID]],TopicLookup[TopicID],TopicLookup[SyllabusKeyStage])</f>
        <v>3</v>
      </c>
      <c r="C291" s="43" t="str">
        <f>_xlfn.XLOOKUP(StatementLookup[[#This Row],[TopicID]],topics!I:I,topics!D:D)</f>
        <v>KS3.Science</v>
      </c>
      <c r="D291" s="43" t="str">
        <f>_xlfn.XLOOKUP(StatementLookup[[#This Row],[TopicID]],topics!I:I,topics!E:E)</f>
        <v>Y7.Science</v>
      </c>
      <c r="E291" s="44">
        <v>7</v>
      </c>
      <c r="F291" s="36" t="s">
        <v>13</v>
      </c>
      <c r="G291" s="45">
        <v>6</v>
      </c>
      <c r="H291" s="36" t="s">
        <v>6</v>
      </c>
      <c r="I291" s="46">
        <v>1</v>
      </c>
      <c r="J29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7C6</v>
      </c>
      <c r="K29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7C6.R</v>
      </c>
      <c r="L29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7C6.R.1</v>
      </c>
      <c r="M291" s="26" t="str">
        <f>IF(ISERROR(_xlfn.XLOOKUP(StatementLookup[[#This Row],[TopicID]],TopicLookup[TopicID],TopicLookup[TopicTitle])),"",_xlfn.XLOOKUP(StatementLookup[[#This Row],[TopicID]],TopicLookup[TopicID],TopicLookup[TopicTitle]))</f>
        <v>Fuels</v>
      </c>
      <c r="N291" s="27" t="str">
        <f>IF(ISERROR(_xlfn.XLOOKUP(StatementLookup[[#This Row],[LessonID]],LessonLookup[LessonID],LessonLookup[LessonTitle])),"",_xlfn.XLOOKUP(StatementLookup[[#This Row],[LessonID]],LessonLookup[LessonID],LessonLookup[LessonTitle]))</f>
        <v>Revision of topic 7C6 Fuels</v>
      </c>
      <c r="O291" s="1" t="str">
        <f>IF(StatementLookup[[#This Row],[LearningStatementEnter]]="",StatementLookup[[#This Row],[LearningStatementAuto]],StatementLookup[[#This Row],[LearningStatementEnter]])</f>
        <v>Review topic 7C6 Fuels</v>
      </c>
      <c r="P291" s="1"/>
      <c r="Q291" s="1" t="s">
        <v>2954</v>
      </c>
      <c r="R291" s="1"/>
      <c r="S29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topic 7C6 Fuels</v>
      </c>
      <c r="T291" s="43"/>
      <c r="U291" s="43"/>
      <c r="V291" s="43"/>
      <c r="W291" s="43"/>
      <c r="X291" s="43"/>
      <c r="Y291" s="43"/>
      <c r="Z291" s="43"/>
      <c r="AA291" s="43"/>
      <c r="AC291" s="43"/>
      <c r="AD291" s="43"/>
    </row>
    <row r="292" spans="1:30" ht="14.65" customHeight="1" x14ac:dyDescent="0.25">
      <c r="A292" s="42" t="str">
        <f>_xlfn.XLOOKUP(StatementLookup[[#This Row],[TopicID]],TopicLookup[TopicID],TopicLookup[SyllabusSubject])</f>
        <v>Science</v>
      </c>
      <c r="B292" s="43">
        <f>_xlfn.XLOOKUP(StatementLookup[[#This Row],[TopicID]],TopicLookup[TopicID],TopicLookup[SyllabusKeyStage])</f>
        <v>3</v>
      </c>
      <c r="C292" s="43" t="str">
        <f>_xlfn.XLOOKUP(StatementLookup[[#This Row],[TopicID]],topics!I:I,topics!D:D)</f>
        <v>KS3.Science</v>
      </c>
      <c r="D292" s="43" t="str">
        <f>_xlfn.XLOOKUP(StatementLookup[[#This Row],[TopicID]],topics!I:I,topics!E:E)</f>
        <v>Y7.Science</v>
      </c>
      <c r="E292" s="44">
        <v>7</v>
      </c>
      <c r="F292" s="36" t="s">
        <v>13</v>
      </c>
      <c r="G292" s="45">
        <v>6</v>
      </c>
      <c r="H292" s="36" t="s">
        <v>7</v>
      </c>
      <c r="I292" s="46">
        <v>1</v>
      </c>
      <c r="J29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7C6</v>
      </c>
      <c r="K29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7C6.T</v>
      </c>
      <c r="L29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7C6.T.1</v>
      </c>
      <c r="M292" s="26" t="str">
        <f>IF(ISERROR(_xlfn.XLOOKUP(StatementLookup[[#This Row],[TopicID]],TopicLookup[TopicID],TopicLookup[TopicTitle])),"",_xlfn.XLOOKUP(StatementLookup[[#This Row],[TopicID]],TopicLookup[TopicID],TopicLookup[TopicTitle]))</f>
        <v>Fuels</v>
      </c>
      <c r="N292" s="27" t="str">
        <f>IF(ISERROR(_xlfn.XLOOKUP(StatementLookup[[#This Row],[LessonID]],LessonLookup[LessonID],LessonLookup[LessonTitle])),"",_xlfn.XLOOKUP(StatementLookup[[#This Row],[LessonID]],LessonLookup[LessonID],LessonLookup[LessonTitle]))</f>
        <v>Topic test: 7C6 Fuels</v>
      </c>
      <c r="O292" s="1" t="str">
        <f>IF(StatementLookup[[#This Row],[LearningStatementEnter]]="",StatementLookup[[#This Row],[LearningStatementAuto]],StatementLookup[[#This Row],[LearningStatementEnter]])</f>
        <v>Test understanding of topic 7C6 Fuels</v>
      </c>
      <c r="P292" s="1"/>
      <c r="Q292" s="1" t="s">
        <v>2954</v>
      </c>
      <c r="R292" s="1"/>
      <c r="S29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Test understanding of topic 7C6 Fuels</v>
      </c>
      <c r="T292" s="43"/>
      <c r="U292" s="43"/>
      <c r="V292" s="43"/>
      <c r="W292" s="43"/>
      <c r="X292" s="43"/>
      <c r="Y292" s="43"/>
      <c r="Z292" s="43"/>
      <c r="AA292" s="43"/>
      <c r="AC292" s="43"/>
      <c r="AD292" s="43"/>
    </row>
    <row r="293" spans="1:30" ht="14.65" customHeight="1" x14ac:dyDescent="0.25">
      <c r="A293" s="42" t="str">
        <f>_xlfn.XLOOKUP(StatementLookup[[#This Row],[TopicID]],TopicLookup[TopicID],TopicLookup[SyllabusSubject])</f>
        <v>Science</v>
      </c>
      <c r="B293" s="43">
        <f>_xlfn.XLOOKUP(StatementLookup[[#This Row],[TopicID]],TopicLookup[TopicID],TopicLookup[SyllabusKeyStage])</f>
        <v>3</v>
      </c>
      <c r="C293" s="43" t="str">
        <f>_xlfn.XLOOKUP(StatementLookup[[#This Row],[TopicID]],topics!I:I,topics!D:D)</f>
        <v>KS3.Science</v>
      </c>
      <c r="D293" s="43" t="str">
        <f>_xlfn.XLOOKUP(StatementLookup[[#This Row],[TopicID]],topics!I:I,topics!E:E)</f>
        <v>Y7.Science</v>
      </c>
      <c r="E293" s="44">
        <v>7</v>
      </c>
      <c r="F293" s="36" t="s">
        <v>10</v>
      </c>
      <c r="G293" s="45">
        <v>1</v>
      </c>
      <c r="H293" s="36">
        <v>1</v>
      </c>
      <c r="I293" s="46">
        <v>1</v>
      </c>
      <c r="J29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7P1</v>
      </c>
      <c r="K29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7P1.1</v>
      </c>
      <c r="L29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7P1.1.1</v>
      </c>
      <c r="M293" s="26" t="str">
        <f>IF(ISERROR(_xlfn.XLOOKUP(StatementLookup[[#This Row],[TopicID]],TopicLookup[TopicID],TopicLookup[TopicTitle])),"",_xlfn.XLOOKUP(StatementLookup[[#This Row],[TopicID]],TopicLookup[TopicID],TopicLookup[TopicTitle]))</f>
        <v>Introduction To Forces</v>
      </c>
      <c r="N293" s="42" t="str">
        <f>IF(ISERROR(_xlfn.XLOOKUP(StatementLookup[[#This Row],[LessonID]],LessonLookup[LessonID],LessonLookup[LessonTitle])),"",_xlfn.XLOOKUP(StatementLookup[[#This Row],[LessonID]],LessonLookup[LessonID],LessonLookup[LessonTitle]))</f>
        <v>Contact and Non-contact Forces</v>
      </c>
      <c r="O293" s="1" t="str">
        <f>IF(StatementLookup[[#This Row],[LearningStatementEnter]]="",StatementLookup[[#This Row],[LearningStatementAuto]],StatementLookup[[#This Row],[LearningStatementEnter]])</f>
        <v>Define contact and non-contact forces</v>
      </c>
      <c r="P293" s="43" t="s">
        <v>1383</v>
      </c>
      <c r="Q293" s="1" t="s">
        <v>2953</v>
      </c>
      <c r="R293" s="1"/>
      <c r="S29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93" s="43"/>
      <c r="U293" s="43"/>
      <c r="V293" s="43"/>
      <c r="W293" s="43"/>
      <c r="X293" s="43"/>
      <c r="Y293" s="43"/>
      <c r="Z293" s="43"/>
      <c r="AA293" s="43"/>
      <c r="AC293" s="43"/>
      <c r="AD293" s="43"/>
    </row>
    <row r="294" spans="1:30" ht="14.65" customHeight="1" x14ac:dyDescent="0.25">
      <c r="A294" s="42" t="str">
        <f>_xlfn.XLOOKUP(StatementLookup[[#This Row],[TopicID]],TopicLookup[TopicID],TopicLookup[SyllabusSubject])</f>
        <v>Science</v>
      </c>
      <c r="B294" s="43">
        <f>_xlfn.XLOOKUP(StatementLookup[[#This Row],[TopicID]],TopicLookup[TopicID],TopicLookup[SyllabusKeyStage])</f>
        <v>3</v>
      </c>
      <c r="C294" s="43" t="str">
        <f>_xlfn.XLOOKUP(StatementLookup[[#This Row],[TopicID]],topics!I:I,topics!D:D)</f>
        <v>KS3.Science</v>
      </c>
      <c r="D294" s="43" t="str">
        <f>_xlfn.XLOOKUP(StatementLookup[[#This Row],[TopicID]],topics!I:I,topics!E:E)</f>
        <v>Y7.Science</v>
      </c>
      <c r="E294" s="44">
        <v>7</v>
      </c>
      <c r="F294" s="36" t="s">
        <v>10</v>
      </c>
      <c r="G294" s="45">
        <v>1</v>
      </c>
      <c r="H294" s="36">
        <v>1</v>
      </c>
      <c r="I294" s="46">
        <v>2</v>
      </c>
      <c r="J29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7P1</v>
      </c>
      <c r="K29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7P1.1</v>
      </c>
      <c r="L29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7P1.1.2</v>
      </c>
      <c r="M294" s="26" t="str">
        <f>IF(ISERROR(_xlfn.XLOOKUP(StatementLookup[[#This Row],[TopicID]],TopicLookup[TopicID],TopicLookup[TopicTitle])),"",_xlfn.XLOOKUP(StatementLookup[[#This Row],[TopicID]],TopicLookup[TopicID],TopicLookup[TopicTitle]))</f>
        <v>Introduction To Forces</v>
      </c>
      <c r="N294" s="42" t="str">
        <f>IF(ISERROR(_xlfn.XLOOKUP(StatementLookup[[#This Row],[LessonID]],LessonLookup[LessonID],LessonLookup[LessonTitle])),"",_xlfn.XLOOKUP(StatementLookup[[#This Row],[LessonID]],LessonLookup[LessonID],LessonLookup[LessonTitle]))</f>
        <v>Contact and Non-contact Forces</v>
      </c>
      <c r="O294" s="1" t="str">
        <f>IF(StatementLookup[[#This Row],[LearningStatementEnter]]="",StatementLookup[[#This Row],[LearningStatementAuto]],StatementLookup[[#This Row],[LearningStatementEnter]])</f>
        <v>State examples of contact and non-contact forces</v>
      </c>
      <c r="P294" s="43" t="s">
        <v>1384</v>
      </c>
      <c r="Q294" s="1" t="s">
        <v>2953</v>
      </c>
      <c r="R294" s="1"/>
      <c r="S29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94" s="43"/>
      <c r="U294" s="43"/>
      <c r="V294" s="43"/>
      <c r="W294" s="43"/>
      <c r="X294" s="43"/>
      <c r="Y294" s="43"/>
      <c r="Z294" s="43"/>
      <c r="AA294" s="43"/>
      <c r="AC294" s="43"/>
      <c r="AD294" s="43"/>
    </row>
    <row r="295" spans="1:30" ht="14.65" customHeight="1" x14ac:dyDescent="0.25">
      <c r="A295" s="42" t="str">
        <f>_xlfn.XLOOKUP(StatementLookup[[#This Row],[TopicID]],TopicLookup[TopicID],TopicLookup[SyllabusSubject])</f>
        <v>Science</v>
      </c>
      <c r="B295" s="43">
        <f>_xlfn.XLOOKUP(StatementLookup[[#This Row],[TopicID]],TopicLookup[TopicID],TopicLookup[SyllabusKeyStage])</f>
        <v>3</v>
      </c>
      <c r="C295" s="43" t="str">
        <f>_xlfn.XLOOKUP(StatementLookup[[#This Row],[TopicID]],topics!I:I,topics!D:D)</f>
        <v>KS3.Science</v>
      </c>
      <c r="D295" s="43" t="str">
        <f>_xlfn.XLOOKUP(StatementLookup[[#This Row],[TopicID]],topics!I:I,topics!E:E)</f>
        <v>Y7.Science</v>
      </c>
      <c r="E295" s="44">
        <v>7</v>
      </c>
      <c r="F295" s="36" t="s">
        <v>10</v>
      </c>
      <c r="G295" s="45">
        <v>1</v>
      </c>
      <c r="H295" s="36">
        <v>1</v>
      </c>
      <c r="I295" s="46">
        <v>3</v>
      </c>
      <c r="J29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7P1</v>
      </c>
      <c r="K29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7P1.1</v>
      </c>
      <c r="L29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7P1.1.3</v>
      </c>
      <c r="M295" s="26" t="str">
        <f>IF(ISERROR(_xlfn.XLOOKUP(StatementLookup[[#This Row],[TopicID]],TopicLookup[TopicID],TopicLookup[TopicTitle])),"",_xlfn.XLOOKUP(StatementLookup[[#This Row],[TopicID]],TopicLookup[TopicID],TopicLookup[TopicTitle]))</f>
        <v>Introduction To Forces</v>
      </c>
      <c r="N295" s="42" t="str">
        <f>IF(ISERROR(_xlfn.XLOOKUP(StatementLookup[[#This Row],[LessonID]],LessonLookup[LessonID],LessonLookup[LessonTitle])),"",_xlfn.XLOOKUP(StatementLookup[[#This Row],[LessonID]],LessonLookup[LessonID],LessonLookup[LessonTitle]))</f>
        <v>Contact and Non-contact Forces</v>
      </c>
      <c r="O295" s="1" t="str">
        <f>IF(StatementLookup[[#This Row],[LearningStatementEnter]]="",StatementLookup[[#This Row],[LearningStatementAuto]],StatementLookup[[#This Row],[LearningStatementEnter]])</f>
        <v>Describe the properties of different forces</v>
      </c>
      <c r="P295" s="43" t="s">
        <v>1385</v>
      </c>
      <c r="Q295" s="1" t="s">
        <v>2953</v>
      </c>
      <c r="R295" s="1"/>
      <c r="S29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95" s="43"/>
      <c r="U295" s="43"/>
      <c r="V295" s="43"/>
      <c r="W295" s="43"/>
      <c r="X295" s="43"/>
      <c r="Y295" s="43"/>
      <c r="Z295" s="43"/>
      <c r="AA295" s="43"/>
      <c r="AC295" s="43"/>
      <c r="AD295" s="43"/>
    </row>
    <row r="296" spans="1:30" ht="14.65" customHeight="1" x14ac:dyDescent="0.25">
      <c r="A296" s="42" t="str">
        <f>_xlfn.XLOOKUP(StatementLookup[[#This Row],[TopicID]],TopicLookup[TopicID],TopicLookup[SyllabusSubject])</f>
        <v>Science</v>
      </c>
      <c r="B296" s="43">
        <f>_xlfn.XLOOKUP(StatementLookup[[#This Row],[TopicID]],TopicLookup[TopicID],TopicLookup[SyllabusKeyStage])</f>
        <v>3</v>
      </c>
      <c r="C296" s="43" t="str">
        <f>_xlfn.XLOOKUP(StatementLookup[[#This Row],[TopicID]],topics!I:I,topics!D:D)</f>
        <v>KS3.Science</v>
      </c>
      <c r="D296" s="43" t="str">
        <f>_xlfn.XLOOKUP(StatementLookup[[#This Row],[TopicID]],topics!I:I,topics!E:E)</f>
        <v>Y7.Science</v>
      </c>
      <c r="E296" s="44">
        <v>7</v>
      </c>
      <c r="F296" s="36" t="s">
        <v>10</v>
      </c>
      <c r="G296" s="45">
        <v>1</v>
      </c>
      <c r="H296" s="36">
        <v>2</v>
      </c>
      <c r="I296" s="46">
        <v>1</v>
      </c>
      <c r="J29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7P1</v>
      </c>
      <c r="K29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7P1.2</v>
      </c>
      <c r="L29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7P1.2.1</v>
      </c>
      <c r="M296" s="26" t="str">
        <f>IF(ISERROR(_xlfn.XLOOKUP(StatementLookup[[#This Row],[TopicID]],TopicLookup[TopicID],TopicLookup[TopicTitle])),"",_xlfn.XLOOKUP(StatementLookup[[#This Row],[TopicID]],TopicLookup[TopicID],TopicLookup[TopicTitle]))</f>
        <v>Introduction To Forces</v>
      </c>
      <c r="N296" s="42" t="str">
        <f>IF(ISERROR(_xlfn.XLOOKUP(StatementLookup[[#This Row],[LessonID]],LessonLookup[LessonID],LessonLookup[LessonTitle])),"",_xlfn.XLOOKUP(StatementLookup[[#This Row],[LessonID]],LessonLookup[LessonID],LessonLookup[LessonTitle]))</f>
        <v>Resultant Forces</v>
      </c>
      <c r="O296" s="1" t="str">
        <f>IF(StatementLookup[[#This Row],[LearningStatementEnter]]="",StatementLookup[[#This Row],[LearningStatementAuto]],StatementLookup[[#This Row],[LearningStatementEnter]])</f>
        <v>Define a resultant force</v>
      </c>
      <c r="P296" s="43" t="s">
        <v>1386</v>
      </c>
      <c r="Q296" s="1" t="s">
        <v>2953</v>
      </c>
      <c r="R296" s="1"/>
      <c r="S29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96" s="43"/>
      <c r="U296" s="43"/>
      <c r="V296" s="43"/>
      <c r="W296" s="43"/>
      <c r="X296" s="43"/>
      <c r="Y296" s="43"/>
      <c r="Z296" s="43"/>
      <c r="AA296" s="43"/>
      <c r="AC296" s="43"/>
      <c r="AD296" s="43"/>
    </row>
    <row r="297" spans="1:30" ht="14.65" customHeight="1" x14ac:dyDescent="0.25">
      <c r="A297" s="42" t="str">
        <f>_xlfn.XLOOKUP(StatementLookup[[#This Row],[TopicID]],TopicLookup[TopicID],TopicLookup[SyllabusSubject])</f>
        <v>Science</v>
      </c>
      <c r="B297" s="43">
        <f>_xlfn.XLOOKUP(StatementLookup[[#This Row],[TopicID]],TopicLookup[TopicID],TopicLookup[SyllabusKeyStage])</f>
        <v>3</v>
      </c>
      <c r="C297" s="43" t="str">
        <f>_xlfn.XLOOKUP(StatementLookup[[#This Row],[TopicID]],topics!I:I,topics!D:D)</f>
        <v>KS3.Science</v>
      </c>
      <c r="D297" s="43" t="str">
        <f>_xlfn.XLOOKUP(StatementLookup[[#This Row],[TopicID]],topics!I:I,topics!E:E)</f>
        <v>Y7.Science</v>
      </c>
      <c r="E297" s="44">
        <v>7</v>
      </c>
      <c r="F297" s="36" t="s">
        <v>10</v>
      </c>
      <c r="G297" s="45">
        <v>1</v>
      </c>
      <c r="H297" s="36">
        <v>2</v>
      </c>
      <c r="I297" s="46">
        <v>2</v>
      </c>
      <c r="J29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7P1</v>
      </c>
      <c r="K29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7P1.2</v>
      </c>
      <c r="L29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7P1.2.2</v>
      </c>
      <c r="M297" s="26" t="str">
        <f>IF(ISERROR(_xlfn.XLOOKUP(StatementLookup[[#This Row],[TopicID]],TopicLookup[TopicID],TopicLookup[TopicTitle])),"",_xlfn.XLOOKUP(StatementLookup[[#This Row],[TopicID]],TopicLookup[TopicID],TopicLookup[TopicTitle]))</f>
        <v>Introduction To Forces</v>
      </c>
      <c r="N297" s="42" t="str">
        <f>IF(ISERROR(_xlfn.XLOOKUP(StatementLookup[[#This Row],[LessonID]],LessonLookup[LessonID],LessonLookup[LessonTitle])),"",_xlfn.XLOOKUP(StatementLookup[[#This Row],[LessonID]],LessonLookup[LessonID],LessonLookup[LessonTitle]))</f>
        <v>Resultant Forces</v>
      </c>
      <c r="O297" s="1" t="str">
        <f>IF(StatementLookup[[#This Row],[LearningStatementEnter]]="",StatementLookup[[#This Row],[LearningStatementAuto]],StatementLookup[[#This Row],[LearningStatementEnter]])</f>
        <v>Add forces in the same direction</v>
      </c>
      <c r="P297" s="43" t="s">
        <v>1387</v>
      </c>
      <c r="Q297" s="1" t="s">
        <v>2953</v>
      </c>
      <c r="R297" s="1"/>
      <c r="S29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97" s="43"/>
      <c r="U297" s="43"/>
      <c r="V297" s="43"/>
      <c r="W297" s="43"/>
      <c r="X297" s="43"/>
      <c r="Y297" s="43"/>
      <c r="Z297" s="43"/>
      <c r="AA297" s="43"/>
      <c r="AC297" s="43"/>
      <c r="AD297" s="43"/>
    </row>
    <row r="298" spans="1:30" ht="14.65" customHeight="1" x14ac:dyDescent="0.25">
      <c r="A298" s="42" t="str">
        <f>_xlfn.XLOOKUP(StatementLookup[[#This Row],[TopicID]],TopicLookup[TopicID],TopicLookup[SyllabusSubject])</f>
        <v>Science</v>
      </c>
      <c r="B298" s="43">
        <f>_xlfn.XLOOKUP(StatementLookup[[#This Row],[TopicID]],TopicLookup[TopicID],TopicLookup[SyllabusKeyStage])</f>
        <v>3</v>
      </c>
      <c r="C298" s="43" t="str">
        <f>_xlfn.XLOOKUP(StatementLookup[[#This Row],[TopicID]],topics!I:I,topics!D:D)</f>
        <v>KS3.Science</v>
      </c>
      <c r="D298" s="43" t="str">
        <f>_xlfn.XLOOKUP(StatementLookup[[#This Row],[TopicID]],topics!I:I,topics!E:E)</f>
        <v>Y7.Science</v>
      </c>
      <c r="E298" s="44">
        <v>7</v>
      </c>
      <c r="F298" s="36" t="s">
        <v>10</v>
      </c>
      <c r="G298" s="45">
        <v>1</v>
      </c>
      <c r="H298" s="36">
        <v>2</v>
      </c>
      <c r="I298" s="46">
        <v>3</v>
      </c>
      <c r="J29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7P1</v>
      </c>
      <c r="K29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7P1.2</v>
      </c>
      <c r="L29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7P1.2.3</v>
      </c>
      <c r="M298" s="26" t="str">
        <f>IF(ISERROR(_xlfn.XLOOKUP(StatementLookup[[#This Row],[TopicID]],TopicLookup[TopicID],TopicLookup[TopicTitle])),"",_xlfn.XLOOKUP(StatementLookup[[#This Row],[TopicID]],TopicLookup[TopicID],TopicLookup[TopicTitle]))</f>
        <v>Introduction To Forces</v>
      </c>
      <c r="N298" s="42" t="str">
        <f>IF(ISERROR(_xlfn.XLOOKUP(StatementLookup[[#This Row],[LessonID]],LessonLookup[LessonID],LessonLookup[LessonTitle])),"",_xlfn.XLOOKUP(StatementLookup[[#This Row],[LessonID]],LessonLookup[LessonID],LessonLookup[LessonTitle]))</f>
        <v>Resultant Forces</v>
      </c>
      <c r="O298" s="1" t="str">
        <f>IF(StatementLookup[[#This Row],[LearningStatementEnter]]="",StatementLookup[[#This Row],[LearningStatementAuto]],StatementLookup[[#This Row],[LearningStatementEnter]])</f>
        <v>Add forces in opposite directions</v>
      </c>
      <c r="P298" s="43" t="s">
        <v>1388</v>
      </c>
      <c r="Q298" s="1" t="s">
        <v>2953</v>
      </c>
      <c r="R298" s="1"/>
      <c r="S29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98" s="43"/>
      <c r="U298" s="43"/>
      <c r="V298" s="43"/>
      <c r="W298" s="43"/>
      <c r="X298" s="43"/>
      <c r="Y298" s="43"/>
      <c r="Z298" s="43"/>
      <c r="AA298" s="43"/>
      <c r="AC298" s="43"/>
      <c r="AD298" s="43"/>
    </row>
    <row r="299" spans="1:30" ht="14.65" customHeight="1" x14ac:dyDescent="0.25">
      <c r="A299" s="42" t="str">
        <f>_xlfn.XLOOKUP(StatementLookup[[#This Row],[TopicID]],TopicLookup[TopicID],TopicLookup[SyllabusSubject])</f>
        <v>Science</v>
      </c>
      <c r="B299" s="43">
        <f>_xlfn.XLOOKUP(StatementLookup[[#This Row],[TopicID]],TopicLookup[TopicID],TopicLookup[SyllabusKeyStage])</f>
        <v>3</v>
      </c>
      <c r="C299" s="43" t="str">
        <f>_xlfn.XLOOKUP(StatementLookup[[#This Row],[TopicID]],topics!I:I,topics!D:D)</f>
        <v>KS3.Science</v>
      </c>
      <c r="D299" s="43" t="str">
        <f>_xlfn.XLOOKUP(StatementLookup[[#This Row],[TopicID]],topics!I:I,topics!E:E)</f>
        <v>Y7.Science</v>
      </c>
      <c r="E299" s="44">
        <v>7</v>
      </c>
      <c r="F299" s="36" t="s">
        <v>10</v>
      </c>
      <c r="G299" s="45">
        <v>1</v>
      </c>
      <c r="H299" s="36">
        <v>3</v>
      </c>
      <c r="I299" s="46">
        <v>1</v>
      </c>
      <c r="J29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7P1</v>
      </c>
      <c r="K29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7P1.3</v>
      </c>
      <c r="L29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7P1.3.1</v>
      </c>
      <c r="M299" s="26" t="str">
        <f>IF(ISERROR(_xlfn.XLOOKUP(StatementLookup[[#This Row],[TopicID]],TopicLookup[TopicID],TopicLookup[TopicTitle])),"",_xlfn.XLOOKUP(StatementLookup[[#This Row],[TopicID]],TopicLookup[TopicID],TopicLookup[TopicTitle]))</f>
        <v>Introduction To Forces</v>
      </c>
      <c r="N299" s="42" t="str">
        <f>IF(ISERROR(_xlfn.XLOOKUP(StatementLookup[[#This Row],[LessonID]],LessonLookup[LessonID],LessonLookup[LessonTitle])),"",_xlfn.XLOOKUP(StatementLookup[[#This Row],[LessonID]],LessonLookup[LessonID],LessonLookup[LessonTitle]))</f>
        <v>Friction (Practical)</v>
      </c>
      <c r="O299" s="1" t="str">
        <f>IF(StatementLookup[[#This Row],[LearningStatementEnter]]="",StatementLookup[[#This Row],[LearningStatementAuto]],StatementLookup[[#This Row],[LearningStatementEnter]])</f>
        <v>Describe friction</v>
      </c>
      <c r="P299" s="43" t="s">
        <v>1389</v>
      </c>
      <c r="Q299" s="1" t="s">
        <v>2953</v>
      </c>
      <c r="R299" s="1"/>
      <c r="S29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299" s="43"/>
      <c r="U299" s="43"/>
      <c r="V299" s="43"/>
      <c r="W299" s="43"/>
      <c r="X299" s="43"/>
      <c r="Y299" s="43"/>
      <c r="Z299" s="43"/>
      <c r="AA299" s="43"/>
      <c r="AC299" s="43"/>
      <c r="AD299" s="43"/>
    </row>
    <row r="300" spans="1:30" ht="14.65" customHeight="1" x14ac:dyDescent="0.25">
      <c r="A300" s="42" t="str">
        <f>_xlfn.XLOOKUP(StatementLookup[[#This Row],[TopicID]],TopicLookup[TopicID],TopicLookup[SyllabusSubject])</f>
        <v>Science</v>
      </c>
      <c r="B300" s="43">
        <f>_xlfn.XLOOKUP(StatementLookup[[#This Row],[TopicID]],TopicLookup[TopicID],TopicLookup[SyllabusKeyStage])</f>
        <v>3</v>
      </c>
      <c r="C300" s="43" t="str">
        <f>_xlfn.XLOOKUP(StatementLookup[[#This Row],[TopicID]],topics!I:I,topics!D:D)</f>
        <v>KS3.Science</v>
      </c>
      <c r="D300" s="43" t="str">
        <f>_xlfn.XLOOKUP(StatementLookup[[#This Row],[TopicID]],topics!I:I,topics!E:E)</f>
        <v>Y7.Science</v>
      </c>
      <c r="E300" s="44">
        <v>7</v>
      </c>
      <c r="F300" s="36" t="s">
        <v>10</v>
      </c>
      <c r="G300" s="45">
        <v>1</v>
      </c>
      <c r="H300" s="36">
        <v>3</v>
      </c>
      <c r="I300" s="46">
        <v>2</v>
      </c>
      <c r="J30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7P1</v>
      </c>
      <c r="K30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7P1.3</v>
      </c>
      <c r="L30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7P1.3.2</v>
      </c>
      <c r="M300" s="26" t="str">
        <f>IF(ISERROR(_xlfn.XLOOKUP(StatementLookup[[#This Row],[TopicID]],TopicLookup[TopicID],TopicLookup[TopicTitle])),"",_xlfn.XLOOKUP(StatementLookup[[#This Row],[TopicID]],TopicLookup[TopicID],TopicLookup[TopicTitle]))</f>
        <v>Introduction To Forces</v>
      </c>
      <c r="N300" s="42" t="str">
        <f>IF(ISERROR(_xlfn.XLOOKUP(StatementLookup[[#This Row],[LessonID]],LessonLookup[LessonID],LessonLookup[LessonTitle])),"",_xlfn.XLOOKUP(StatementLookup[[#This Row],[LessonID]],LessonLookup[LessonID],LessonLookup[LessonTitle]))</f>
        <v>Friction (Practical)</v>
      </c>
      <c r="O300" s="1" t="str">
        <f>IF(StatementLookup[[#This Row],[LearningStatementEnter]]="",StatementLookup[[#This Row],[LearningStatementAuto]],StatementLookup[[#This Row],[LearningStatementEnter]])</f>
        <v>Demonstrate correct use of newton meter</v>
      </c>
      <c r="P300" s="43" t="s">
        <v>1390</v>
      </c>
      <c r="Q300" s="1" t="s">
        <v>2953</v>
      </c>
      <c r="R300" s="1"/>
      <c r="S30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00" s="43"/>
      <c r="U300" s="43"/>
      <c r="V300" s="43"/>
      <c r="W300" s="43"/>
      <c r="X300" s="43"/>
      <c r="Y300" s="43"/>
      <c r="Z300" s="43"/>
      <c r="AA300" s="43"/>
      <c r="AC300" s="43"/>
      <c r="AD300" s="43"/>
    </row>
    <row r="301" spans="1:30" ht="14.65" customHeight="1" x14ac:dyDescent="0.25">
      <c r="A301" s="42" t="str">
        <f>_xlfn.XLOOKUP(StatementLookup[[#This Row],[TopicID]],TopicLookup[TopicID],TopicLookup[SyllabusSubject])</f>
        <v>Science</v>
      </c>
      <c r="B301" s="43">
        <f>_xlfn.XLOOKUP(StatementLookup[[#This Row],[TopicID]],TopicLookup[TopicID],TopicLookup[SyllabusKeyStage])</f>
        <v>3</v>
      </c>
      <c r="C301" s="43" t="str">
        <f>_xlfn.XLOOKUP(StatementLookup[[#This Row],[TopicID]],topics!I:I,topics!D:D)</f>
        <v>KS3.Science</v>
      </c>
      <c r="D301" s="43" t="str">
        <f>_xlfn.XLOOKUP(StatementLookup[[#This Row],[TopicID]],topics!I:I,topics!E:E)</f>
        <v>Y7.Science</v>
      </c>
      <c r="E301" s="44">
        <v>7</v>
      </c>
      <c r="F301" s="36" t="s">
        <v>10</v>
      </c>
      <c r="G301" s="45">
        <v>1</v>
      </c>
      <c r="H301" s="36">
        <v>3</v>
      </c>
      <c r="I301" s="46">
        <v>3</v>
      </c>
      <c r="J30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7P1</v>
      </c>
      <c r="K30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7P1.3</v>
      </c>
      <c r="L30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7P1.3.3</v>
      </c>
      <c r="M301" s="26" t="str">
        <f>IF(ISERROR(_xlfn.XLOOKUP(StatementLookup[[#This Row],[TopicID]],TopicLookup[TopicID],TopicLookup[TopicTitle])),"",_xlfn.XLOOKUP(StatementLookup[[#This Row],[TopicID]],TopicLookup[TopicID],TopicLookup[TopicTitle]))</f>
        <v>Introduction To Forces</v>
      </c>
      <c r="N301" s="42" t="str">
        <f>IF(ISERROR(_xlfn.XLOOKUP(StatementLookup[[#This Row],[LessonID]],LessonLookup[LessonID],LessonLookup[LessonTitle])),"",_xlfn.XLOOKUP(StatementLookup[[#This Row],[LessonID]],LessonLookup[LessonID],LessonLookup[LessonTitle]))</f>
        <v>Friction (Practical)</v>
      </c>
      <c r="O301" s="1" t="str">
        <f>IF(StatementLookup[[#This Row],[LearningStatementEnter]]="",StatementLookup[[#This Row],[LearningStatementAuto]],StatementLookup[[#This Row],[LearningStatementEnter]])</f>
        <v>Gather results on the friction from different surfaces</v>
      </c>
      <c r="P301" s="43" t="s">
        <v>1391</v>
      </c>
      <c r="Q301" s="1" t="s">
        <v>2953</v>
      </c>
      <c r="R301" s="1"/>
      <c r="S30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01" s="43"/>
      <c r="U301" s="43"/>
      <c r="V301" s="43"/>
      <c r="W301" s="43"/>
      <c r="X301" s="43"/>
      <c r="Y301" s="43"/>
      <c r="Z301" s="43"/>
      <c r="AA301" s="43"/>
      <c r="AC301" s="43"/>
      <c r="AD301" s="43"/>
    </row>
    <row r="302" spans="1:30" ht="14.65" customHeight="1" x14ac:dyDescent="0.25">
      <c r="A302" s="42" t="str">
        <f>_xlfn.XLOOKUP(StatementLookup[[#This Row],[TopicID]],TopicLookup[TopicID],TopicLookup[SyllabusSubject])</f>
        <v>Science</v>
      </c>
      <c r="B302" s="43">
        <f>_xlfn.XLOOKUP(StatementLookup[[#This Row],[TopicID]],TopicLookup[TopicID],TopicLookup[SyllabusKeyStage])</f>
        <v>3</v>
      </c>
      <c r="C302" s="43" t="str">
        <f>_xlfn.XLOOKUP(StatementLookup[[#This Row],[TopicID]],topics!I:I,topics!D:D)</f>
        <v>KS3.Science</v>
      </c>
      <c r="D302" s="43" t="str">
        <f>_xlfn.XLOOKUP(StatementLookup[[#This Row],[TopicID]],topics!I:I,topics!E:E)</f>
        <v>Y7.Science</v>
      </c>
      <c r="E302" s="44">
        <v>7</v>
      </c>
      <c r="F302" s="36" t="s">
        <v>10</v>
      </c>
      <c r="G302" s="45">
        <v>1</v>
      </c>
      <c r="H302" s="36">
        <v>4</v>
      </c>
      <c r="I302" s="46">
        <v>1</v>
      </c>
      <c r="J30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7P1</v>
      </c>
      <c r="K30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7P1.4</v>
      </c>
      <c r="L30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7P1.4.1</v>
      </c>
      <c r="M302" s="26" t="str">
        <f>IF(ISERROR(_xlfn.XLOOKUP(StatementLookup[[#This Row],[TopicID]],TopicLookup[TopicID],TopicLookup[TopicTitle])),"",_xlfn.XLOOKUP(StatementLookup[[#This Row],[TopicID]],TopicLookup[TopicID],TopicLookup[TopicTitle]))</f>
        <v>Introduction To Forces</v>
      </c>
      <c r="N302" s="42" t="str">
        <f>IF(ISERROR(_xlfn.XLOOKUP(StatementLookup[[#This Row],[LessonID]],LessonLookup[LessonID],LessonLookup[LessonTitle])),"",_xlfn.XLOOKUP(StatementLookup[[#This Row],[LessonID]],LessonLookup[LessonID],LessonLookup[LessonTitle]))</f>
        <v>Gravity (Practical)</v>
      </c>
      <c r="O302" s="1" t="str">
        <f>IF(StatementLookup[[#This Row],[LearningStatementEnter]]="",StatementLookup[[#This Row],[LearningStatementAuto]],StatementLookup[[#This Row],[LearningStatementEnter]])</f>
        <v>Explain gravity in terms of mass and distance</v>
      </c>
      <c r="P302" s="43" t="s">
        <v>1392</v>
      </c>
      <c r="Q302" s="1" t="s">
        <v>2953</v>
      </c>
      <c r="R302" s="1"/>
      <c r="S30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02" s="43"/>
      <c r="U302" s="43"/>
      <c r="V302" s="43"/>
      <c r="W302" s="43"/>
      <c r="X302" s="43"/>
      <c r="Y302" s="43"/>
      <c r="Z302" s="43"/>
      <c r="AA302" s="43"/>
      <c r="AC302" s="43"/>
      <c r="AD302" s="43"/>
    </row>
    <row r="303" spans="1:30" ht="14.65" customHeight="1" x14ac:dyDescent="0.25">
      <c r="A303" s="42" t="str">
        <f>_xlfn.XLOOKUP(StatementLookup[[#This Row],[TopicID]],TopicLookup[TopicID],TopicLookup[SyllabusSubject])</f>
        <v>Science</v>
      </c>
      <c r="B303" s="43">
        <f>_xlfn.XLOOKUP(StatementLookup[[#This Row],[TopicID]],TopicLookup[TopicID],TopicLookup[SyllabusKeyStage])</f>
        <v>3</v>
      </c>
      <c r="C303" s="43" t="str">
        <f>_xlfn.XLOOKUP(StatementLookup[[#This Row],[TopicID]],topics!I:I,topics!D:D)</f>
        <v>KS3.Science</v>
      </c>
      <c r="D303" s="43" t="str">
        <f>_xlfn.XLOOKUP(StatementLookup[[#This Row],[TopicID]],topics!I:I,topics!E:E)</f>
        <v>Y7.Science</v>
      </c>
      <c r="E303" s="44">
        <v>7</v>
      </c>
      <c r="F303" s="36" t="s">
        <v>10</v>
      </c>
      <c r="G303" s="45">
        <v>1</v>
      </c>
      <c r="H303" s="36">
        <v>4</v>
      </c>
      <c r="I303" s="46">
        <v>2</v>
      </c>
      <c r="J30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7P1</v>
      </c>
      <c r="K30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7P1.4</v>
      </c>
      <c r="L30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7P1.4.2</v>
      </c>
      <c r="M303" s="26" t="str">
        <f>IF(ISERROR(_xlfn.XLOOKUP(StatementLookup[[#This Row],[TopicID]],TopicLookup[TopicID],TopicLookup[TopicTitle])),"",_xlfn.XLOOKUP(StatementLookup[[#This Row],[TopicID]],TopicLookup[TopicID],TopicLookup[TopicTitle]))</f>
        <v>Introduction To Forces</v>
      </c>
      <c r="N303" s="42" t="str">
        <f>IF(ISERROR(_xlfn.XLOOKUP(StatementLookup[[#This Row],[LessonID]],LessonLookup[LessonID],LessonLookup[LessonTitle])),"",_xlfn.XLOOKUP(StatementLookup[[#This Row],[LessonID]],LessonLookup[LessonID],LessonLookup[LessonTitle]))</f>
        <v>Gravity (Practical)</v>
      </c>
      <c r="O303" s="1" t="str">
        <f>IF(StatementLookup[[#This Row],[LearningStatementEnter]]="",StatementLookup[[#This Row],[LearningStatementAuto]],StatementLookup[[#This Row],[LearningStatementEnter]])</f>
        <v>Compare weight and mass</v>
      </c>
      <c r="P303" s="43" t="s">
        <v>1393</v>
      </c>
      <c r="Q303" s="1" t="s">
        <v>2953</v>
      </c>
      <c r="R303" s="1"/>
      <c r="S30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03" s="43"/>
      <c r="U303" s="43"/>
      <c r="V303" s="43"/>
      <c r="W303" s="43"/>
      <c r="X303" s="43"/>
      <c r="Y303" s="43"/>
      <c r="Z303" s="43"/>
      <c r="AA303" s="43"/>
      <c r="AC303" s="43"/>
      <c r="AD303" s="43"/>
    </row>
    <row r="304" spans="1:30" ht="14.65" customHeight="1" x14ac:dyDescent="0.25">
      <c r="A304" s="42" t="str">
        <f>_xlfn.XLOOKUP(StatementLookup[[#This Row],[TopicID]],TopicLookup[TopicID],TopicLookup[SyllabusSubject])</f>
        <v>Science</v>
      </c>
      <c r="B304" s="43">
        <f>_xlfn.XLOOKUP(StatementLookup[[#This Row],[TopicID]],TopicLookup[TopicID],TopicLookup[SyllabusKeyStage])</f>
        <v>3</v>
      </c>
      <c r="C304" s="43" t="str">
        <f>_xlfn.XLOOKUP(StatementLookup[[#This Row],[TopicID]],topics!I:I,topics!D:D)</f>
        <v>KS3.Science</v>
      </c>
      <c r="D304" s="43" t="str">
        <f>_xlfn.XLOOKUP(StatementLookup[[#This Row],[TopicID]],topics!I:I,topics!E:E)</f>
        <v>Y7.Science</v>
      </c>
      <c r="E304" s="44">
        <v>7</v>
      </c>
      <c r="F304" s="36" t="s">
        <v>10</v>
      </c>
      <c r="G304" s="45">
        <v>1</v>
      </c>
      <c r="H304" s="36">
        <v>4</v>
      </c>
      <c r="I304" s="46">
        <v>3</v>
      </c>
      <c r="J30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7P1</v>
      </c>
      <c r="K30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7P1.4</v>
      </c>
      <c r="L30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7P1.4.3</v>
      </c>
      <c r="M304" s="26" t="str">
        <f>IF(ISERROR(_xlfn.XLOOKUP(StatementLookup[[#This Row],[TopicID]],TopicLookup[TopicID],TopicLookup[TopicTitle])),"",_xlfn.XLOOKUP(StatementLookup[[#This Row],[TopicID]],TopicLookup[TopicID],TopicLookup[TopicTitle]))</f>
        <v>Introduction To Forces</v>
      </c>
      <c r="N304" s="42" t="str">
        <f>IF(ISERROR(_xlfn.XLOOKUP(StatementLookup[[#This Row],[LessonID]],LessonLookup[LessonID],LessonLookup[LessonTitle])),"",_xlfn.XLOOKUP(StatementLookup[[#This Row],[LessonID]],LessonLookup[LessonID],LessonLookup[LessonTitle]))</f>
        <v>Gravity (Practical)</v>
      </c>
      <c r="O304" s="1" t="str">
        <f>IF(StatementLookup[[#This Row],[LearningStatementEnter]]="",StatementLookup[[#This Row],[LearningStatementAuto]],StatementLookup[[#This Row],[LearningStatementEnter]])</f>
        <v>Solve w=mg</v>
      </c>
      <c r="P304" s="43" t="s">
        <v>1394</v>
      </c>
      <c r="Q304" s="1" t="s">
        <v>2953</v>
      </c>
      <c r="R304" s="1"/>
      <c r="S30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04" s="43"/>
      <c r="U304" s="43"/>
      <c r="V304" s="43"/>
      <c r="W304" s="43"/>
      <c r="X304" s="43"/>
      <c r="Y304" s="43"/>
      <c r="Z304" s="43"/>
      <c r="AA304" s="43"/>
      <c r="AC304" s="43"/>
      <c r="AD304" s="43"/>
    </row>
    <row r="305" spans="1:30" ht="14.65" customHeight="1" x14ac:dyDescent="0.25">
      <c r="A305" s="42" t="str">
        <f>_xlfn.XLOOKUP(StatementLookup[[#This Row],[TopicID]],TopicLookup[TopicID],TopicLookup[SyllabusSubject])</f>
        <v>Science</v>
      </c>
      <c r="B305" s="43">
        <f>_xlfn.XLOOKUP(StatementLookup[[#This Row],[TopicID]],TopicLookup[TopicID],TopicLookup[SyllabusKeyStage])</f>
        <v>3</v>
      </c>
      <c r="C305" s="43" t="str">
        <f>_xlfn.XLOOKUP(StatementLookup[[#This Row],[TopicID]],topics!I:I,topics!D:D)</f>
        <v>KS3.Science</v>
      </c>
      <c r="D305" s="43" t="str">
        <f>_xlfn.XLOOKUP(StatementLookup[[#This Row],[TopicID]],topics!I:I,topics!E:E)</f>
        <v>Y7.Science</v>
      </c>
      <c r="E305" s="44">
        <v>7</v>
      </c>
      <c r="F305" s="36" t="s">
        <v>10</v>
      </c>
      <c r="G305" s="45">
        <v>1</v>
      </c>
      <c r="H305" s="36">
        <v>5</v>
      </c>
      <c r="I305" s="46">
        <v>1</v>
      </c>
      <c r="J30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7P1</v>
      </c>
      <c r="K30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7P1.5</v>
      </c>
      <c r="L30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7P1.5.1</v>
      </c>
      <c r="M305" s="26" t="str">
        <f>IF(ISERROR(_xlfn.XLOOKUP(StatementLookup[[#This Row],[TopicID]],TopicLookup[TopicID],TopicLookup[TopicTitle])),"",_xlfn.XLOOKUP(StatementLookup[[#This Row],[TopicID]],TopicLookup[TopicID],TopicLookup[TopicTitle]))</f>
        <v>Introduction To Forces</v>
      </c>
      <c r="N305" s="42" t="str">
        <f>IF(ISERROR(_xlfn.XLOOKUP(StatementLookup[[#This Row],[LessonID]],LessonLookup[LessonID],LessonLookup[LessonTitle])),"",_xlfn.XLOOKUP(StatementLookup[[#This Row],[LessonID]],LessonLookup[LessonID],LessonLookup[LessonTitle]))</f>
        <v>Hooke’s Law</v>
      </c>
      <c r="O305" s="1" t="str">
        <f>IF(StatementLookup[[#This Row],[LearningStatementEnter]]="",StatementLookup[[#This Row],[LearningStatementAuto]],StatementLookup[[#This Row],[LearningStatementEnter]])</f>
        <v>Define Hooke’s Law</v>
      </c>
      <c r="P305" s="43" t="s">
        <v>1395</v>
      </c>
      <c r="Q305" s="1" t="s">
        <v>2953</v>
      </c>
      <c r="R305" s="1"/>
      <c r="S30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05" s="43"/>
      <c r="U305" s="43"/>
      <c r="V305" s="43"/>
      <c r="W305" s="43"/>
      <c r="X305" s="43"/>
      <c r="Y305" s="43"/>
      <c r="Z305" s="43"/>
      <c r="AA305" s="43"/>
      <c r="AC305" s="43"/>
      <c r="AD305" s="43"/>
    </row>
    <row r="306" spans="1:30" ht="14.65" customHeight="1" x14ac:dyDescent="0.25">
      <c r="A306" s="42" t="str">
        <f>_xlfn.XLOOKUP(StatementLookup[[#This Row],[TopicID]],TopicLookup[TopicID],TopicLookup[SyllabusSubject])</f>
        <v>Science</v>
      </c>
      <c r="B306" s="43">
        <f>_xlfn.XLOOKUP(StatementLookup[[#This Row],[TopicID]],TopicLookup[TopicID],TopicLookup[SyllabusKeyStage])</f>
        <v>3</v>
      </c>
      <c r="C306" s="43" t="str">
        <f>_xlfn.XLOOKUP(StatementLookup[[#This Row],[TopicID]],topics!I:I,topics!D:D)</f>
        <v>KS3.Science</v>
      </c>
      <c r="D306" s="43" t="str">
        <f>_xlfn.XLOOKUP(StatementLookup[[#This Row],[TopicID]],topics!I:I,topics!E:E)</f>
        <v>Y7.Science</v>
      </c>
      <c r="E306" s="44">
        <v>7</v>
      </c>
      <c r="F306" s="36" t="s">
        <v>10</v>
      </c>
      <c r="G306" s="45">
        <v>1</v>
      </c>
      <c r="H306" s="36">
        <v>5</v>
      </c>
      <c r="I306" s="46">
        <v>2</v>
      </c>
      <c r="J30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7P1</v>
      </c>
      <c r="K30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7P1.5</v>
      </c>
      <c r="L30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7P1.5.2</v>
      </c>
      <c r="M306" s="26" t="str">
        <f>IF(ISERROR(_xlfn.XLOOKUP(StatementLookup[[#This Row],[TopicID]],TopicLookup[TopicID],TopicLookup[TopicTitle])),"",_xlfn.XLOOKUP(StatementLookup[[#This Row],[TopicID]],TopicLookup[TopicID],TopicLookup[TopicTitle]))</f>
        <v>Introduction To Forces</v>
      </c>
      <c r="N306" s="42" t="str">
        <f>IF(ISERROR(_xlfn.XLOOKUP(StatementLookup[[#This Row],[LessonID]],LessonLookup[LessonID],LessonLookup[LessonTitle])),"",_xlfn.XLOOKUP(StatementLookup[[#This Row],[LessonID]],LessonLookup[LessonID],LessonLookup[LessonTitle]))</f>
        <v>Hooke’s Law</v>
      </c>
      <c r="O306" s="1" t="str">
        <f>IF(StatementLookup[[#This Row],[LearningStatementEnter]]="",StatementLookup[[#This Row],[LearningStatementAuto]],StatementLookup[[#This Row],[LearningStatementEnter]])</f>
        <v>Recall and use F=ke</v>
      </c>
      <c r="P306" s="43" t="s">
        <v>1396</v>
      </c>
      <c r="Q306" s="1" t="s">
        <v>2953</v>
      </c>
      <c r="R306" s="1"/>
      <c r="S30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06" s="43"/>
      <c r="U306" s="43"/>
      <c r="V306" s="43"/>
      <c r="W306" s="43"/>
      <c r="X306" s="43"/>
      <c r="Y306" s="43"/>
      <c r="Z306" s="43"/>
      <c r="AA306" s="43"/>
      <c r="AC306" s="43"/>
      <c r="AD306" s="43"/>
    </row>
    <row r="307" spans="1:30" ht="14.65" customHeight="1" x14ac:dyDescent="0.25">
      <c r="A307" s="42" t="str">
        <f>_xlfn.XLOOKUP(StatementLookup[[#This Row],[TopicID]],TopicLookup[TopicID],TopicLookup[SyllabusSubject])</f>
        <v>Science</v>
      </c>
      <c r="B307" s="43">
        <f>_xlfn.XLOOKUP(StatementLookup[[#This Row],[TopicID]],TopicLookup[TopicID],TopicLookup[SyllabusKeyStage])</f>
        <v>3</v>
      </c>
      <c r="C307" s="43" t="str">
        <f>_xlfn.XLOOKUP(StatementLookup[[#This Row],[TopicID]],topics!I:I,topics!D:D)</f>
        <v>KS3.Science</v>
      </c>
      <c r="D307" s="43" t="str">
        <f>_xlfn.XLOOKUP(StatementLookup[[#This Row],[TopicID]],topics!I:I,topics!E:E)</f>
        <v>Y7.Science</v>
      </c>
      <c r="E307" s="44">
        <v>7</v>
      </c>
      <c r="F307" s="36" t="s">
        <v>10</v>
      </c>
      <c r="G307" s="45">
        <v>1</v>
      </c>
      <c r="H307" s="36">
        <v>5</v>
      </c>
      <c r="I307" s="46">
        <v>3</v>
      </c>
      <c r="J30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7P1</v>
      </c>
      <c r="K30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7P1.5</v>
      </c>
      <c r="L30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7P1.5.3</v>
      </c>
      <c r="M307" s="26" t="str">
        <f>IF(ISERROR(_xlfn.XLOOKUP(StatementLookup[[#This Row],[TopicID]],TopicLookup[TopicID],TopicLookup[TopicTitle])),"",_xlfn.XLOOKUP(StatementLookup[[#This Row],[TopicID]],TopicLookup[TopicID],TopicLookup[TopicTitle]))</f>
        <v>Introduction To Forces</v>
      </c>
      <c r="N307" s="42" t="str">
        <f>IF(ISERROR(_xlfn.XLOOKUP(StatementLookup[[#This Row],[LessonID]],LessonLookup[LessonID],LessonLookup[LessonTitle])),"",_xlfn.XLOOKUP(StatementLookup[[#This Row],[LessonID]],LessonLookup[LessonID],LessonLookup[LessonTitle]))</f>
        <v>Hooke’s Law</v>
      </c>
      <c r="O307" s="1" t="str">
        <f>IF(StatementLookup[[#This Row],[LearningStatementEnter]]="",StatementLookup[[#This Row],[LearningStatementAuto]],StatementLookup[[#This Row],[LearningStatementEnter]])</f>
        <v>Solve F=ke for k and e</v>
      </c>
      <c r="P307" s="43" t="s">
        <v>1397</v>
      </c>
      <c r="Q307" s="1" t="s">
        <v>2953</v>
      </c>
      <c r="R307" s="1"/>
      <c r="S30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07" s="43"/>
      <c r="U307" s="43"/>
      <c r="V307" s="43"/>
      <c r="W307" s="43"/>
      <c r="X307" s="43"/>
      <c r="Y307" s="43"/>
      <c r="Z307" s="43"/>
      <c r="AA307" s="43"/>
      <c r="AC307" s="43"/>
      <c r="AD307" s="43"/>
    </row>
    <row r="308" spans="1:30" ht="14.65" customHeight="1" x14ac:dyDescent="0.25">
      <c r="A308" s="42" t="str">
        <f>_xlfn.XLOOKUP(StatementLookup[[#This Row],[TopicID]],TopicLookup[TopicID],TopicLookup[SyllabusSubject])</f>
        <v>Science</v>
      </c>
      <c r="B308" s="43">
        <f>_xlfn.XLOOKUP(StatementLookup[[#This Row],[TopicID]],TopicLookup[TopicID],TopicLookup[SyllabusKeyStage])</f>
        <v>3</v>
      </c>
      <c r="C308" s="43" t="str">
        <f>_xlfn.XLOOKUP(StatementLookup[[#This Row],[TopicID]],topics!I:I,topics!D:D)</f>
        <v>KS3.Science</v>
      </c>
      <c r="D308" s="43" t="str">
        <f>_xlfn.XLOOKUP(StatementLookup[[#This Row],[TopicID]],topics!I:I,topics!E:E)</f>
        <v>Y7.Science</v>
      </c>
      <c r="E308" s="44">
        <v>7</v>
      </c>
      <c r="F308" s="36" t="s">
        <v>10</v>
      </c>
      <c r="G308" s="45">
        <v>1</v>
      </c>
      <c r="H308" s="36">
        <v>6</v>
      </c>
      <c r="I308" s="46">
        <v>1</v>
      </c>
      <c r="J30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7P1</v>
      </c>
      <c r="K30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7P1.6</v>
      </c>
      <c r="L30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7P1.6.1</v>
      </c>
      <c r="M308" s="26" t="str">
        <f>IF(ISERROR(_xlfn.XLOOKUP(StatementLookup[[#This Row],[TopicID]],TopicLookup[TopicID],TopicLookup[TopicTitle])),"",_xlfn.XLOOKUP(StatementLookup[[#This Row],[TopicID]],TopicLookup[TopicID],TopicLookup[TopicTitle]))</f>
        <v>Introduction To Forces</v>
      </c>
      <c r="N308" s="42" t="str">
        <f>IF(ISERROR(_xlfn.XLOOKUP(StatementLookup[[#This Row],[LessonID]],LessonLookup[LessonID],LessonLookup[LessonTitle])),"",_xlfn.XLOOKUP(StatementLookup[[#This Row],[LessonID]],LessonLookup[LessonID],LessonLookup[LessonTitle]))</f>
        <v>Hooke’s Law (Practical)</v>
      </c>
      <c r="O308" s="1" t="str">
        <f>IF(StatementLookup[[#This Row],[LearningStatementEnter]]="",StatementLookup[[#This Row],[LearningStatementAuto]],StatementLookup[[#This Row],[LearningStatementEnter]])</f>
        <v>Measure and record values for weight and extension</v>
      </c>
      <c r="P308" s="43" t="s">
        <v>1398</v>
      </c>
      <c r="Q308" s="1" t="s">
        <v>2953</v>
      </c>
      <c r="R308" s="1"/>
      <c r="S30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08" s="43"/>
      <c r="U308" s="43"/>
      <c r="V308" s="43"/>
      <c r="W308" s="43"/>
      <c r="X308" s="43"/>
      <c r="Y308" s="43"/>
      <c r="Z308" s="43"/>
      <c r="AA308" s="43"/>
      <c r="AC308" s="43"/>
      <c r="AD308" s="43"/>
    </row>
    <row r="309" spans="1:30" ht="14.65" customHeight="1" x14ac:dyDescent="0.25">
      <c r="A309" s="42" t="str">
        <f>_xlfn.XLOOKUP(StatementLookup[[#This Row],[TopicID]],TopicLookup[TopicID],TopicLookup[SyllabusSubject])</f>
        <v>Science</v>
      </c>
      <c r="B309" s="43">
        <f>_xlfn.XLOOKUP(StatementLookup[[#This Row],[TopicID]],TopicLookup[TopicID],TopicLookup[SyllabusKeyStage])</f>
        <v>3</v>
      </c>
      <c r="C309" s="43" t="str">
        <f>_xlfn.XLOOKUP(StatementLookup[[#This Row],[TopicID]],topics!I:I,topics!D:D)</f>
        <v>KS3.Science</v>
      </c>
      <c r="D309" s="43" t="str">
        <f>_xlfn.XLOOKUP(StatementLookup[[#This Row],[TopicID]],topics!I:I,topics!E:E)</f>
        <v>Y7.Science</v>
      </c>
      <c r="E309" s="44">
        <v>7</v>
      </c>
      <c r="F309" s="36" t="s">
        <v>10</v>
      </c>
      <c r="G309" s="45">
        <v>1</v>
      </c>
      <c r="H309" s="36">
        <v>6</v>
      </c>
      <c r="I309" s="46">
        <v>2</v>
      </c>
      <c r="J30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7P1</v>
      </c>
      <c r="K30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7P1.6</v>
      </c>
      <c r="L30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7P1.6.2</v>
      </c>
      <c r="M309" s="26" t="str">
        <f>IF(ISERROR(_xlfn.XLOOKUP(StatementLookup[[#This Row],[TopicID]],TopicLookup[TopicID],TopicLookup[TopicTitle])),"",_xlfn.XLOOKUP(StatementLookup[[#This Row],[TopicID]],TopicLookup[TopicID],TopicLookup[TopicTitle]))</f>
        <v>Introduction To Forces</v>
      </c>
      <c r="N309" s="42" t="str">
        <f>IF(ISERROR(_xlfn.XLOOKUP(StatementLookup[[#This Row],[LessonID]],LessonLookup[LessonID],LessonLookup[LessonTitle])),"",_xlfn.XLOOKUP(StatementLookup[[#This Row],[LessonID]],LessonLookup[LessonID],LessonLookup[LessonTitle]))</f>
        <v>Hooke’s Law (Practical)</v>
      </c>
      <c r="O309" s="1" t="str">
        <f>IF(StatementLookup[[#This Row],[LearningStatementEnter]]="",StatementLookup[[#This Row],[LearningStatementAuto]],StatementLookup[[#This Row],[LearningStatementEnter]])</f>
        <v>Convert cm into m and g into N</v>
      </c>
      <c r="P309" s="43" t="s">
        <v>1399</v>
      </c>
      <c r="Q309" s="1" t="s">
        <v>2953</v>
      </c>
      <c r="R309" s="1"/>
      <c r="S30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09" s="43"/>
      <c r="U309" s="43"/>
      <c r="V309" s="43"/>
      <c r="W309" s="43"/>
      <c r="X309" s="43"/>
      <c r="Y309" s="43"/>
      <c r="Z309" s="43"/>
      <c r="AA309" s="43"/>
      <c r="AC309" s="43"/>
      <c r="AD309" s="43"/>
    </row>
    <row r="310" spans="1:30" ht="14.65" customHeight="1" x14ac:dyDescent="0.25">
      <c r="A310" s="42" t="str">
        <f>_xlfn.XLOOKUP(StatementLookup[[#This Row],[TopicID]],TopicLookup[TopicID],TopicLookup[SyllabusSubject])</f>
        <v>Science</v>
      </c>
      <c r="B310" s="43">
        <f>_xlfn.XLOOKUP(StatementLookup[[#This Row],[TopicID]],TopicLookup[TopicID],TopicLookup[SyllabusKeyStage])</f>
        <v>3</v>
      </c>
      <c r="C310" s="43" t="str">
        <f>_xlfn.XLOOKUP(StatementLookup[[#This Row],[TopicID]],topics!I:I,topics!D:D)</f>
        <v>KS3.Science</v>
      </c>
      <c r="D310" s="43" t="str">
        <f>_xlfn.XLOOKUP(StatementLookup[[#This Row],[TopicID]],topics!I:I,topics!E:E)</f>
        <v>Y7.Science</v>
      </c>
      <c r="E310" s="44">
        <v>7</v>
      </c>
      <c r="F310" s="36" t="s">
        <v>10</v>
      </c>
      <c r="G310" s="45">
        <v>1</v>
      </c>
      <c r="H310" s="36">
        <v>6</v>
      </c>
      <c r="I310" s="46">
        <v>3</v>
      </c>
      <c r="J31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7P1</v>
      </c>
      <c r="K31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7P1.6</v>
      </c>
      <c r="L31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7P1.6.3</v>
      </c>
      <c r="M310" s="26" t="str">
        <f>IF(ISERROR(_xlfn.XLOOKUP(StatementLookup[[#This Row],[TopicID]],TopicLookup[TopicID],TopicLookup[TopicTitle])),"",_xlfn.XLOOKUP(StatementLookup[[#This Row],[TopicID]],TopicLookup[TopicID],TopicLookup[TopicTitle]))</f>
        <v>Introduction To Forces</v>
      </c>
      <c r="N310" s="42" t="str">
        <f>IF(ISERROR(_xlfn.XLOOKUP(StatementLookup[[#This Row],[LessonID]],LessonLookup[LessonID],LessonLookup[LessonTitle])),"",_xlfn.XLOOKUP(StatementLookup[[#This Row],[LessonID]],LessonLookup[LessonID],LessonLookup[LessonTitle]))</f>
        <v>Hooke’s Law (Practical)</v>
      </c>
      <c r="O310" s="1" t="str">
        <f>IF(StatementLookup[[#This Row],[LearningStatementEnter]]="",StatementLookup[[#This Row],[LearningStatementAuto]],StatementLookup[[#This Row],[LearningStatementEnter]])</f>
        <v>Plot recorded values to calculate spring constant from gradient of force extension graph</v>
      </c>
      <c r="P310" s="43" t="s">
        <v>1400</v>
      </c>
      <c r="Q310" s="1" t="s">
        <v>2953</v>
      </c>
      <c r="R310" s="1"/>
      <c r="S31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10" s="43"/>
      <c r="U310" s="43"/>
      <c r="V310" s="43"/>
      <c r="W310" s="43"/>
      <c r="X310" s="43"/>
      <c r="Y310" s="43"/>
      <c r="Z310" s="43"/>
      <c r="AA310" s="43"/>
      <c r="AC310" s="43"/>
      <c r="AD310" s="43"/>
    </row>
    <row r="311" spans="1:30" ht="14.65" customHeight="1" x14ac:dyDescent="0.25">
      <c r="A311" s="42" t="str">
        <f>_xlfn.XLOOKUP(StatementLookup[[#This Row],[TopicID]],TopicLookup[TopicID],TopicLookup[SyllabusSubject])</f>
        <v>Science</v>
      </c>
      <c r="B311" s="43">
        <f>_xlfn.XLOOKUP(StatementLookup[[#This Row],[TopicID]],TopicLookup[TopicID],TopicLookup[SyllabusKeyStage])</f>
        <v>3</v>
      </c>
      <c r="C311" s="43" t="str">
        <f>_xlfn.XLOOKUP(StatementLookup[[#This Row],[TopicID]],topics!I:I,topics!D:D)</f>
        <v>KS3.Science</v>
      </c>
      <c r="D311" s="43" t="str">
        <f>_xlfn.XLOOKUP(StatementLookup[[#This Row],[TopicID]],topics!I:I,topics!E:E)</f>
        <v>Y7.Science</v>
      </c>
      <c r="E311" s="44">
        <v>7</v>
      </c>
      <c r="F311" s="36" t="s">
        <v>10</v>
      </c>
      <c r="G311" s="45">
        <v>1</v>
      </c>
      <c r="H311" s="36">
        <v>7</v>
      </c>
      <c r="I311" s="46">
        <v>1</v>
      </c>
      <c r="J31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7P1</v>
      </c>
      <c r="K31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7P1.7</v>
      </c>
      <c r="L31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7P1.7.1</v>
      </c>
      <c r="M311" s="26" t="str">
        <f>IF(ISERROR(_xlfn.XLOOKUP(StatementLookup[[#This Row],[TopicID]],TopicLookup[TopicID],TopicLookup[TopicTitle])),"",_xlfn.XLOOKUP(StatementLookup[[#This Row],[TopicID]],TopicLookup[TopicID],TopicLookup[TopicTitle]))</f>
        <v>Introduction To Forces</v>
      </c>
      <c r="N311" s="42" t="str">
        <f>IF(ISERROR(_xlfn.XLOOKUP(StatementLookup[[#This Row],[LessonID]],LessonLookup[LessonID],LessonLookup[LessonTitle])),"",_xlfn.XLOOKUP(StatementLookup[[#This Row],[LessonID]],LessonLookup[LessonID],LessonLookup[LessonTitle]))</f>
        <v>Moments</v>
      </c>
      <c r="O311" s="1" t="str">
        <f>IF(StatementLookup[[#This Row],[LearningStatementEnter]]="",StatementLookup[[#This Row],[LearningStatementAuto]],StatementLookup[[#This Row],[LearningStatementEnter]])</f>
        <v>Define a moment</v>
      </c>
      <c r="P311" s="43" t="s">
        <v>1401</v>
      </c>
      <c r="Q311" s="1" t="s">
        <v>2953</v>
      </c>
      <c r="R311" s="1"/>
      <c r="S31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11" s="43"/>
      <c r="U311" s="43"/>
      <c r="V311" s="43"/>
      <c r="W311" s="43"/>
      <c r="X311" s="43"/>
      <c r="Y311" s="43"/>
      <c r="Z311" s="43"/>
      <c r="AA311" s="43"/>
      <c r="AC311" s="43"/>
      <c r="AD311" s="43"/>
    </row>
    <row r="312" spans="1:30" ht="14.65" customHeight="1" x14ac:dyDescent="0.25">
      <c r="A312" s="42" t="str">
        <f>_xlfn.XLOOKUP(StatementLookup[[#This Row],[TopicID]],TopicLookup[TopicID],TopicLookup[SyllabusSubject])</f>
        <v>Science</v>
      </c>
      <c r="B312" s="43">
        <f>_xlfn.XLOOKUP(StatementLookup[[#This Row],[TopicID]],TopicLookup[TopicID],TopicLookup[SyllabusKeyStage])</f>
        <v>3</v>
      </c>
      <c r="C312" s="43" t="str">
        <f>_xlfn.XLOOKUP(StatementLookup[[#This Row],[TopicID]],topics!I:I,topics!D:D)</f>
        <v>KS3.Science</v>
      </c>
      <c r="D312" s="43" t="str">
        <f>_xlfn.XLOOKUP(StatementLookup[[#This Row],[TopicID]],topics!I:I,topics!E:E)</f>
        <v>Y7.Science</v>
      </c>
      <c r="E312" s="44">
        <v>7</v>
      </c>
      <c r="F312" s="36" t="s">
        <v>10</v>
      </c>
      <c r="G312" s="45">
        <v>1</v>
      </c>
      <c r="H312" s="36">
        <v>7</v>
      </c>
      <c r="I312" s="46">
        <v>2</v>
      </c>
      <c r="J31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7P1</v>
      </c>
      <c r="K31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7P1.7</v>
      </c>
      <c r="L31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7P1.7.2</v>
      </c>
      <c r="M312" s="26" t="str">
        <f>IF(ISERROR(_xlfn.XLOOKUP(StatementLookup[[#This Row],[TopicID]],TopicLookup[TopicID],TopicLookup[TopicTitle])),"",_xlfn.XLOOKUP(StatementLookup[[#This Row],[TopicID]],TopicLookup[TopicID],TopicLookup[TopicTitle]))</f>
        <v>Introduction To Forces</v>
      </c>
      <c r="N312" s="42" t="str">
        <f>IF(ISERROR(_xlfn.XLOOKUP(StatementLookup[[#This Row],[LessonID]],LessonLookup[LessonID],LessonLookup[LessonTitle])),"",_xlfn.XLOOKUP(StatementLookup[[#This Row],[LessonID]],LessonLookup[LessonID],LessonLookup[LessonTitle]))</f>
        <v>Moments</v>
      </c>
      <c r="O312" s="1" t="str">
        <f>IF(StatementLookup[[#This Row],[LearningStatementEnter]]="",StatementLookup[[#This Row],[LearningStatementAuto]],StatementLookup[[#This Row],[LearningStatementEnter]])</f>
        <v>Explain the factors that affect the size of a moment</v>
      </c>
      <c r="P312" s="43" t="s">
        <v>1402</v>
      </c>
      <c r="Q312" s="1" t="s">
        <v>2953</v>
      </c>
      <c r="R312" s="1"/>
      <c r="S31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12" s="43"/>
      <c r="U312" s="43"/>
      <c r="V312" s="43"/>
      <c r="W312" s="43"/>
      <c r="X312" s="43"/>
      <c r="Y312" s="43"/>
      <c r="Z312" s="43"/>
      <c r="AA312" s="43"/>
      <c r="AC312" s="43"/>
      <c r="AD312" s="43"/>
    </row>
    <row r="313" spans="1:30" ht="14.65" customHeight="1" x14ac:dyDescent="0.25">
      <c r="A313" s="42" t="str">
        <f>_xlfn.XLOOKUP(StatementLookup[[#This Row],[TopicID]],TopicLookup[TopicID],TopicLookup[SyllabusSubject])</f>
        <v>Science</v>
      </c>
      <c r="B313" s="43">
        <f>_xlfn.XLOOKUP(StatementLookup[[#This Row],[TopicID]],TopicLookup[TopicID],TopicLookup[SyllabusKeyStage])</f>
        <v>3</v>
      </c>
      <c r="C313" s="43" t="str">
        <f>_xlfn.XLOOKUP(StatementLookup[[#This Row],[TopicID]],topics!I:I,topics!D:D)</f>
        <v>KS3.Science</v>
      </c>
      <c r="D313" s="43" t="str">
        <f>_xlfn.XLOOKUP(StatementLookup[[#This Row],[TopicID]],topics!I:I,topics!E:E)</f>
        <v>Y7.Science</v>
      </c>
      <c r="E313" s="44">
        <v>7</v>
      </c>
      <c r="F313" s="36" t="s">
        <v>10</v>
      </c>
      <c r="G313" s="45">
        <v>1</v>
      </c>
      <c r="H313" s="36">
        <v>7</v>
      </c>
      <c r="I313" s="46">
        <v>3</v>
      </c>
      <c r="J31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7P1</v>
      </c>
      <c r="K31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7P1.7</v>
      </c>
      <c r="L31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7P1.7.3</v>
      </c>
      <c r="M313" s="26" t="str">
        <f>IF(ISERROR(_xlfn.XLOOKUP(StatementLookup[[#This Row],[TopicID]],TopicLookup[TopicID],TopicLookup[TopicTitle])),"",_xlfn.XLOOKUP(StatementLookup[[#This Row],[TopicID]],TopicLookup[TopicID],TopicLookup[TopicTitle]))</f>
        <v>Introduction To Forces</v>
      </c>
      <c r="N313" s="42" t="str">
        <f>IF(ISERROR(_xlfn.XLOOKUP(StatementLookup[[#This Row],[LessonID]],LessonLookup[LessonID],LessonLookup[LessonTitle])),"",_xlfn.XLOOKUP(StatementLookup[[#This Row],[LessonID]],LessonLookup[LessonID],LessonLookup[LessonTitle]))</f>
        <v>Moments</v>
      </c>
      <c r="O313" s="1" t="str">
        <f>IF(StatementLookup[[#This Row],[LearningStatementEnter]]="",StatementLookup[[#This Row],[LearningStatementAuto]],StatementLookup[[#This Row],[LearningStatementEnter]])</f>
        <v>Calculate moments, forces and distances</v>
      </c>
      <c r="P313" s="43" t="s">
        <v>1403</v>
      </c>
      <c r="Q313" s="1" t="s">
        <v>2953</v>
      </c>
      <c r="R313" s="1"/>
      <c r="S31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13" s="43"/>
      <c r="U313" s="43"/>
      <c r="V313" s="43"/>
      <c r="W313" s="43"/>
      <c r="X313" s="43"/>
      <c r="Y313" s="43"/>
      <c r="Z313" s="43"/>
      <c r="AA313" s="43"/>
      <c r="AC313" s="43"/>
      <c r="AD313" s="43"/>
    </row>
    <row r="314" spans="1:30" ht="14.65" customHeight="1" x14ac:dyDescent="0.25">
      <c r="A314" s="42" t="str">
        <f>_xlfn.XLOOKUP(StatementLookup[[#This Row],[TopicID]],TopicLookup[TopicID],TopicLookup[SyllabusSubject])</f>
        <v>Science</v>
      </c>
      <c r="B314" s="43">
        <f>_xlfn.XLOOKUP(StatementLookup[[#This Row],[TopicID]],TopicLookup[TopicID],TopicLookup[SyllabusKeyStage])</f>
        <v>3</v>
      </c>
      <c r="C314" s="43" t="str">
        <f>_xlfn.XLOOKUP(StatementLookup[[#This Row],[TopicID]],topics!I:I,topics!D:D)</f>
        <v>KS3.Science</v>
      </c>
      <c r="D314" s="43" t="str">
        <f>_xlfn.XLOOKUP(StatementLookup[[#This Row],[TopicID]],topics!I:I,topics!E:E)</f>
        <v>Y7.Science</v>
      </c>
      <c r="E314" s="44">
        <v>7</v>
      </c>
      <c r="F314" s="36" t="s">
        <v>10</v>
      </c>
      <c r="G314" s="45">
        <v>1</v>
      </c>
      <c r="H314" s="36">
        <v>8</v>
      </c>
      <c r="I314" s="46">
        <v>1</v>
      </c>
      <c r="J31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7P1</v>
      </c>
      <c r="K31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7P1.8</v>
      </c>
      <c r="L31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7P1.8.1</v>
      </c>
      <c r="M314" s="26" t="str">
        <f>IF(ISERROR(_xlfn.XLOOKUP(StatementLookup[[#This Row],[TopicID]],TopicLookup[TopicID],TopicLookup[TopicTitle])),"",_xlfn.XLOOKUP(StatementLookup[[#This Row],[TopicID]],TopicLookup[TopicID],TopicLookup[TopicTitle]))</f>
        <v>Introduction To Forces</v>
      </c>
      <c r="N314" s="42" t="str">
        <f>IF(ISERROR(_xlfn.XLOOKUP(StatementLookup[[#This Row],[LessonID]],LessonLookup[LessonID],LessonLookup[LessonTitle])),"",_xlfn.XLOOKUP(StatementLookup[[#This Row],[LessonID]],LessonLookup[LessonID],LessonLookup[LessonTitle]))</f>
        <v>Moments (Practical)</v>
      </c>
      <c r="O314" s="1" t="str">
        <f>IF(StatementLookup[[#This Row],[LearningStatementEnter]]="",StatementLookup[[#This Row],[LearningStatementAuto]],StatementLookup[[#This Row],[LearningStatementEnter]])</f>
        <v>Measure and record values for mass and distance</v>
      </c>
      <c r="P314" s="43" t="s">
        <v>1404</v>
      </c>
      <c r="Q314" s="1" t="s">
        <v>2953</v>
      </c>
      <c r="R314" s="1"/>
      <c r="S31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14" s="43"/>
      <c r="U314" s="43"/>
      <c r="V314" s="43"/>
      <c r="W314" s="43"/>
      <c r="X314" s="43"/>
      <c r="Y314" s="43"/>
      <c r="Z314" s="43"/>
      <c r="AA314" s="43"/>
      <c r="AC314" s="43"/>
      <c r="AD314" s="43"/>
    </row>
    <row r="315" spans="1:30" ht="14.65" customHeight="1" x14ac:dyDescent="0.25">
      <c r="A315" s="42" t="str">
        <f>_xlfn.XLOOKUP(StatementLookup[[#This Row],[TopicID]],TopicLookup[TopicID],TopicLookup[SyllabusSubject])</f>
        <v>Science</v>
      </c>
      <c r="B315" s="43">
        <f>_xlfn.XLOOKUP(StatementLookup[[#This Row],[TopicID]],TopicLookup[TopicID],TopicLookup[SyllabusKeyStage])</f>
        <v>3</v>
      </c>
      <c r="C315" s="43" t="str">
        <f>_xlfn.XLOOKUP(StatementLookup[[#This Row],[TopicID]],topics!I:I,topics!D:D)</f>
        <v>KS3.Science</v>
      </c>
      <c r="D315" s="43" t="str">
        <f>_xlfn.XLOOKUP(StatementLookup[[#This Row],[TopicID]],topics!I:I,topics!E:E)</f>
        <v>Y7.Science</v>
      </c>
      <c r="E315" s="44">
        <v>7</v>
      </c>
      <c r="F315" s="36" t="s">
        <v>10</v>
      </c>
      <c r="G315" s="45">
        <v>1</v>
      </c>
      <c r="H315" s="36">
        <v>8</v>
      </c>
      <c r="I315" s="46">
        <v>2</v>
      </c>
      <c r="J31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7P1</v>
      </c>
      <c r="K31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7P1.8</v>
      </c>
      <c r="L31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7P1.8.2</v>
      </c>
      <c r="M315" s="26" t="str">
        <f>IF(ISERROR(_xlfn.XLOOKUP(StatementLookup[[#This Row],[TopicID]],TopicLookup[TopicID],TopicLookup[TopicTitle])),"",_xlfn.XLOOKUP(StatementLookup[[#This Row],[TopicID]],TopicLookup[TopicID],TopicLookup[TopicTitle]))</f>
        <v>Introduction To Forces</v>
      </c>
      <c r="N315" s="42" t="str">
        <f>IF(ISERROR(_xlfn.XLOOKUP(StatementLookup[[#This Row],[LessonID]],LessonLookup[LessonID],LessonLookup[LessonTitle])),"",_xlfn.XLOOKUP(StatementLookup[[#This Row],[LessonID]],LessonLookup[LessonID],LessonLookup[LessonTitle]))</f>
        <v>Moments (Practical)</v>
      </c>
      <c r="O315" s="1" t="str">
        <f>IF(StatementLookup[[#This Row],[LearningStatementEnter]]="",StatementLookup[[#This Row],[LearningStatementAuto]],StatementLookup[[#This Row],[LearningStatementEnter]])</f>
        <v>Convert cm into m and g into N</v>
      </c>
      <c r="P315" s="43" t="s">
        <v>1399</v>
      </c>
      <c r="Q315" s="1" t="s">
        <v>2953</v>
      </c>
      <c r="R315" s="1"/>
      <c r="S31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15" s="43"/>
      <c r="U315" s="43"/>
      <c r="V315" s="43"/>
      <c r="W315" s="43"/>
      <c r="X315" s="43"/>
      <c r="Y315" s="43"/>
      <c r="Z315" s="43"/>
      <c r="AA315" s="43"/>
      <c r="AC315" s="43"/>
      <c r="AD315" s="43"/>
    </row>
    <row r="316" spans="1:30" ht="14.65" customHeight="1" x14ac:dyDescent="0.25">
      <c r="A316" s="42" t="str">
        <f>_xlfn.XLOOKUP(StatementLookup[[#This Row],[TopicID]],TopicLookup[TopicID],TopicLookup[SyllabusSubject])</f>
        <v>Science</v>
      </c>
      <c r="B316" s="43">
        <f>_xlfn.XLOOKUP(StatementLookup[[#This Row],[TopicID]],TopicLookup[TopicID],TopicLookup[SyllabusKeyStage])</f>
        <v>3</v>
      </c>
      <c r="C316" s="43" t="str">
        <f>_xlfn.XLOOKUP(StatementLookup[[#This Row],[TopicID]],topics!I:I,topics!D:D)</f>
        <v>KS3.Science</v>
      </c>
      <c r="D316" s="43" t="str">
        <f>_xlfn.XLOOKUP(StatementLookup[[#This Row],[TopicID]],topics!I:I,topics!E:E)</f>
        <v>Y7.Science</v>
      </c>
      <c r="E316" s="44">
        <v>7</v>
      </c>
      <c r="F316" s="36" t="s">
        <v>10</v>
      </c>
      <c r="G316" s="45">
        <v>1</v>
      </c>
      <c r="H316" s="36">
        <v>8</v>
      </c>
      <c r="I316" s="46">
        <v>3</v>
      </c>
      <c r="J31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7P1</v>
      </c>
      <c r="K31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7P1.8</v>
      </c>
      <c r="L31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7P1.8.3</v>
      </c>
      <c r="M316" s="26" t="str">
        <f>IF(ISERROR(_xlfn.XLOOKUP(StatementLookup[[#This Row],[TopicID]],TopicLookup[TopicID],TopicLookup[TopicTitle])),"",_xlfn.XLOOKUP(StatementLookup[[#This Row],[TopicID]],TopicLookup[TopicID],TopicLookup[TopicTitle]))</f>
        <v>Introduction To Forces</v>
      </c>
      <c r="N316" s="42" t="str">
        <f>IF(ISERROR(_xlfn.XLOOKUP(StatementLookup[[#This Row],[LessonID]],LessonLookup[LessonID],LessonLookup[LessonTitle])),"",_xlfn.XLOOKUP(StatementLookup[[#This Row],[LessonID]],LessonLookup[LessonID],LessonLookup[LessonTitle]))</f>
        <v>Moments (Practical)</v>
      </c>
      <c r="O316" s="1" t="str">
        <f>IF(StatementLookup[[#This Row],[LearningStatementEnter]]="",StatementLookup[[#This Row],[LearningStatementAuto]],StatementLookup[[#This Row],[LearningStatementEnter]])</f>
        <v>Use recorded values to calculate moments</v>
      </c>
      <c r="P316" s="43" t="s">
        <v>1405</v>
      </c>
      <c r="Q316" s="1" t="s">
        <v>2953</v>
      </c>
      <c r="R316" s="1"/>
      <c r="S31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16" s="43"/>
      <c r="U316" s="43"/>
      <c r="V316" s="43"/>
      <c r="W316" s="43"/>
      <c r="X316" s="43"/>
      <c r="Y316" s="43"/>
      <c r="Z316" s="43"/>
      <c r="AA316" s="43"/>
      <c r="AC316" s="43"/>
      <c r="AD316" s="43"/>
    </row>
    <row r="317" spans="1:30" ht="14.65" customHeight="1" x14ac:dyDescent="0.25">
      <c r="A317" s="42" t="str">
        <f>_xlfn.XLOOKUP(StatementLookup[[#This Row],[TopicID]],TopicLookup[TopicID],TopicLookup[SyllabusSubject])</f>
        <v>Science</v>
      </c>
      <c r="B317" s="43">
        <f>_xlfn.XLOOKUP(StatementLookup[[#This Row],[TopicID]],TopicLookup[TopicID],TopicLookup[SyllabusKeyStage])</f>
        <v>3</v>
      </c>
      <c r="C317" s="43" t="str">
        <f>_xlfn.XLOOKUP(StatementLookup[[#This Row],[TopicID]],topics!I:I,topics!D:D)</f>
        <v>KS3.Science</v>
      </c>
      <c r="D317" s="43" t="str">
        <f>_xlfn.XLOOKUP(StatementLookup[[#This Row],[TopicID]],topics!I:I,topics!E:E)</f>
        <v>Y7.Science</v>
      </c>
      <c r="E317" s="44">
        <v>7</v>
      </c>
      <c r="F317" s="36" t="s">
        <v>10</v>
      </c>
      <c r="G317" s="45">
        <v>1</v>
      </c>
      <c r="H317" s="36" t="s">
        <v>8</v>
      </c>
      <c r="I317" s="46">
        <v>1</v>
      </c>
      <c r="J31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7P1</v>
      </c>
      <c r="K31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7P1.F</v>
      </c>
      <c r="L31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7P1.F.1</v>
      </c>
      <c r="M317" s="26" t="str">
        <f>IF(ISERROR(_xlfn.XLOOKUP(StatementLookup[[#This Row],[TopicID]],TopicLookup[TopicID],TopicLookup[TopicTitle])),"",_xlfn.XLOOKUP(StatementLookup[[#This Row],[TopicID]],TopicLookup[TopicID],TopicLookup[TopicTitle]))</f>
        <v>Introduction To Forces</v>
      </c>
      <c r="N317" s="42" t="str">
        <f>IF(ISERROR(_xlfn.XLOOKUP(StatementLookup[[#This Row],[LessonID]],LessonLookup[LessonID],LessonLookup[LessonTitle])),"",_xlfn.XLOOKUP(StatementLookup[[#This Row],[LessonID]],LessonLookup[LessonID],LessonLookup[LessonTitle]))</f>
        <v>Test feedback: 7P1 Introduction To Forces</v>
      </c>
      <c r="O317" s="1" t="str">
        <f>IF(StatementLookup[[#This Row],[LearningStatementEnter]]="",StatementLookup[[#This Row],[LearningStatementAuto]],StatementLookup[[#This Row],[LearningStatementEnter]])</f>
        <v>Review WWW &amp; EBI for topic 7P1 Introduction To Forces</v>
      </c>
      <c r="P317" s="43"/>
      <c r="Q317" s="1" t="s">
        <v>2954</v>
      </c>
      <c r="R317" s="1"/>
      <c r="S31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WWW &amp; EBI for topic 7P1 Introduction To Forces</v>
      </c>
      <c r="T317" s="43"/>
      <c r="U317" s="43"/>
      <c r="V317" s="43"/>
      <c r="W317" s="43"/>
      <c r="X317" s="43"/>
      <c r="Y317" s="43"/>
      <c r="Z317" s="43"/>
      <c r="AA317" s="43"/>
      <c r="AC317" s="43"/>
      <c r="AD317" s="43"/>
    </row>
    <row r="318" spans="1:30" ht="14.65" customHeight="1" x14ac:dyDescent="0.25">
      <c r="A318" s="42" t="str">
        <f>_xlfn.XLOOKUP(StatementLookup[[#This Row],[TopicID]],TopicLookup[TopicID],TopicLookup[SyllabusSubject])</f>
        <v>Science</v>
      </c>
      <c r="B318" s="43">
        <f>_xlfn.XLOOKUP(StatementLookup[[#This Row],[TopicID]],TopicLookup[TopicID],TopicLookup[SyllabusKeyStage])</f>
        <v>3</v>
      </c>
      <c r="C318" s="43" t="str">
        <f>_xlfn.XLOOKUP(StatementLookup[[#This Row],[TopicID]],topics!I:I,topics!D:D)</f>
        <v>KS3.Science</v>
      </c>
      <c r="D318" s="43" t="str">
        <f>_xlfn.XLOOKUP(StatementLookup[[#This Row],[TopicID]],topics!I:I,topics!E:E)</f>
        <v>Y7.Science</v>
      </c>
      <c r="E318" s="44">
        <v>7</v>
      </c>
      <c r="F318" s="36" t="s">
        <v>10</v>
      </c>
      <c r="G318" s="45">
        <v>1</v>
      </c>
      <c r="H318" s="36" t="s">
        <v>6</v>
      </c>
      <c r="I318" s="46">
        <v>1</v>
      </c>
      <c r="J31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7P1</v>
      </c>
      <c r="K31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7P1.R</v>
      </c>
      <c r="L31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7P1.R.1</v>
      </c>
      <c r="M318" s="26" t="str">
        <f>IF(ISERROR(_xlfn.XLOOKUP(StatementLookup[[#This Row],[TopicID]],TopicLookup[TopicID],TopicLookup[TopicTitle])),"",_xlfn.XLOOKUP(StatementLookup[[#This Row],[TopicID]],TopicLookup[TopicID],TopicLookup[TopicTitle]))</f>
        <v>Introduction To Forces</v>
      </c>
      <c r="N318" s="42" t="str">
        <f>IF(ISERROR(_xlfn.XLOOKUP(StatementLookup[[#This Row],[LessonID]],LessonLookup[LessonID],LessonLookup[LessonTitle])),"",_xlfn.XLOOKUP(StatementLookup[[#This Row],[LessonID]],LessonLookup[LessonID],LessonLookup[LessonTitle]))</f>
        <v>Revision of topic 7P1 Introduction To Forces</v>
      </c>
      <c r="O318" s="1" t="str">
        <f>IF(StatementLookup[[#This Row],[LearningStatementEnter]]="",StatementLookup[[#This Row],[LearningStatementAuto]],StatementLookup[[#This Row],[LearningStatementEnter]])</f>
        <v>Review topic 7P1 Introduction To Forces</v>
      </c>
      <c r="P318" s="43"/>
      <c r="Q318" s="1" t="s">
        <v>2954</v>
      </c>
      <c r="R318" s="1"/>
      <c r="S31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topic 7P1 Introduction To Forces</v>
      </c>
      <c r="T318" s="43"/>
      <c r="U318" s="43"/>
      <c r="V318" s="43"/>
      <c r="W318" s="43"/>
      <c r="X318" s="43"/>
      <c r="Y318" s="43"/>
      <c r="Z318" s="43"/>
      <c r="AA318" s="43"/>
      <c r="AC318" s="43"/>
      <c r="AD318" s="43"/>
    </row>
    <row r="319" spans="1:30" ht="14.65" customHeight="1" x14ac:dyDescent="0.25">
      <c r="A319" s="42" t="str">
        <f>_xlfn.XLOOKUP(StatementLookup[[#This Row],[TopicID]],TopicLookup[TopicID],TopicLookup[SyllabusSubject])</f>
        <v>Science</v>
      </c>
      <c r="B319" s="43">
        <f>_xlfn.XLOOKUP(StatementLookup[[#This Row],[TopicID]],TopicLookup[TopicID],TopicLookup[SyllabusKeyStage])</f>
        <v>3</v>
      </c>
      <c r="C319" s="43" t="str">
        <f>_xlfn.XLOOKUP(StatementLookup[[#This Row],[TopicID]],topics!I:I,topics!D:D)</f>
        <v>KS3.Science</v>
      </c>
      <c r="D319" s="43" t="str">
        <f>_xlfn.XLOOKUP(StatementLookup[[#This Row],[TopicID]],topics!I:I,topics!E:E)</f>
        <v>Y7.Science</v>
      </c>
      <c r="E319" s="44">
        <v>7</v>
      </c>
      <c r="F319" s="36" t="s">
        <v>10</v>
      </c>
      <c r="G319" s="45">
        <v>1</v>
      </c>
      <c r="H319" s="36" t="s">
        <v>7</v>
      </c>
      <c r="I319" s="46">
        <v>1</v>
      </c>
      <c r="J31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7P1</v>
      </c>
      <c r="K31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7P1.T</v>
      </c>
      <c r="L31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7P1.T.1</v>
      </c>
      <c r="M319" s="26" t="str">
        <f>IF(ISERROR(_xlfn.XLOOKUP(StatementLookup[[#This Row],[TopicID]],TopicLookup[TopicID],TopicLookup[TopicTitle])),"",_xlfn.XLOOKUP(StatementLookup[[#This Row],[TopicID]],TopicLookup[TopicID],TopicLookup[TopicTitle]))</f>
        <v>Introduction To Forces</v>
      </c>
      <c r="N319" s="42" t="str">
        <f>IF(ISERROR(_xlfn.XLOOKUP(StatementLookup[[#This Row],[LessonID]],LessonLookup[LessonID],LessonLookup[LessonTitle])),"",_xlfn.XLOOKUP(StatementLookup[[#This Row],[LessonID]],LessonLookup[LessonID],LessonLookup[LessonTitle]))</f>
        <v>Topic test: 7P1 Introduction To Forces</v>
      </c>
      <c r="O319" s="1" t="str">
        <f>IF(StatementLookup[[#This Row],[LearningStatementEnter]]="",StatementLookup[[#This Row],[LearningStatementAuto]],StatementLookup[[#This Row],[LearningStatementEnter]])</f>
        <v>Test understanding of topic 7P1 Introduction To Forces</v>
      </c>
      <c r="P319" s="43"/>
      <c r="Q319" s="1" t="s">
        <v>2954</v>
      </c>
      <c r="R319" s="1"/>
      <c r="S31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Test understanding of topic 7P1 Introduction To Forces</v>
      </c>
      <c r="T319" s="43"/>
      <c r="U319" s="43"/>
      <c r="V319" s="43"/>
      <c r="W319" s="43"/>
      <c r="X319" s="43"/>
      <c r="Y319" s="43"/>
      <c r="Z319" s="43"/>
      <c r="AA319" s="43"/>
      <c r="AC319" s="43"/>
      <c r="AD319" s="43"/>
    </row>
    <row r="320" spans="1:30" ht="14.65" customHeight="1" x14ac:dyDescent="0.25">
      <c r="A320" s="42" t="str">
        <f>_xlfn.XLOOKUP(StatementLookup[[#This Row],[TopicID]],TopicLookup[TopicID],TopicLookup[SyllabusSubject])</f>
        <v>Science</v>
      </c>
      <c r="B320" s="43">
        <f>_xlfn.XLOOKUP(StatementLookup[[#This Row],[TopicID]],TopicLookup[TopicID],TopicLookup[SyllabusKeyStage])</f>
        <v>3</v>
      </c>
      <c r="C320" s="43" t="str">
        <f>_xlfn.XLOOKUP(StatementLookup[[#This Row],[TopicID]],topics!I:I,topics!D:D)</f>
        <v>KS3.Science</v>
      </c>
      <c r="D320" s="43" t="str">
        <f>_xlfn.XLOOKUP(StatementLookup[[#This Row],[TopicID]],topics!I:I,topics!E:E)</f>
        <v>Y7.Science</v>
      </c>
      <c r="E320" s="44">
        <v>7</v>
      </c>
      <c r="F320" s="36" t="s">
        <v>10</v>
      </c>
      <c r="G320" s="45">
        <v>2</v>
      </c>
      <c r="H320" s="36">
        <v>1</v>
      </c>
      <c r="I320" s="46">
        <v>1</v>
      </c>
      <c r="J32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7P2</v>
      </c>
      <c r="K32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7P2.1</v>
      </c>
      <c r="L32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7P2.1.1</v>
      </c>
      <c r="M320" s="26" t="str">
        <f>IF(ISERROR(_xlfn.XLOOKUP(StatementLookup[[#This Row],[TopicID]],TopicLookup[TopicID],TopicLookup[TopicTitle])),"",_xlfn.XLOOKUP(StatementLookup[[#This Row],[TopicID]],TopicLookup[TopicID],TopicLookup[TopicTitle]))</f>
        <v>Energy Strores And Transfers</v>
      </c>
      <c r="N320" s="42" t="str">
        <f>IF(ISERROR(_xlfn.XLOOKUP(StatementLookup[[#This Row],[LessonID]],LessonLookup[LessonID],LessonLookup[LessonTitle])),"",_xlfn.XLOOKUP(StatementLookup[[#This Row],[LessonID]],LessonLookup[LessonID],LessonLookup[LessonTitle]))</f>
        <v>Stores of Energy</v>
      </c>
      <c r="O320" s="1" t="str">
        <f>IF(StatementLookup[[#This Row],[LearningStatementEnter]]="",StatementLookup[[#This Row],[LearningStatementAuto]],StatementLookup[[#This Row],[LearningStatementEnter]])</f>
        <v>State the energy stores</v>
      </c>
      <c r="P320" s="43" t="s">
        <v>1406</v>
      </c>
      <c r="Q320" s="1" t="s">
        <v>2953</v>
      </c>
      <c r="R320" s="1"/>
      <c r="S32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20" s="43"/>
      <c r="U320" s="43"/>
      <c r="V320" s="43"/>
      <c r="W320" s="43"/>
      <c r="X320" s="43"/>
      <c r="Y320" s="43"/>
      <c r="Z320" s="43"/>
      <c r="AA320" s="43"/>
      <c r="AC320" s="43"/>
      <c r="AD320" s="43"/>
    </row>
    <row r="321" spans="1:30" ht="14.65" customHeight="1" x14ac:dyDescent="0.25">
      <c r="A321" s="42" t="str">
        <f>_xlfn.XLOOKUP(StatementLookup[[#This Row],[TopicID]],TopicLookup[TopicID],TopicLookup[SyllabusSubject])</f>
        <v>Science</v>
      </c>
      <c r="B321" s="43">
        <f>_xlfn.XLOOKUP(StatementLookup[[#This Row],[TopicID]],TopicLookup[TopicID],TopicLookup[SyllabusKeyStage])</f>
        <v>3</v>
      </c>
      <c r="C321" s="43" t="str">
        <f>_xlfn.XLOOKUP(StatementLookup[[#This Row],[TopicID]],topics!I:I,topics!D:D)</f>
        <v>KS3.Science</v>
      </c>
      <c r="D321" s="43" t="str">
        <f>_xlfn.XLOOKUP(StatementLookup[[#This Row],[TopicID]],topics!I:I,topics!E:E)</f>
        <v>Y7.Science</v>
      </c>
      <c r="E321" s="44">
        <v>7</v>
      </c>
      <c r="F321" s="36" t="s">
        <v>10</v>
      </c>
      <c r="G321" s="45">
        <v>2</v>
      </c>
      <c r="H321" s="36">
        <v>1</v>
      </c>
      <c r="I321" s="46">
        <v>2</v>
      </c>
      <c r="J32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7P2</v>
      </c>
      <c r="K32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7P2.1</v>
      </c>
      <c r="L32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7P2.1.2</v>
      </c>
      <c r="M321" s="26" t="str">
        <f>IF(ISERROR(_xlfn.XLOOKUP(StatementLookup[[#This Row],[TopicID]],TopicLookup[TopicID],TopicLookup[TopicTitle])),"",_xlfn.XLOOKUP(StatementLookup[[#This Row],[TopicID]],TopicLookup[TopicID],TopicLookup[TopicTitle]))</f>
        <v>Energy Strores And Transfers</v>
      </c>
      <c r="N321" s="42" t="str">
        <f>IF(ISERROR(_xlfn.XLOOKUP(StatementLookup[[#This Row],[LessonID]],LessonLookup[LessonID],LessonLookup[LessonTitle])),"",_xlfn.XLOOKUP(StatementLookup[[#This Row],[LessonID]],LessonLookup[LessonID],LessonLookup[LessonTitle]))</f>
        <v>Stores of Energy</v>
      </c>
      <c r="O321" s="1" t="str">
        <f>IF(StatementLookup[[#This Row],[LearningStatementEnter]]="",StatementLookup[[#This Row],[LearningStatementAuto]],StatementLookup[[#This Row],[LearningStatementEnter]])</f>
        <v>Identify examples of energy stores</v>
      </c>
      <c r="P321" s="43" t="s">
        <v>1407</v>
      </c>
      <c r="Q321" s="1" t="s">
        <v>2953</v>
      </c>
      <c r="R321" s="1"/>
      <c r="S32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21" s="43"/>
      <c r="U321" s="43"/>
      <c r="V321" s="43"/>
      <c r="W321" s="43"/>
      <c r="X321" s="43"/>
      <c r="Y321" s="43"/>
      <c r="Z321" s="43"/>
      <c r="AA321" s="43"/>
      <c r="AC321" s="43"/>
      <c r="AD321" s="43"/>
    </row>
    <row r="322" spans="1:30" ht="14.65" customHeight="1" x14ac:dyDescent="0.25">
      <c r="A322" s="42" t="str">
        <f>_xlfn.XLOOKUP(StatementLookup[[#This Row],[TopicID]],TopicLookup[TopicID],TopicLookup[SyllabusSubject])</f>
        <v>Science</v>
      </c>
      <c r="B322" s="43">
        <f>_xlfn.XLOOKUP(StatementLookup[[#This Row],[TopicID]],TopicLookup[TopicID],TopicLookup[SyllabusKeyStage])</f>
        <v>3</v>
      </c>
      <c r="C322" s="43" t="str">
        <f>_xlfn.XLOOKUP(StatementLookup[[#This Row],[TopicID]],topics!I:I,topics!D:D)</f>
        <v>KS3.Science</v>
      </c>
      <c r="D322" s="43" t="str">
        <f>_xlfn.XLOOKUP(StatementLookup[[#This Row],[TopicID]],topics!I:I,topics!E:E)</f>
        <v>Y7.Science</v>
      </c>
      <c r="E322" s="44">
        <v>7</v>
      </c>
      <c r="F322" s="36" t="s">
        <v>10</v>
      </c>
      <c r="G322" s="45">
        <v>2</v>
      </c>
      <c r="H322" s="36">
        <v>1</v>
      </c>
      <c r="I322" s="46">
        <v>3</v>
      </c>
      <c r="J32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7P2</v>
      </c>
      <c r="K32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7P2.1</v>
      </c>
      <c r="L32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7P2.1.3</v>
      </c>
      <c r="M322" s="26" t="str">
        <f>IF(ISERROR(_xlfn.XLOOKUP(StatementLookup[[#This Row],[TopicID]],TopicLookup[TopicID],TopicLookup[TopicTitle])),"",_xlfn.XLOOKUP(StatementLookup[[#This Row],[TopicID]],TopicLookup[TopicID],TopicLookup[TopicTitle]))</f>
        <v>Energy Strores And Transfers</v>
      </c>
      <c r="N322" s="42" t="str">
        <f>IF(ISERROR(_xlfn.XLOOKUP(StatementLookup[[#This Row],[LessonID]],LessonLookup[LessonID],LessonLookup[LessonTitle])),"",_xlfn.XLOOKUP(StatementLookup[[#This Row],[LessonID]],LessonLookup[LessonID],LessonLookup[LessonTitle]))</f>
        <v>Stores of Energy</v>
      </c>
      <c r="O322" s="1" t="str">
        <f>IF(StatementLookup[[#This Row],[LearningStatementEnter]]="",StatementLookup[[#This Row],[LearningStatementAuto]],StatementLookup[[#This Row],[LearningStatementEnter]])</f>
        <v>Evaluate useful and wasted stores</v>
      </c>
      <c r="P322" s="43" t="s">
        <v>1408</v>
      </c>
      <c r="Q322" s="1" t="s">
        <v>2953</v>
      </c>
      <c r="R322" s="1"/>
      <c r="S32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22" s="43"/>
      <c r="U322" s="43"/>
      <c r="V322" s="43"/>
      <c r="W322" s="43"/>
      <c r="X322" s="43"/>
      <c r="Y322" s="43"/>
      <c r="Z322" s="43"/>
      <c r="AA322" s="43"/>
      <c r="AC322" s="43"/>
      <c r="AD322" s="43"/>
    </row>
    <row r="323" spans="1:30" ht="14.65" customHeight="1" x14ac:dyDescent="0.25">
      <c r="A323" s="42" t="str">
        <f>_xlfn.XLOOKUP(StatementLookup[[#This Row],[TopicID]],TopicLookup[TopicID],TopicLookup[SyllabusSubject])</f>
        <v>Science</v>
      </c>
      <c r="B323" s="43">
        <f>_xlfn.XLOOKUP(StatementLookup[[#This Row],[TopicID]],TopicLookup[TopicID],TopicLookup[SyllabusKeyStage])</f>
        <v>3</v>
      </c>
      <c r="C323" s="43" t="str">
        <f>_xlfn.XLOOKUP(StatementLookup[[#This Row],[TopicID]],topics!I:I,topics!D:D)</f>
        <v>KS3.Science</v>
      </c>
      <c r="D323" s="43" t="str">
        <f>_xlfn.XLOOKUP(StatementLookup[[#This Row],[TopicID]],topics!I:I,topics!E:E)</f>
        <v>Y7.Science</v>
      </c>
      <c r="E323" s="44">
        <v>7</v>
      </c>
      <c r="F323" s="36" t="s">
        <v>10</v>
      </c>
      <c r="G323" s="45">
        <v>2</v>
      </c>
      <c r="H323" s="36">
        <v>2</v>
      </c>
      <c r="I323" s="46">
        <v>1</v>
      </c>
      <c r="J32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7P2</v>
      </c>
      <c r="K32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7P2.2</v>
      </c>
      <c r="L32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7P2.2.1</v>
      </c>
      <c r="M323" s="26" t="str">
        <f>IF(ISERROR(_xlfn.XLOOKUP(StatementLookup[[#This Row],[TopicID]],TopicLookup[TopicID],TopicLookup[TopicTitle])),"",_xlfn.XLOOKUP(StatementLookup[[#This Row],[TopicID]],TopicLookup[TopicID],TopicLookup[TopicTitle]))</f>
        <v>Energy Strores And Transfers</v>
      </c>
      <c r="N323" s="42" t="str">
        <f>IF(ISERROR(_xlfn.XLOOKUP(StatementLookup[[#This Row],[LessonID]],LessonLookup[LessonID],LessonLookup[LessonTitle])),"",_xlfn.XLOOKUP(StatementLookup[[#This Row],[LessonID]],LessonLookup[LessonID],LessonLookup[LessonTitle]))</f>
        <v>Energy Transfers</v>
      </c>
      <c r="O323" s="1" t="str">
        <f>IF(StatementLookup[[#This Row],[LearningStatementEnter]]="",StatementLookup[[#This Row],[LearningStatementAuto]],StatementLookup[[#This Row],[LearningStatementEnter]])</f>
        <v>Describe simple energy transfers</v>
      </c>
      <c r="P323" s="43" t="s">
        <v>1409</v>
      </c>
      <c r="Q323" s="1" t="s">
        <v>2953</v>
      </c>
      <c r="R323" s="1"/>
      <c r="S32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23" s="43"/>
      <c r="U323" s="43"/>
      <c r="V323" s="43"/>
      <c r="W323" s="43"/>
      <c r="X323" s="43"/>
      <c r="Y323" s="43"/>
      <c r="Z323" s="43"/>
      <c r="AA323" s="43"/>
      <c r="AC323" s="43"/>
      <c r="AD323" s="43"/>
    </row>
    <row r="324" spans="1:30" ht="14.65" customHeight="1" x14ac:dyDescent="0.25">
      <c r="A324" s="42" t="str">
        <f>_xlfn.XLOOKUP(StatementLookup[[#This Row],[TopicID]],TopicLookup[TopicID],TopicLookup[SyllabusSubject])</f>
        <v>Science</v>
      </c>
      <c r="B324" s="43">
        <f>_xlfn.XLOOKUP(StatementLookup[[#This Row],[TopicID]],TopicLookup[TopicID],TopicLookup[SyllabusKeyStage])</f>
        <v>3</v>
      </c>
      <c r="C324" s="43" t="str">
        <f>_xlfn.XLOOKUP(StatementLookup[[#This Row],[TopicID]],topics!I:I,topics!D:D)</f>
        <v>KS3.Science</v>
      </c>
      <c r="D324" s="43" t="str">
        <f>_xlfn.XLOOKUP(StatementLookup[[#This Row],[TopicID]],topics!I:I,topics!E:E)</f>
        <v>Y7.Science</v>
      </c>
      <c r="E324" s="44">
        <v>7</v>
      </c>
      <c r="F324" s="36" t="s">
        <v>10</v>
      </c>
      <c r="G324" s="45">
        <v>2</v>
      </c>
      <c r="H324" s="36">
        <v>2</v>
      </c>
      <c r="I324" s="46">
        <v>2</v>
      </c>
      <c r="J32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7P2</v>
      </c>
      <c r="K32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7P2.2</v>
      </c>
      <c r="L32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7P2.2.2</v>
      </c>
      <c r="M324" s="26" t="str">
        <f>IF(ISERROR(_xlfn.XLOOKUP(StatementLookup[[#This Row],[TopicID]],TopicLookup[TopicID],TopicLookup[TopicTitle])),"",_xlfn.XLOOKUP(StatementLookup[[#This Row],[TopicID]],TopicLookup[TopicID],TopicLookup[TopicTitle]))</f>
        <v>Energy Strores And Transfers</v>
      </c>
      <c r="N324" s="42" t="str">
        <f>IF(ISERROR(_xlfn.XLOOKUP(StatementLookup[[#This Row],[LessonID]],LessonLookup[LessonID],LessonLookup[LessonTitle])),"",_xlfn.XLOOKUP(StatementLookup[[#This Row],[LessonID]],LessonLookup[LessonID],LessonLookup[LessonTitle]))</f>
        <v>Energy Transfers</v>
      </c>
      <c r="O324" s="1" t="str">
        <f>IF(StatementLookup[[#This Row],[LearningStatementEnter]]="",StatementLookup[[#This Row],[LearningStatementAuto]],StatementLookup[[#This Row],[LearningStatementEnter]])</f>
        <v>Construct energy flow maps</v>
      </c>
      <c r="P324" s="43" t="s">
        <v>1410</v>
      </c>
      <c r="Q324" s="1" t="s">
        <v>2953</v>
      </c>
      <c r="R324" s="1"/>
      <c r="S32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24" s="43"/>
      <c r="U324" s="43"/>
      <c r="V324" s="43"/>
      <c r="W324" s="43"/>
      <c r="X324" s="43"/>
      <c r="Y324" s="43"/>
      <c r="Z324" s="43"/>
      <c r="AA324" s="43"/>
      <c r="AC324" s="43"/>
      <c r="AD324" s="43"/>
    </row>
    <row r="325" spans="1:30" ht="14.65" customHeight="1" x14ac:dyDescent="0.25">
      <c r="A325" s="42" t="str">
        <f>_xlfn.XLOOKUP(StatementLookup[[#This Row],[TopicID]],TopicLookup[TopicID],TopicLookup[SyllabusSubject])</f>
        <v>Science</v>
      </c>
      <c r="B325" s="43">
        <f>_xlfn.XLOOKUP(StatementLookup[[#This Row],[TopicID]],TopicLookup[TopicID],TopicLookup[SyllabusKeyStage])</f>
        <v>3</v>
      </c>
      <c r="C325" s="43" t="str">
        <f>_xlfn.XLOOKUP(StatementLookup[[#This Row],[TopicID]],topics!I:I,topics!D:D)</f>
        <v>KS3.Science</v>
      </c>
      <c r="D325" s="43" t="str">
        <f>_xlfn.XLOOKUP(StatementLookup[[#This Row],[TopicID]],topics!I:I,topics!E:E)</f>
        <v>Y7.Science</v>
      </c>
      <c r="E325" s="44">
        <v>7</v>
      </c>
      <c r="F325" s="36" t="s">
        <v>10</v>
      </c>
      <c r="G325" s="45">
        <v>2</v>
      </c>
      <c r="H325" s="36">
        <v>2</v>
      </c>
      <c r="I325" s="46">
        <v>3</v>
      </c>
      <c r="J32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7P2</v>
      </c>
      <c r="K32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7P2.2</v>
      </c>
      <c r="L32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7P2.2.3</v>
      </c>
      <c r="M325" s="26" t="str">
        <f>IF(ISERROR(_xlfn.XLOOKUP(StatementLookup[[#This Row],[TopicID]],TopicLookup[TopicID],TopicLookup[TopicTitle])),"",_xlfn.XLOOKUP(StatementLookup[[#This Row],[TopicID]],TopicLookup[TopicID],TopicLookup[TopicTitle]))</f>
        <v>Energy Strores And Transfers</v>
      </c>
      <c r="N325" s="42" t="str">
        <f>IF(ISERROR(_xlfn.XLOOKUP(StatementLookup[[#This Row],[LessonID]],LessonLookup[LessonID],LessonLookup[LessonTitle])),"",_xlfn.XLOOKUP(StatementLookup[[#This Row],[LessonID]],LessonLookup[LessonID],LessonLookup[LessonTitle]))</f>
        <v>Energy Transfers</v>
      </c>
      <c r="O325" s="1" t="str">
        <f>IF(StatementLookup[[#This Row],[LearningStatementEnter]]="",StatementLookup[[#This Row],[LearningStatementAuto]],StatementLookup[[#This Row],[LearningStatementEnter]])</f>
        <v>Identify sources of wasted energy</v>
      </c>
      <c r="P325" s="43" t="s">
        <v>1411</v>
      </c>
      <c r="Q325" s="1" t="s">
        <v>2953</v>
      </c>
      <c r="R325" s="1"/>
      <c r="S32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25" s="43"/>
      <c r="U325" s="43"/>
      <c r="V325" s="43"/>
      <c r="W325" s="43"/>
      <c r="X325" s="43"/>
      <c r="Y325" s="43"/>
      <c r="Z325" s="43"/>
      <c r="AA325" s="43"/>
      <c r="AC325" s="43"/>
      <c r="AD325" s="43"/>
    </row>
    <row r="326" spans="1:30" ht="14.65" customHeight="1" x14ac:dyDescent="0.25">
      <c r="A326" s="42" t="str">
        <f>_xlfn.XLOOKUP(StatementLookup[[#This Row],[TopicID]],TopicLookup[TopicID],TopicLookup[SyllabusSubject])</f>
        <v>Science</v>
      </c>
      <c r="B326" s="43">
        <f>_xlfn.XLOOKUP(StatementLookup[[#This Row],[TopicID]],TopicLookup[TopicID],TopicLookup[SyllabusKeyStage])</f>
        <v>3</v>
      </c>
      <c r="C326" s="43" t="str">
        <f>_xlfn.XLOOKUP(StatementLookup[[#This Row],[TopicID]],topics!I:I,topics!D:D)</f>
        <v>KS3.Science</v>
      </c>
      <c r="D326" s="43" t="str">
        <f>_xlfn.XLOOKUP(StatementLookup[[#This Row],[TopicID]],topics!I:I,topics!E:E)</f>
        <v>Y7.Science</v>
      </c>
      <c r="E326" s="44">
        <v>7</v>
      </c>
      <c r="F326" s="36" t="s">
        <v>10</v>
      </c>
      <c r="G326" s="45">
        <v>2</v>
      </c>
      <c r="H326" s="36">
        <v>3</v>
      </c>
      <c r="I326" s="46">
        <v>1</v>
      </c>
      <c r="J32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7P2</v>
      </c>
      <c r="K32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7P2.3</v>
      </c>
      <c r="L32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7P2.3.1</v>
      </c>
      <c r="M326" s="26" t="str">
        <f>IF(ISERROR(_xlfn.XLOOKUP(StatementLookup[[#This Row],[TopicID]],TopicLookup[TopicID],TopicLookup[TopicTitle])),"",_xlfn.XLOOKUP(StatementLookup[[#This Row],[TopicID]],TopicLookup[TopicID],TopicLookup[TopicTitle]))</f>
        <v>Energy Strores And Transfers</v>
      </c>
      <c r="N326" s="42" t="str">
        <f>IF(ISERROR(_xlfn.XLOOKUP(StatementLookup[[#This Row],[LessonID]],LessonLookup[LessonID],LessonLookup[LessonTitle])),"",_xlfn.XLOOKUP(StatementLookup[[#This Row],[LessonID]],LessonLookup[LessonID],LessonLookup[LessonTitle]))</f>
        <v>Sankey Diagrams</v>
      </c>
      <c r="O326" s="1" t="str">
        <f>IF(StatementLookup[[#This Row],[LearningStatementEnter]]="",StatementLookup[[#This Row],[LearningStatementAuto]],StatementLookup[[#This Row],[LearningStatementEnter]])</f>
        <v>Define useful energy and wasted energy</v>
      </c>
      <c r="P326" s="43" t="s">
        <v>1412</v>
      </c>
      <c r="Q326" s="1" t="s">
        <v>2953</v>
      </c>
      <c r="R326" s="1"/>
      <c r="S32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26" s="43"/>
      <c r="U326" s="43"/>
      <c r="V326" s="43"/>
      <c r="W326" s="43"/>
      <c r="X326" s="43"/>
      <c r="Y326" s="43"/>
      <c r="Z326" s="43"/>
      <c r="AA326" s="43"/>
      <c r="AC326" s="43"/>
      <c r="AD326" s="43"/>
    </row>
    <row r="327" spans="1:30" ht="14.65" customHeight="1" x14ac:dyDescent="0.25">
      <c r="A327" s="42" t="str">
        <f>_xlfn.XLOOKUP(StatementLookup[[#This Row],[TopicID]],TopicLookup[TopicID],TopicLookup[SyllabusSubject])</f>
        <v>Science</v>
      </c>
      <c r="B327" s="43">
        <f>_xlfn.XLOOKUP(StatementLookup[[#This Row],[TopicID]],TopicLookup[TopicID],TopicLookup[SyllabusKeyStage])</f>
        <v>3</v>
      </c>
      <c r="C327" s="43" t="str">
        <f>_xlfn.XLOOKUP(StatementLookup[[#This Row],[TopicID]],topics!I:I,topics!D:D)</f>
        <v>KS3.Science</v>
      </c>
      <c r="D327" s="43" t="str">
        <f>_xlfn.XLOOKUP(StatementLookup[[#This Row],[TopicID]],topics!I:I,topics!E:E)</f>
        <v>Y7.Science</v>
      </c>
      <c r="E327" s="44">
        <v>7</v>
      </c>
      <c r="F327" s="36" t="s">
        <v>10</v>
      </c>
      <c r="G327" s="45">
        <v>2</v>
      </c>
      <c r="H327" s="36">
        <v>3</v>
      </c>
      <c r="I327" s="46">
        <v>2</v>
      </c>
      <c r="J32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7P2</v>
      </c>
      <c r="K32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7P2.3</v>
      </c>
      <c r="L32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7P2.3.2</v>
      </c>
      <c r="M327" s="26" t="str">
        <f>IF(ISERROR(_xlfn.XLOOKUP(StatementLookup[[#This Row],[TopicID]],TopicLookup[TopicID],TopicLookup[TopicTitle])),"",_xlfn.XLOOKUP(StatementLookup[[#This Row],[TopicID]],TopicLookup[TopicID],TopicLookup[TopicTitle]))</f>
        <v>Energy Strores And Transfers</v>
      </c>
      <c r="N327" s="42" t="str">
        <f>IF(ISERROR(_xlfn.XLOOKUP(StatementLookup[[#This Row],[LessonID]],LessonLookup[LessonID],LessonLookup[LessonTitle])),"",_xlfn.XLOOKUP(StatementLookup[[#This Row],[LessonID]],LessonLookup[LessonID],LessonLookup[LessonTitle]))</f>
        <v>Sankey Diagrams</v>
      </c>
      <c r="O327" s="1" t="str">
        <f>IF(StatementLookup[[#This Row],[LearningStatementEnter]]="",StatementLookup[[#This Row],[LearningStatementAuto]],StatementLookup[[#This Row],[LearningStatementEnter]])</f>
        <v>Construct Sankey diagrams</v>
      </c>
      <c r="P327" s="43" t="s">
        <v>1413</v>
      </c>
      <c r="Q327" s="1" t="s">
        <v>2953</v>
      </c>
      <c r="R327" s="1"/>
      <c r="S32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27" s="43"/>
      <c r="U327" s="43"/>
      <c r="V327" s="43"/>
      <c r="W327" s="43"/>
      <c r="X327" s="43"/>
      <c r="Y327" s="43"/>
      <c r="Z327" s="43"/>
      <c r="AA327" s="43"/>
      <c r="AC327" s="43"/>
      <c r="AD327" s="43"/>
    </row>
    <row r="328" spans="1:30" ht="14.65" customHeight="1" x14ac:dyDescent="0.25">
      <c r="A328" s="42" t="str">
        <f>_xlfn.XLOOKUP(StatementLookup[[#This Row],[TopicID]],TopicLookup[TopicID],TopicLookup[SyllabusSubject])</f>
        <v>Science</v>
      </c>
      <c r="B328" s="43">
        <f>_xlfn.XLOOKUP(StatementLookup[[#This Row],[TopicID]],TopicLookup[TopicID],TopicLookup[SyllabusKeyStage])</f>
        <v>3</v>
      </c>
      <c r="C328" s="43" t="str">
        <f>_xlfn.XLOOKUP(StatementLookup[[#This Row],[TopicID]],topics!I:I,topics!D:D)</f>
        <v>KS3.Science</v>
      </c>
      <c r="D328" s="43" t="str">
        <f>_xlfn.XLOOKUP(StatementLookup[[#This Row],[TopicID]],topics!I:I,topics!E:E)</f>
        <v>Y7.Science</v>
      </c>
      <c r="E328" s="44">
        <v>7</v>
      </c>
      <c r="F328" s="36" t="s">
        <v>10</v>
      </c>
      <c r="G328" s="45">
        <v>2</v>
      </c>
      <c r="H328" s="36">
        <v>3</v>
      </c>
      <c r="I328" s="46">
        <v>3</v>
      </c>
      <c r="J32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7P2</v>
      </c>
      <c r="K32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7P2.3</v>
      </c>
      <c r="L32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7P2.3.3</v>
      </c>
      <c r="M328" s="26" t="str">
        <f>IF(ISERROR(_xlfn.XLOOKUP(StatementLookup[[#This Row],[TopicID]],TopicLookup[TopicID],TopicLookup[TopicTitle])),"",_xlfn.XLOOKUP(StatementLookup[[#This Row],[TopicID]],TopicLookup[TopicID],TopicLookup[TopicTitle]))</f>
        <v>Energy Strores And Transfers</v>
      </c>
      <c r="N328" s="42" t="str">
        <f>IF(ISERROR(_xlfn.XLOOKUP(StatementLookup[[#This Row],[LessonID]],LessonLookup[LessonID],LessonLookup[LessonTitle])),"",_xlfn.XLOOKUP(StatementLookup[[#This Row],[LessonID]],LessonLookup[LessonID],LessonLookup[LessonTitle]))</f>
        <v>Sankey Diagrams</v>
      </c>
      <c r="O328" s="1" t="str">
        <f>IF(StatementLookup[[#This Row],[LearningStatementEnter]]="",StatementLookup[[#This Row],[LearningStatementAuto]],StatementLookup[[#This Row],[LearningStatementEnter]])</f>
        <v>Use Sankey diagrams to find efficiency</v>
      </c>
      <c r="P328" s="43" t="s">
        <v>1414</v>
      </c>
      <c r="Q328" s="1" t="s">
        <v>2953</v>
      </c>
      <c r="R328" s="1"/>
      <c r="S32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28" s="43"/>
      <c r="U328" s="43"/>
      <c r="V328" s="43"/>
      <c r="W328" s="43"/>
      <c r="X328" s="43"/>
      <c r="Y328" s="43"/>
      <c r="Z328" s="43"/>
      <c r="AA328" s="43"/>
      <c r="AC328" s="43"/>
      <c r="AD328" s="43"/>
    </row>
    <row r="329" spans="1:30" ht="14.65" customHeight="1" x14ac:dyDescent="0.25">
      <c r="A329" s="42" t="str">
        <f>_xlfn.XLOOKUP(StatementLookup[[#This Row],[TopicID]],TopicLookup[TopicID],TopicLookup[SyllabusSubject])</f>
        <v>Science</v>
      </c>
      <c r="B329" s="43">
        <f>_xlfn.XLOOKUP(StatementLookup[[#This Row],[TopicID]],TopicLookup[TopicID],TopicLookup[SyllabusKeyStage])</f>
        <v>3</v>
      </c>
      <c r="C329" s="43" t="str">
        <f>_xlfn.XLOOKUP(StatementLookup[[#This Row],[TopicID]],topics!I:I,topics!D:D)</f>
        <v>KS3.Science</v>
      </c>
      <c r="D329" s="43" t="str">
        <f>_xlfn.XLOOKUP(StatementLookup[[#This Row],[TopicID]],topics!I:I,topics!E:E)</f>
        <v>Y7.Science</v>
      </c>
      <c r="E329" s="44">
        <v>7</v>
      </c>
      <c r="F329" s="36" t="s">
        <v>10</v>
      </c>
      <c r="G329" s="45">
        <v>2</v>
      </c>
      <c r="H329" s="36">
        <v>4</v>
      </c>
      <c r="I329" s="46">
        <v>1</v>
      </c>
      <c r="J32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7P2</v>
      </c>
      <c r="K32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7P2.4</v>
      </c>
      <c r="L32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7P2.4.1</v>
      </c>
      <c r="M329" s="26" t="str">
        <f>IF(ISERROR(_xlfn.XLOOKUP(StatementLookup[[#This Row],[TopicID]],TopicLookup[TopicID],TopicLookup[TopicTitle])),"",_xlfn.XLOOKUP(StatementLookup[[#This Row],[TopicID]],TopicLookup[TopicID],TopicLookup[TopicTitle]))</f>
        <v>Energy Strores And Transfers</v>
      </c>
      <c r="N329" s="42" t="str">
        <f>IF(ISERROR(_xlfn.XLOOKUP(StatementLookup[[#This Row],[LessonID]],LessonLookup[LessonID],LessonLookup[LessonTitle])),"",_xlfn.XLOOKUP(StatementLookup[[#This Row],[LessonID]],LessonLookup[LessonID],LessonLookup[LessonTitle]))</f>
        <v>Renewable Energy</v>
      </c>
      <c r="O329" s="1" t="str">
        <f>IF(StatementLookup[[#This Row],[LearningStatementEnter]]="",StatementLookup[[#This Row],[LearningStatementAuto]],StatementLookup[[#This Row],[LearningStatementEnter]])</f>
        <v>State what renewable energy is</v>
      </c>
      <c r="P329" s="43" t="s">
        <v>1415</v>
      </c>
      <c r="Q329" s="1" t="s">
        <v>2953</v>
      </c>
      <c r="R329" s="1"/>
      <c r="S32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29" s="43"/>
      <c r="U329" s="43"/>
      <c r="V329" s="43"/>
      <c r="W329" s="43"/>
      <c r="X329" s="43"/>
      <c r="Y329" s="43"/>
      <c r="Z329" s="43"/>
      <c r="AA329" s="43"/>
      <c r="AC329" s="43"/>
      <c r="AD329" s="43"/>
    </row>
    <row r="330" spans="1:30" ht="14.65" customHeight="1" x14ac:dyDescent="0.25">
      <c r="A330" s="42" t="str">
        <f>_xlfn.XLOOKUP(StatementLookup[[#This Row],[TopicID]],TopicLookup[TopicID],TopicLookup[SyllabusSubject])</f>
        <v>Science</v>
      </c>
      <c r="B330" s="43">
        <f>_xlfn.XLOOKUP(StatementLookup[[#This Row],[TopicID]],TopicLookup[TopicID],TopicLookup[SyllabusKeyStage])</f>
        <v>3</v>
      </c>
      <c r="C330" s="43" t="str">
        <f>_xlfn.XLOOKUP(StatementLookup[[#This Row],[TopicID]],topics!I:I,topics!D:D)</f>
        <v>KS3.Science</v>
      </c>
      <c r="D330" s="43" t="str">
        <f>_xlfn.XLOOKUP(StatementLookup[[#This Row],[TopicID]],topics!I:I,topics!E:E)</f>
        <v>Y7.Science</v>
      </c>
      <c r="E330" s="44">
        <v>7</v>
      </c>
      <c r="F330" s="36" t="s">
        <v>10</v>
      </c>
      <c r="G330" s="45">
        <v>2</v>
      </c>
      <c r="H330" s="36">
        <v>4</v>
      </c>
      <c r="I330" s="46">
        <v>2</v>
      </c>
      <c r="J33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7P2</v>
      </c>
      <c r="K33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7P2.4</v>
      </c>
      <c r="L33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7P2.4.2</v>
      </c>
      <c r="M330" s="26" t="str">
        <f>IF(ISERROR(_xlfn.XLOOKUP(StatementLookup[[#This Row],[TopicID]],TopicLookup[TopicID],TopicLookup[TopicTitle])),"",_xlfn.XLOOKUP(StatementLookup[[#This Row],[TopicID]],TopicLookup[TopicID],TopicLookup[TopicTitle]))</f>
        <v>Energy Strores And Transfers</v>
      </c>
      <c r="N330" s="42" t="str">
        <f>IF(ISERROR(_xlfn.XLOOKUP(StatementLookup[[#This Row],[LessonID]],LessonLookup[LessonID],LessonLookup[LessonTitle])),"",_xlfn.XLOOKUP(StatementLookup[[#This Row],[LessonID]],LessonLookup[LessonID],LessonLookup[LessonTitle]))</f>
        <v>Renewable Energy</v>
      </c>
      <c r="O330" s="1" t="str">
        <f>IF(StatementLookup[[#This Row],[LearningStatementEnter]]="",StatementLookup[[#This Row],[LearningStatementAuto]],StatementLookup[[#This Row],[LearningStatementEnter]])</f>
        <v>Give examples of renewable energies</v>
      </c>
      <c r="P330" s="43" t="s">
        <v>1416</v>
      </c>
      <c r="Q330" s="1" t="s">
        <v>2953</v>
      </c>
      <c r="R330" s="1"/>
      <c r="S33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30" s="43"/>
      <c r="U330" s="43"/>
      <c r="V330" s="43"/>
      <c r="W330" s="43"/>
      <c r="X330" s="43"/>
      <c r="Y330" s="43"/>
      <c r="Z330" s="43"/>
      <c r="AA330" s="43"/>
      <c r="AC330" s="43"/>
      <c r="AD330" s="43"/>
    </row>
    <row r="331" spans="1:30" ht="14.65" customHeight="1" x14ac:dyDescent="0.25">
      <c r="A331" s="42" t="str">
        <f>_xlfn.XLOOKUP(StatementLookup[[#This Row],[TopicID]],TopicLookup[TopicID],TopicLookup[SyllabusSubject])</f>
        <v>Science</v>
      </c>
      <c r="B331" s="43">
        <f>_xlfn.XLOOKUP(StatementLookup[[#This Row],[TopicID]],TopicLookup[TopicID],TopicLookup[SyllabusKeyStage])</f>
        <v>3</v>
      </c>
      <c r="C331" s="43" t="str">
        <f>_xlfn.XLOOKUP(StatementLookup[[#This Row],[TopicID]],topics!I:I,topics!D:D)</f>
        <v>KS3.Science</v>
      </c>
      <c r="D331" s="43" t="str">
        <f>_xlfn.XLOOKUP(StatementLookup[[#This Row],[TopicID]],topics!I:I,topics!E:E)</f>
        <v>Y7.Science</v>
      </c>
      <c r="E331" s="44">
        <v>7</v>
      </c>
      <c r="F331" s="36" t="s">
        <v>10</v>
      </c>
      <c r="G331" s="45">
        <v>2</v>
      </c>
      <c r="H331" s="36">
        <v>4</v>
      </c>
      <c r="I331" s="46">
        <v>3</v>
      </c>
      <c r="J33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7P2</v>
      </c>
      <c r="K33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7P2.4</v>
      </c>
      <c r="L33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7P2.4.3</v>
      </c>
      <c r="M331" s="26" t="str">
        <f>IF(ISERROR(_xlfn.XLOOKUP(StatementLookup[[#This Row],[TopicID]],TopicLookup[TopicID],TopicLookup[TopicTitle])),"",_xlfn.XLOOKUP(StatementLookup[[#This Row],[TopicID]],TopicLookup[TopicID],TopicLookup[TopicTitle]))</f>
        <v>Energy Strores And Transfers</v>
      </c>
      <c r="N331" s="42" t="str">
        <f>IF(ISERROR(_xlfn.XLOOKUP(StatementLookup[[#This Row],[LessonID]],LessonLookup[LessonID],LessonLookup[LessonTitle])),"",_xlfn.XLOOKUP(StatementLookup[[#This Row],[LessonID]],LessonLookup[LessonID],LessonLookup[LessonTitle]))</f>
        <v>Renewable Energy</v>
      </c>
      <c r="O331" s="1" t="str">
        <f>IF(StatementLookup[[#This Row],[LearningStatementEnter]]="",StatementLookup[[#This Row],[LearningStatementAuto]],StatementLookup[[#This Row],[LearningStatementEnter]])</f>
        <v>Explain how each resource functions</v>
      </c>
      <c r="P331" s="43" t="s">
        <v>1417</v>
      </c>
      <c r="Q331" s="1" t="s">
        <v>2953</v>
      </c>
      <c r="R331" s="1"/>
      <c r="S33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31" s="43"/>
      <c r="U331" s="43"/>
      <c r="V331" s="43"/>
      <c r="W331" s="43"/>
      <c r="X331" s="43"/>
      <c r="Y331" s="43"/>
      <c r="Z331" s="43"/>
      <c r="AA331" s="43"/>
      <c r="AC331" s="43"/>
      <c r="AD331" s="43"/>
    </row>
    <row r="332" spans="1:30" ht="14.65" customHeight="1" x14ac:dyDescent="0.25">
      <c r="A332" s="42" t="str">
        <f>_xlfn.XLOOKUP(StatementLookup[[#This Row],[TopicID]],TopicLookup[TopicID],TopicLookup[SyllabusSubject])</f>
        <v>Science</v>
      </c>
      <c r="B332" s="43">
        <f>_xlfn.XLOOKUP(StatementLookup[[#This Row],[TopicID]],TopicLookup[TopicID],TopicLookup[SyllabusKeyStage])</f>
        <v>3</v>
      </c>
      <c r="C332" s="43" t="str">
        <f>_xlfn.XLOOKUP(StatementLookup[[#This Row],[TopicID]],topics!I:I,topics!D:D)</f>
        <v>KS3.Science</v>
      </c>
      <c r="D332" s="43" t="str">
        <f>_xlfn.XLOOKUP(StatementLookup[[#This Row],[TopicID]],topics!I:I,topics!E:E)</f>
        <v>Y7.Science</v>
      </c>
      <c r="E332" s="44">
        <v>7</v>
      </c>
      <c r="F332" s="36" t="s">
        <v>10</v>
      </c>
      <c r="G332" s="45">
        <v>2</v>
      </c>
      <c r="H332" s="36">
        <v>5</v>
      </c>
      <c r="I332" s="46">
        <v>1</v>
      </c>
      <c r="J33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7P2</v>
      </c>
      <c r="K33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7P2.5</v>
      </c>
      <c r="L33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7P2.5.1</v>
      </c>
      <c r="M332" s="26" t="str">
        <f>IF(ISERROR(_xlfn.XLOOKUP(StatementLookup[[#This Row],[TopicID]],TopicLookup[TopicID],TopicLookup[TopicTitle])),"",_xlfn.XLOOKUP(StatementLookup[[#This Row],[TopicID]],TopicLookup[TopicID],TopicLookup[TopicTitle]))</f>
        <v>Energy Strores And Transfers</v>
      </c>
      <c r="N332" s="42" t="str">
        <f>IF(ISERROR(_xlfn.XLOOKUP(StatementLookup[[#This Row],[LessonID]],LessonLookup[LessonID],LessonLookup[LessonTitle])),"",_xlfn.XLOOKUP(StatementLookup[[#This Row],[LessonID]],LessonLookup[LessonID],LessonLookup[LessonTitle]))</f>
        <v>Non-Renewable Energy</v>
      </c>
      <c r="O332" s="1" t="str">
        <f>IF(StatementLookup[[#This Row],[LearningStatementEnter]]="",StatementLookup[[#This Row],[LearningStatementAuto]],StatementLookup[[#This Row],[LearningStatementEnter]])</f>
        <v>State what non-renewable energy is</v>
      </c>
      <c r="P332" s="43" t="s">
        <v>1418</v>
      </c>
      <c r="Q332" s="1" t="s">
        <v>2953</v>
      </c>
      <c r="R332" s="1"/>
      <c r="S33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32" s="43"/>
      <c r="U332" s="43"/>
      <c r="V332" s="43"/>
      <c r="W332" s="43"/>
      <c r="X332" s="43"/>
      <c r="Y332" s="43"/>
      <c r="Z332" s="43"/>
      <c r="AA332" s="43"/>
      <c r="AC332" s="43"/>
      <c r="AD332" s="43"/>
    </row>
    <row r="333" spans="1:30" ht="14.65" customHeight="1" x14ac:dyDescent="0.25">
      <c r="A333" s="42" t="str">
        <f>_xlfn.XLOOKUP(StatementLookup[[#This Row],[TopicID]],TopicLookup[TopicID],TopicLookup[SyllabusSubject])</f>
        <v>Science</v>
      </c>
      <c r="B333" s="43">
        <f>_xlfn.XLOOKUP(StatementLookup[[#This Row],[TopicID]],TopicLookup[TopicID],TopicLookup[SyllabusKeyStage])</f>
        <v>3</v>
      </c>
      <c r="C333" s="43" t="str">
        <f>_xlfn.XLOOKUP(StatementLookup[[#This Row],[TopicID]],topics!I:I,topics!D:D)</f>
        <v>KS3.Science</v>
      </c>
      <c r="D333" s="43" t="str">
        <f>_xlfn.XLOOKUP(StatementLookup[[#This Row],[TopicID]],topics!I:I,topics!E:E)</f>
        <v>Y7.Science</v>
      </c>
      <c r="E333" s="44">
        <v>7</v>
      </c>
      <c r="F333" s="36" t="s">
        <v>10</v>
      </c>
      <c r="G333" s="45">
        <v>2</v>
      </c>
      <c r="H333" s="36">
        <v>5</v>
      </c>
      <c r="I333" s="46">
        <v>2</v>
      </c>
      <c r="J33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7P2</v>
      </c>
      <c r="K33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7P2.5</v>
      </c>
      <c r="L33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7P2.5.2</v>
      </c>
      <c r="M333" s="26" t="str">
        <f>IF(ISERROR(_xlfn.XLOOKUP(StatementLookup[[#This Row],[TopicID]],TopicLookup[TopicID],TopicLookup[TopicTitle])),"",_xlfn.XLOOKUP(StatementLookup[[#This Row],[TopicID]],TopicLookup[TopicID],TopicLookup[TopicTitle]))</f>
        <v>Energy Strores And Transfers</v>
      </c>
      <c r="N333" s="42" t="str">
        <f>IF(ISERROR(_xlfn.XLOOKUP(StatementLookup[[#This Row],[LessonID]],LessonLookup[LessonID],LessonLookup[LessonTitle])),"",_xlfn.XLOOKUP(StatementLookup[[#This Row],[LessonID]],LessonLookup[LessonID],LessonLookup[LessonTitle]))</f>
        <v>Non-Renewable Energy</v>
      </c>
      <c r="O333" s="1" t="str">
        <f>IF(StatementLookup[[#This Row],[LearningStatementEnter]]="",StatementLookup[[#This Row],[LearningStatementAuto]],StatementLookup[[#This Row],[LearningStatementEnter]])</f>
        <v>Give examples of non-renewable energies</v>
      </c>
      <c r="P333" s="43" t="s">
        <v>1419</v>
      </c>
      <c r="Q333" s="1" t="s">
        <v>2953</v>
      </c>
      <c r="R333" s="1"/>
      <c r="S33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33" s="43"/>
      <c r="U333" s="43"/>
      <c r="V333" s="43"/>
      <c r="W333" s="43"/>
      <c r="X333" s="43"/>
      <c r="Y333" s="43"/>
      <c r="Z333" s="43"/>
      <c r="AA333" s="43"/>
      <c r="AC333" s="43"/>
      <c r="AD333" s="43"/>
    </row>
    <row r="334" spans="1:30" ht="14.65" customHeight="1" x14ac:dyDescent="0.25">
      <c r="A334" s="42" t="str">
        <f>_xlfn.XLOOKUP(StatementLookup[[#This Row],[TopicID]],TopicLookup[TopicID],TopicLookup[SyllabusSubject])</f>
        <v>Science</v>
      </c>
      <c r="B334" s="43">
        <f>_xlfn.XLOOKUP(StatementLookup[[#This Row],[TopicID]],TopicLookup[TopicID],TopicLookup[SyllabusKeyStage])</f>
        <v>3</v>
      </c>
      <c r="C334" s="43" t="str">
        <f>_xlfn.XLOOKUP(StatementLookup[[#This Row],[TopicID]],topics!I:I,topics!D:D)</f>
        <v>KS3.Science</v>
      </c>
      <c r="D334" s="43" t="str">
        <f>_xlfn.XLOOKUP(StatementLookup[[#This Row],[TopicID]],topics!I:I,topics!E:E)</f>
        <v>Y7.Science</v>
      </c>
      <c r="E334" s="44">
        <v>7</v>
      </c>
      <c r="F334" s="36" t="s">
        <v>10</v>
      </c>
      <c r="G334" s="45">
        <v>2</v>
      </c>
      <c r="H334" s="36">
        <v>5</v>
      </c>
      <c r="I334" s="46">
        <v>3</v>
      </c>
      <c r="J33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7P2</v>
      </c>
      <c r="K33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7P2.5</v>
      </c>
      <c r="L33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7P2.5.3</v>
      </c>
      <c r="M334" s="26" t="str">
        <f>IF(ISERROR(_xlfn.XLOOKUP(StatementLookup[[#This Row],[TopicID]],TopicLookup[TopicID],TopicLookup[TopicTitle])),"",_xlfn.XLOOKUP(StatementLookup[[#This Row],[TopicID]],TopicLookup[TopicID],TopicLookup[TopicTitle]))</f>
        <v>Energy Strores And Transfers</v>
      </c>
      <c r="N334" s="42" t="str">
        <f>IF(ISERROR(_xlfn.XLOOKUP(StatementLookup[[#This Row],[LessonID]],LessonLookup[LessonID],LessonLookup[LessonTitle])),"",_xlfn.XLOOKUP(StatementLookup[[#This Row],[LessonID]],LessonLookup[LessonID],LessonLookup[LessonTitle]))</f>
        <v>Non-Renewable Energy</v>
      </c>
      <c r="O334" s="1" t="str">
        <f>IF(StatementLookup[[#This Row],[LearningStatementEnter]]="",StatementLookup[[#This Row],[LearningStatementAuto]],StatementLookup[[#This Row],[LearningStatementEnter]])</f>
        <v>Explain how each resource functions</v>
      </c>
      <c r="P334" s="43" t="s">
        <v>1417</v>
      </c>
      <c r="Q334" s="1" t="s">
        <v>2953</v>
      </c>
      <c r="R334" s="1"/>
      <c r="S33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34" s="43"/>
      <c r="U334" s="43"/>
      <c r="V334" s="43"/>
      <c r="W334" s="43"/>
      <c r="X334" s="43"/>
      <c r="Y334" s="43"/>
      <c r="Z334" s="43"/>
      <c r="AA334" s="43"/>
      <c r="AC334" s="43"/>
      <c r="AD334" s="43"/>
    </row>
    <row r="335" spans="1:30" ht="14.65" customHeight="1" x14ac:dyDescent="0.25">
      <c r="A335" s="42" t="str">
        <f>_xlfn.XLOOKUP(StatementLookup[[#This Row],[TopicID]],TopicLookup[TopicID],TopicLookup[SyllabusSubject])</f>
        <v>Science</v>
      </c>
      <c r="B335" s="43">
        <f>_xlfn.XLOOKUP(StatementLookup[[#This Row],[TopicID]],TopicLookup[TopicID],TopicLookup[SyllabusKeyStage])</f>
        <v>3</v>
      </c>
      <c r="C335" s="43" t="str">
        <f>_xlfn.XLOOKUP(StatementLookup[[#This Row],[TopicID]],topics!I:I,topics!D:D)</f>
        <v>KS3.Science</v>
      </c>
      <c r="D335" s="43" t="str">
        <f>_xlfn.XLOOKUP(StatementLookup[[#This Row],[TopicID]],topics!I:I,topics!E:E)</f>
        <v>Y7.Science</v>
      </c>
      <c r="E335" s="44">
        <v>7</v>
      </c>
      <c r="F335" s="36" t="s">
        <v>10</v>
      </c>
      <c r="G335" s="45">
        <v>2</v>
      </c>
      <c r="H335" s="36">
        <v>6</v>
      </c>
      <c r="I335" s="46">
        <v>1</v>
      </c>
      <c r="J33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7P2</v>
      </c>
      <c r="K33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7P2.6</v>
      </c>
      <c r="L33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7P2.6.1</v>
      </c>
      <c r="M335" s="26" t="str">
        <f>IF(ISERROR(_xlfn.XLOOKUP(StatementLookup[[#This Row],[TopicID]],TopicLookup[TopicID],TopicLookup[TopicTitle])),"",_xlfn.XLOOKUP(StatementLookup[[#This Row],[TopicID]],TopicLookup[TopicID],TopicLookup[TopicTitle]))</f>
        <v>Energy Strores And Transfers</v>
      </c>
      <c r="N335" s="42" t="str">
        <f>IF(ISERROR(_xlfn.XLOOKUP(StatementLookup[[#This Row],[LessonID]],LessonLookup[LessonID],LessonLookup[LessonTitle])),"",_xlfn.XLOOKUP(StatementLookup[[#This Row],[LessonID]],LessonLookup[LessonID],LessonLookup[LessonTitle]))</f>
        <v>Energy Resources Debate</v>
      </c>
      <c r="O335" s="1" t="str">
        <f>IF(StatementLookup[[#This Row],[LearningStatementEnter]]="",StatementLookup[[#This Row],[LearningStatementAuto]],StatementLookup[[#This Row],[LearningStatementEnter]])</f>
        <v>Provide an argument in favour of your side</v>
      </c>
      <c r="P335" s="43" t="s">
        <v>1420</v>
      </c>
      <c r="Q335" s="1" t="s">
        <v>2953</v>
      </c>
      <c r="R335" s="1"/>
      <c r="S33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35" s="43"/>
      <c r="U335" s="43"/>
      <c r="V335" s="43"/>
      <c r="W335" s="43"/>
      <c r="X335" s="43"/>
      <c r="Y335" s="43"/>
      <c r="Z335" s="43"/>
      <c r="AA335" s="43"/>
      <c r="AC335" s="43"/>
      <c r="AD335" s="43"/>
    </row>
    <row r="336" spans="1:30" ht="14.65" customHeight="1" x14ac:dyDescent="0.25">
      <c r="A336" s="42" t="str">
        <f>_xlfn.XLOOKUP(StatementLookup[[#This Row],[TopicID]],TopicLookup[TopicID],TopicLookup[SyllabusSubject])</f>
        <v>Science</v>
      </c>
      <c r="B336" s="43">
        <f>_xlfn.XLOOKUP(StatementLookup[[#This Row],[TopicID]],TopicLookup[TopicID],TopicLookup[SyllabusKeyStage])</f>
        <v>3</v>
      </c>
      <c r="C336" s="43" t="str">
        <f>_xlfn.XLOOKUP(StatementLookup[[#This Row],[TopicID]],topics!I:I,topics!D:D)</f>
        <v>KS3.Science</v>
      </c>
      <c r="D336" s="43" t="str">
        <f>_xlfn.XLOOKUP(StatementLookup[[#This Row],[TopicID]],topics!I:I,topics!E:E)</f>
        <v>Y7.Science</v>
      </c>
      <c r="E336" s="44">
        <v>7</v>
      </c>
      <c r="F336" s="36" t="s">
        <v>10</v>
      </c>
      <c r="G336" s="45">
        <v>2</v>
      </c>
      <c r="H336" s="36">
        <v>6</v>
      </c>
      <c r="I336" s="46">
        <v>2</v>
      </c>
      <c r="J33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7P2</v>
      </c>
      <c r="K33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7P2.6</v>
      </c>
      <c r="L33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7P2.6.2</v>
      </c>
      <c r="M336" s="26" t="str">
        <f>IF(ISERROR(_xlfn.XLOOKUP(StatementLookup[[#This Row],[TopicID]],TopicLookup[TopicID],TopicLookup[TopicTitle])),"",_xlfn.XLOOKUP(StatementLookup[[#This Row],[TopicID]],TopicLookup[TopicID],TopicLookup[TopicTitle]))</f>
        <v>Energy Strores And Transfers</v>
      </c>
      <c r="N336" s="42" t="str">
        <f>IF(ISERROR(_xlfn.XLOOKUP(StatementLookup[[#This Row],[LessonID]],LessonLookup[LessonID],LessonLookup[LessonTitle])),"",_xlfn.XLOOKUP(StatementLookup[[#This Row],[LessonID]],LessonLookup[LessonID],LessonLookup[LessonTitle]))</f>
        <v>Energy Resources Debate</v>
      </c>
      <c r="O336" s="1" t="str">
        <f>IF(StatementLookup[[#This Row],[LearningStatementEnter]]="",StatementLookup[[#This Row],[LearningStatementAuto]],StatementLookup[[#This Row],[LearningStatementEnter]])</f>
        <v>Provide an argument against the other side</v>
      </c>
      <c r="P336" s="43" t="s">
        <v>1421</v>
      </c>
      <c r="Q336" s="1" t="s">
        <v>2953</v>
      </c>
      <c r="R336" s="1"/>
      <c r="S33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36" s="43"/>
      <c r="U336" s="43"/>
      <c r="V336" s="43"/>
      <c r="W336" s="43"/>
      <c r="X336" s="43"/>
      <c r="Y336" s="43"/>
      <c r="Z336" s="43"/>
      <c r="AA336" s="43"/>
      <c r="AC336" s="43"/>
      <c r="AD336" s="43"/>
    </row>
    <row r="337" spans="1:30" ht="14.65" customHeight="1" x14ac:dyDescent="0.25">
      <c r="A337" s="42" t="str">
        <f>_xlfn.XLOOKUP(StatementLookup[[#This Row],[TopicID]],TopicLookup[TopicID],TopicLookup[SyllabusSubject])</f>
        <v>Science</v>
      </c>
      <c r="B337" s="43">
        <f>_xlfn.XLOOKUP(StatementLookup[[#This Row],[TopicID]],TopicLookup[TopicID],TopicLookup[SyllabusKeyStage])</f>
        <v>3</v>
      </c>
      <c r="C337" s="43" t="str">
        <f>_xlfn.XLOOKUP(StatementLookup[[#This Row],[TopicID]],topics!I:I,topics!D:D)</f>
        <v>KS3.Science</v>
      </c>
      <c r="D337" s="43" t="str">
        <f>_xlfn.XLOOKUP(StatementLookup[[#This Row],[TopicID]],topics!I:I,topics!E:E)</f>
        <v>Y7.Science</v>
      </c>
      <c r="E337" s="44">
        <v>7</v>
      </c>
      <c r="F337" s="36" t="s">
        <v>10</v>
      </c>
      <c r="G337" s="45">
        <v>2</v>
      </c>
      <c r="H337" s="36">
        <v>6</v>
      </c>
      <c r="I337" s="46">
        <v>3</v>
      </c>
      <c r="J33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7P2</v>
      </c>
      <c r="K33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7P2.6</v>
      </c>
      <c r="L33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7P2.6.3</v>
      </c>
      <c r="M337" s="26" t="str">
        <f>IF(ISERROR(_xlfn.XLOOKUP(StatementLookup[[#This Row],[TopicID]],TopicLookup[TopicID],TopicLookup[TopicTitle])),"",_xlfn.XLOOKUP(StatementLookup[[#This Row],[TopicID]],TopicLookup[TopicID],TopicLookup[TopicTitle]))</f>
        <v>Energy Strores And Transfers</v>
      </c>
      <c r="N337" s="42" t="str">
        <f>IF(ISERROR(_xlfn.XLOOKUP(StatementLookup[[#This Row],[LessonID]],LessonLookup[LessonID],LessonLookup[LessonTitle])),"",_xlfn.XLOOKUP(StatementLookup[[#This Row],[LessonID]],LessonLookup[LessonID],LessonLookup[LessonTitle]))</f>
        <v>Energy Resources Debate</v>
      </c>
      <c r="O337" s="1" t="str">
        <f>IF(StatementLookup[[#This Row],[LearningStatementEnter]]="",StatementLookup[[#This Row],[LearningStatementAuto]],StatementLookup[[#This Row],[LearningStatementEnter]])</f>
        <v>Provide a counter argument</v>
      </c>
      <c r="P337" s="43" t="s">
        <v>1422</v>
      </c>
      <c r="Q337" s="1" t="s">
        <v>2953</v>
      </c>
      <c r="R337" s="1"/>
      <c r="S33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37" s="43"/>
      <c r="U337" s="43"/>
      <c r="V337" s="43"/>
      <c r="W337" s="43"/>
      <c r="X337" s="43"/>
      <c r="Y337" s="43"/>
      <c r="Z337" s="43"/>
      <c r="AA337" s="43"/>
      <c r="AC337" s="43"/>
      <c r="AD337" s="43"/>
    </row>
    <row r="338" spans="1:30" ht="14.65" customHeight="1" x14ac:dyDescent="0.25">
      <c r="A338" s="42" t="str">
        <f>_xlfn.XLOOKUP(StatementLookup[[#This Row],[TopicID]],TopicLookup[TopicID],TopicLookup[SyllabusSubject])</f>
        <v>Science</v>
      </c>
      <c r="B338" s="43">
        <f>_xlfn.XLOOKUP(StatementLookup[[#This Row],[TopicID]],TopicLookup[TopicID],TopicLookup[SyllabusKeyStage])</f>
        <v>3</v>
      </c>
      <c r="C338" s="43" t="str">
        <f>_xlfn.XLOOKUP(StatementLookup[[#This Row],[TopicID]],topics!I:I,topics!D:D)</f>
        <v>KS3.Science</v>
      </c>
      <c r="D338" s="43" t="str">
        <f>_xlfn.XLOOKUP(StatementLookup[[#This Row],[TopicID]],topics!I:I,topics!E:E)</f>
        <v>Y7.Science</v>
      </c>
      <c r="E338" s="44">
        <v>7</v>
      </c>
      <c r="F338" s="36" t="s">
        <v>10</v>
      </c>
      <c r="G338" s="45">
        <v>2</v>
      </c>
      <c r="H338" s="36">
        <v>7</v>
      </c>
      <c r="I338" s="46">
        <v>1</v>
      </c>
      <c r="J33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7P2</v>
      </c>
      <c r="K33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7P2.7</v>
      </c>
      <c r="L33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7P2.7.1</v>
      </c>
      <c r="M338" s="26" t="str">
        <f>IF(ISERROR(_xlfn.XLOOKUP(StatementLookup[[#This Row],[TopicID]],TopicLookup[TopicID],TopicLookup[TopicTitle])),"",_xlfn.XLOOKUP(StatementLookup[[#This Row],[TopicID]],TopicLookup[TopicID],TopicLookup[TopicTitle]))</f>
        <v>Energy Strores And Transfers</v>
      </c>
      <c r="N338" s="42" t="str">
        <f>IF(ISERROR(_xlfn.XLOOKUP(StatementLookup[[#This Row],[LessonID]],LessonLookup[LessonID],LessonLookup[LessonTitle])),"",_xlfn.XLOOKUP(StatementLookup[[#This Row],[LessonID]],LessonLookup[LessonID],LessonLookup[LessonTitle]))</f>
        <v>National Grid</v>
      </c>
      <c r="O338" s="1" t="str">
        <f>IF(StatementLookup[[#This Row],[LearningStatementEnter]]="",StatementLookup[[#This Row],[LearningStatementAuto]],StatementLookup[[#This Row],[LearningStatementEnter]])</f>
        <v>Name the parts of the national grid</v>
      </c>
      <c r="P338" s="43" t="s">
        <v>1423</v>
      </c>
      <c r="Q338" s="1" t="s">
        <v>2953</v>
      </c>
      <c r="R338" s="1"/>
      <c r="S33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38" s="43"/>
      <c r="U338" s="43"/>
      <c r="V338" s="43"/>
      <c r="W338" s="43"/>
      <c r="X338" s="43"/>
      <c r="Y338" s="43"/>
      <c r="Z338" s="43"/>
      <c r="AA338" s="43"/>
      <c r="AC338" s="43"/>
      <c r="AD338" s="43"/>
    </row>
    <row r="339" spans="1:30" ht="14.65" customHeight="1" x14ac:dyDescent="0.25">
      <c r="A339" s="42" t="str">
        <f>_xlfn.XLOOKUP(StatementLookup[[#This Row],[TopicID]],TopicLookup[TopicID],TopicLookup[SyllabusSubject])</f>
        <v>Science</v>
      </c>
      <c r="B339" s="43">
        <f>_xlfn.XLOOKUP(StatementLookup[[#This Row],[TopicID]],TopicLookup[TopicID],TopicLookup[SyllabusKeyStage])</f>
        <v>3</v>
      </c>
      <c r="C339" s="43" t="str">
        <f>_xlfn.XLOOKUP(StatementLookup[[#This Row],[TopicID]],topics!I:I,topics!D:D)</f>
        <v>KS3.Science</v>
      </c>
      <c r="D339" s="43" t="str">
        <f>_xlfn.XLOOKUP(StatementLookup[[#This Row],[TopicID]],topics!I:I,topics!E:E)</f>
        <v>Y7.Science</v>
      </c>
      <c r="E339" s="44">
        <v>7</v>
      </c>
      <c r="F339" s="36" t="s">
        <v>10</v>
      </c>
      <c r="G339" s="45">
        <v>2</v>
      </c>
      <c r="H339" s="36">
        <v>7</v>
      </c>
      <c r="I339" s="46">
        <v>2</v>
      </c>
      <c r="J33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7P2</v>
      </c>
      <c r="K33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7P2.7</v>
      </c>
      <c r="L33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7P2.7.2</v>
      </c>
      <c r="M339" s="26" t="str">
        <f>IF(ISERROR(_xlfn.XLOOKUP(StatementLookup[[#This Row],[TopicID]],TopicLookup[TopicID],TopicLookup[TopicTitle])),"",_xlfn.XLOOKUP(StatementLookup[[#This Row],[TopicID]],TopicLookup[TopicID],TopicLookup[TopicTitle]))</f>
        <v>Energy Strores And Transfers</v>
      </c>
      <c r="N339" s="42" t="str">
        <f>IF(ISERROR(_xlfn.XLOOKUP(StatementLookup[[#This Row],[LessonID]],LessonLookup[LessonID],LessonLookup[LessonTitle])),"",_xlfn.XLOOKUP(StatementLookup[[#This Row],[LessonID]],LessonLookup[LessonID],LessonLookup[LessonTitle]))</f>
        <v>National Grid</v>
      </c>
      <c r="O339" s="1" t="str">
        <f>IF(StatementLookup[[#This Row],[LearningStatementEnter]]="",StatementLookup[[#This Row],[LearningStatementAuto]],StatementLookup[[#This Row],[LearningStatementEnter]])</f>
        <v>Describe the function of the national grid</v>
      </c>
      <c r="P339" s="43" t="s">
        <v>1424</v>
      </c>
      <c r="Q339" s="1" t="s">
        <v>2953</v>
      </c>
      <c r="R339" s="1"/>
      <c r="S33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39" s="43"/>
      <c r="U339" s="43"/>
      <c r="V339" s="43"/>
      <c r="W339" s="43"/>
      <c r="X339" s="43"/>
      <c r="Y339" s="43"/>
      <c r="Z339" s="43"/>
      <c r="AA339" s="43"/>
      <c r="AC339" s="43"/>
      <c r="AD339" s="43"/>
    </row>
    <row r="340" spans="1:30" ht="14.65" customHeight="1" x14ac:dyDescent="0.25">
      <c r="A340" s="42" t="str">
        <f>_xlfn.XLOOKUP(StatementLookup[[#This Row],[TopicID]],TopicLookup[TopicID],TopicLookup[SyllabusSubject])</f>
        <v>Science</v>
      </c>
      <c r="B340" s="43">
        <f>_xlfn.XLOOKUP(StatementLookup[[#This Row],[TopicID]],TopicLookup[TopicID],TopicLookup[SyllabusKeyStage])</f>
        <v>3</v>
      </c>
      <c r="C340" s="43" t="str">
        <f>_xlfn.XLOOKUP(StatementLookup[[#This Row],[TopicID]],topics!I:I,topics!D:D)</f>
        <v>KS3.Science</v>
      </c>
      <c r="D340" s="43" t="str">
        <f>_xlfn.XLOOKUP(StatementLookup[[#This Row],[TopicID]],topics!I:I,topics!E:E)</f>
        <v>Y7.Science</v>
      </c>
      <c r="E340" s="44">
        <v>7</v>
      </c>
      <c r="F340" s="36" t="s">
        <v>10</v>
      </c>
      <c r="G340" s="45">
        <v>2</v>
      </c>
      <c r="H340" s="36">
        <v>7</v>
      </c>
      <c r="I340" s="46">
        <v>3</v>
      </c>
      <c r="J34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7P2</v>
      </c>
      <c r="K34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7P2.7</v>
      </c>
      <c r="L34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7P2.7.3</v>
      </c>
      <c r="M340" s="26" t="str">
        <f>IF(ISERROR(_xlfn.XLOOKUP(StatementLookup[[#This Row],[TopicID]],TopicLookup[TopicID],TopicLookup[TopicTitle])),"",_xlfn.XLOOKUP(StatementLookup[[#This Row],[TopicID]],TopicLookup[TopicID],TopicLookup[TopicTitle]))</f>
        <v>Energy Strores And Transfers</v>
      </c>
      <c r="N340" s="42" t="str">
        <f>IF(ISERROR(_xlfn.XLOOKUP(StatementLookup[[#This Row],[LessonID]],LessonLookup[LessonID],LessonLookup[LessonTitle])),"",_xlfn.XLOOKUP(StatementLookup[[#This Row],[LessonID]],LessonLookup[LessonID],LessonLookup[LessonTitle]))</f>
        <v>National Grid</v>
      </c>
      <c r="O340" s="1" t="str">
        <f>IF(StatementLookup[[#This Row],[LearningStatementEnter]]="",StatementLookup[[#This Row],[LearningStatementAuto]],StatementLookup[[#This Row],[LearningStatementEnter]])</f>
        <v>Describe the function of each part of the national grid</v>
      </c>
      <c r="P340" s="43" t="s">
        <v>1425</v>
      </c>
      <c r="Q340" s="1" t="s">
        <v>2953</v>
      </c>
      <c r="R340" s="1"/>
      <c r="S34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40" s="43"/>
      <c r="U340" s="43"/>
      <c r="V340" s="43"/>
      <c r="W340" s="43"/>
      <c r="X340" s="43"/>
      <c r="Y340" s="43"/>
      <c r="Z340" s="43"/>
      <c r="AA340" s="43"/>
      <c r="AC340" s="43"/>
      <c r="AD340" s="43"/>
    </row>
    <row r="341" spans="1:30" ht="14.65" customHeight="1" x14ac:dyDescent="0.25">
      <c r="A341" s="42" t="str">
        <f>_xlfn.XLOOKUP(StatementLookup[[#This Row],[TopicID]],TopicLookup[TopicID],TopicLookup[SyllabusSubject])</f>
        <v>Science</v>
      </c>
      <c r="B341" s="43">
        <f>_xlfn.XLOOKUP(StatementLookup[[#This Row],[TopicID]],TopicLookup[TopicID],TopicLookup[SyllabusKeyStage])</f>
        <v>3</v>
      </c>
      <c r="C341" s="43" t="str">
        <f>_xlfn.XLOOKUP(StatementLookup[[#This Row],[TopicID]],topics!I:I,topics!D:D)</f>
        <v>KS3.Science</v>
      </c>
      <c r="D341" s="43" t="str">
        <f>_xlfn.XLOOKUP(StatementLookup[[#This Row],[TopicID]],topics!I:I,topics!E:E)</f>
        <v>Y7.Science</v>
      </c>
      <c r="E341" s="44">
        <v>7</v>
      </c>
      <c r="F341" s="36" t="s">
        <v>10</v>
      </c>
      <c r="G341" s="45">
        <v>2</v>
      </c>
      <c r="H341" s="36">
        <v>8</v>
      </c>
      <c r="I341" s="46">
        <v>1</v>
      </c>
      <c r="J34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7P2</v>
      </c>
      <c r="K34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7P2.8</v>
      </c>
      <c r="L34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7P2.8.1</v>
      </c>
      <c r="M341" s="26" t="str">
        <f>IF(ISERROR(_xlfn.XLOOKUP(StatementLookup[[#This Row],[TopicID]],TopicLookup[TopicID],TopicLookup[TopicTitle])),"",_xlfn.XLOOKUP(StatementLookup[[#This Row],[TopicID]],TopicLookup[TopicID],TopicLookup[TopicTitle]))</f>
        <v>Energy Strores And Transfers</v>
      </c>
      <c r="N341" s="42" t="str">
        <f>IF(ISERROR(_xlfn.XLOOKUP(StatementLookup[[#This Row],[LessonID]],LessonLookup[LessonID],LessonLookup[LessonTitle])),"",_xlfn.XLOOKUP(StatementLookup[[#This Row],[LessonID]],LessonLookup[LessonID],LessonLookup[LessonTitle]))</f>
        <v>Energy Demand</v>
      </c>
      <c r="O341" s="1" t="str">
        <f>IF(StatementLookup[[#This Row],[LearningStatementEnter]]="",StatementLookup[[#This Row],[LearningStatementAuto]],StatementLookup[[#This Row],[LearningStatementEnter]])</f>
        <v>Give a reason why energy demand might change</v>
      </c>
      <c r="P341" s="43" t="s">
        <v>1426</v>
      </c>
      <c r="Q341" s="1" t="s">
        <v>2953</v>
      </c>
      <c r="R341" s="1"/>
      <c r="S34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41" s="43"/>
      <c r="U341" s="43"/>
      <c r="V341" s="43"/>
      <c r="W341" s="43"/>
      <c r="X341" s="43"/>
      <c r="Y341" s="43"/>
      <c r="Z341" s="43"/>
      <c r="AA341" s="43"/>
      <c r="AC341" s="43"/>
      <c r="AD341" s="43"/>
    </row>
    <row r="342" spans="1:30" ht="14.65" customHeight="1" x14ac:dyDescent="0.25">
      <c r="A342" s="42" t="str">
        <f>_xlfn.XLOOKUP(StatementLookup[[#This Row],[TopicID]],TopicLookup[TopicID],TopicLookup[SyllabusSubject])</f>
        <v>Science</v>
      </c>
      <c r="B342" s="43">
        <f>_xlfn.XLOOKUP(StatementLookup[[#This Row],[TopicID]],TopicLookup[TopicID],TopicLookup[SyllabusKeyStage])</f>
        <v>3</v>
      </c>
      <c r="C342" s="43" t="str">
        <f>_xlfn.XLOOKUP(StatementLookup[[#This Row],[TopicID]],topics!I:I,topics!D:D)</f>
        <v>KS3.Science</v>
      </c>
      <c r="D342" s="43" t="str">
        <f>_xlfn.XLOOKUP(StatementLookup[[#This Row],[TopicID]],topics!I:I,topics!E:E)</f>
        <v>Y7.Science</v>
      </c>
      <c r="E342" s="44">
        <v>7</v>
      </c>
      <c r="F342" s="36" t="s">
        <v>10</v>
      </c>
      <c r="G342" s="45">
        <v>2</v>
      </c>
      <c r="H342" s="36">
        <v>8</v>
      </c>
      <c r="I342" s="46">
        <v>2</v>
      </c>
      <c r="J34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7P2</v>
      </c>
      <c r="K34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7P2.8</v>
      </c>
      <c r="L34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7P2.8.2</v>
      </c>
      <c r="M342" s="26" t="str">
        <f>IF(ISERROR(_xlfn.XLOOKUP(StatementLookup[[#This Row],[TopicID]],TopicLookup[TopicID],TopicLookup[TopicTitle])),"",_xlfn.XLOOKUP(StatementLookup[[#This Row],[TopicID]],TopicLookup[TopicID],TopicLookup[TopicTitle]))</f>
        <v>Energy Strores And Transfers</v>
      </c>
      <c r="N342" s="42" t="str">
        <f>IF(ISERROR(_xlfn.XLOOKUP(StatementLookup[[#This Row],[LessonID]],LessonLookup[LessonID],LessonLookup[LessonTitle])),"",_xlfn.XLOOKUP(StatementLookup[[#This Row],[LessonID]],LessonLookup[LessonID],LessonLookup[LessonTitle]))</f>
        <v>Energy Demand</v>
      </c>
      <c r="O342" s="1" t="str">
        <f>IF(StatementLookup[[#This Row],[LearningStatementEnter]]="",StatementLookup[[#This Row],[LearningStatementAuto]],StatementLookup[[#This Row],[LearningStatementEnter]])</f>
        <v>Give a justification why population growth will affect demand for energy</v>
      </c>
      <c r="P342" s="43" t="s">
        <v>1427</v>
      </c>
      <c r="Q342" s="1" t="s">
        <v>2953</v>
      </c>
      <c r="R342" s="1"/>
      <c r="S34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42" s="43"/>
      <c r="U342" s="43"/>
      <c r="V342" s="43"/>
      <c r="W342" s="43"/>
      <c r="X342" s="43"/>
      <c r="Y342" s="43"/>
      <c r="Z342" s="43"/>
      <c r="AA342" s="43"/>
      <c r="AC342" s="43"/>
      <c r="AD342" s="43"/>
    </row>
    <row r="343" spans="1:30" ht="14.65" customHeight="1" x14ac:dyDescent="0.25">
      <c r="A343" s="42" t="str">
        <f>_xlfn.XLOOKUP(StatementLookup[[#This Row],[TopicID]],TopicLookup[TopicID],TopicLookup[SyllabusSubject])</f>
        <v>Science</v>
      </c>
      <c r="B343" s="43">
        <f>_xlfn.XLOOKUP(StatementLookup[[#This Row],[TopicID]],TopicLookup[TopicID],TopicLookup[SyllabusKeyStage])</f>
        <v>3</v>
      </c>
      <c r="C343" s="43" t="str">
        <f>_xlfn.XLOOKUP(StatementLookup[[#This Row],[TopicID]],topics!I:I,topics!D:D)</f>
        <v>KS3.Science</v>
      </c>
      <c r="D343" s="43" t="str">
        <f>_xlfn.XLOOKUP(StatementLookup[[#This Row],[TopicID]],topics!I:I,topics!E:E)</f>
        <v>Y7.Science</v>
      </c>
      <c r="E343" s="44">
        <v>7</v>
      </c>
      <c r="F343" s="36" t="s">
        <v>10</v>
      </c>
      <c r="G343" s="45">
        <v>2</v>
      </c>
      <c r="H343" s="36">
        <v>8</v>
      </c>
      <c r="I343" s="46">
        <v>3</v>
      </c>
      <c r="J34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7P2</v>
      </c>
      <c r="K34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7P2.8</v>
      </c>
      <c r="L34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7P2.8.3</v>
      </c>
      <c r="M343" s="26" t="str">
        <f>IF(ISERROR(_xlfn.XLOOKUP(StatementLookup[[#This Row],[TopicID]],TopicLookup[TopicID],TopicLookup[TopicTitle])),"",_xlfn.XLOOKUP(StatementLookup[[#This Row],[TopicID]],TopicLookup[TopicID],TopicLookup[TopicTitle]))</f>
        <v>Energy Strores And Transfers</v>
      </c>
      <c r="N343" s="42" t="str">
        <f>IF(ISERROR(_xlfn.XLOOKUP(StatementLookup[[#This Row],[LessonID]],LessonLookup[LessonID],LessonLookup[LessonTitle])),"",_xlfn.XLOOKUP(StatementLookup[[#This Row],[LessonID]],LessonLookup[LessonID],LessonLookup[LessonTitle]))</f>
        <v>Energy Demand</v>
      </c>
      <c r="O343" s="1" t="str">
        <f>IF(StatementLookup[[#This Row],[LearningStatementEnter]]="",StatementLookup[[#This Row],[LearningStatementAuto]],StatementLookup[[#This Row],[LearningStatementEnter]])</f>
        <v>Give a justification why development growth will affect demand for energy</v>
      </c>
      <c r="P343" s="43" t="s">
        <v>1428</v>
      </c>
      <c r="Q343" s="1" t="s">
        <v>2953</v>
      </c>
      <c r="R343" s="1"/>
      <c r="S34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43" s="43"/>
      <c r="U343" s="43"/>
      <c r="V343" s="43"/>
      <c r="W343" s="43"/>
      <c r="X343" s="43"/>
      <c r="Y343" s="43"/>
      <c r="Z343" s="43"/>
      <c r="AA343" s="43"/>
      <c r="AC343" s="43"/>
      <c r="AD343" s="43"/>
    </row>
    <row r="344" spans="1:30" ht="14.65" customHeight="1" x14ac:dyDescent="0.25">
      <c r="A344" s="42" t="str">
        <f>_xlfn.XLOOKUP(StatementLookup[[#This Row],[TopicID]],TopicLookup[TopicID],TopicLookup[SyllabusSubject])</f>
        <v>Science</v>
      </c>
      <c r="B344" s="43">
        <f>_xlfn.XLOOKUP(StatementLookup[[#This Row],[TopicID]],TopicLookup[TopicID],TopicLookup[SyllabusKeyStage])</f>
        <v>3</v>
      </c>
      <c r="C344" s="43" t="str">
        <f>_xlfn.XLOOKUP(StatementLookup[[#This Row],[TopicID]],topics!I:I,topics!D:D)</f>
        <v>KS3.Science</v>
      </c>
      <c r="D344" s="43" t="str">
        <f>_xlfn.XLOOKUP(StatementLookup[[#This Row],[TopicID]],topics!I:I,topics!E:E)</f>
        <v>Y7.Science</v>
      </c>
      <c r="E344" s="44">
        <v>7</v>
      </c>
      <c r="F344" s="36" t="s">
        <v>10</v>
      </c>
      <c r="G344" s="45">
        <v>2</v>
      </c>
      <c r="H344" s="36" t="s">
        <v>8</v>
      </c>
      <c r="I344" s="46">
        <v>1</v>
      </c>
      <c r="J34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7P2</v>
      </c>
      <c r="K34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7P2.F</v>
      </c>
      <c r="L34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7P2.F.1</v>
      </c>
      <c r="M344" s="26" t="str">
        <f>IF(ISERROR(_xlfn.XLOOKUP(StatementLookup[[#This Row],[TopicID]],TopicLookup[TopicID],TopicLookup[TopicTitle])),"",_xlfn.XLOOKUP(StatementLookup[[#This Row],[TopicID]],TopicLookup[TopicID],TopicLookup[TopicTitle]))</f>
        <v>Energy Strores And Transfers</v>
      </c>
      <c r="N344" s="42" t="str">
        <f>IF(ISERROR(_xlfn.XLOOKUP(StatementLookup[[#This Row],[LessonID]],LessonLookup[LessonID],LessonLookup[LessonTitle])),"",_xlfn.XLOOKUP(StatementLookup[[#This Row],[LessonID]],LessonLookup[LessonID],LessonLookup[LessonTitle]))</f>
        <v>Test feedback: 7P2 Energy Strores And Transfers</v>
      </c>
      <c r="O344" s="1" t="str">
        <f>IF(StatementLookup[[#This Row],[LearningStatementEnter]]="",StatementLookup[[#This Row],[LearningStatementAuto]],StatementLookup[[#This Row],[LearningStatementEnter]])</f>
        <v>Review WWW &amp; EBI for topic 7P2 Energy Strores And Transfers</v>
      </c>
      <c r="P344" s="43"/>
      <c r="Q344" s="1" t="s">
        <v>2954</v>
      </c>
      <c r="R344" s="1"/>
      <c r="S34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WWW &amp; EBI for topic 7P2 Energy Strores And Transfers</v>
      </c>
      <c r="T344" s="43"/>
      <c r="U344" s="43"/>
      <c r="V344" s="43"/>
      <c r="W344" s="43"/>
      <c r="X344" s="43"/>
      <c r="Y344" s="43"/>
      <c r="Z344" s="43"/>
      <c r="AA344" s="43"/>
      <c r="AC344" s="43"/>
      <c r="AD344" s="43"/>
    </row>
    <row r="345" spans="1:30" ht="14.65" customHeight="1" x14ac:dyDescent="0.25">
      <c r="A345" s="42" t="str">
        <f>_xlfn.XLOOKUP(StatementLookup[[#This Row],[TopicID]],TopicLookup[TopicID],TopicLookup[SyllabusSubject])</f>
        <v>Science</v>
      </c>
      <c r="B345" s="43">
        <f>_xlfn.XLOOKUP(StatementLookup[[#This Row],[TopicID]],TopicLookup[TopicID],TopicLookup[SyllabusKeyStage])</f>
        <v>3</v>
      </c>
      <c r="C345" s="43" t="str">
        <f>_xlfn.XLOOKUP(StatementLookup[[#This Row],[TopicID]],topics!I:I,topics!D:D)</f>
        <v>KS3.Science</v>
      </c>
      <c r="D345" s="43" t="str">
        <f>_xlfn.XLOOKUP(StatementLookup[[#This Row],[TopicID]],topics!I:I,topics!E:E)</f>
        <v>Y7.Science</v>
      </c>
      <c r="E345" s="44">
        <v>7</v>
      </c>
      <c r="F345" s="36" t="s">
        <v>10</v>
      </c>
      <c r="G345" s="45">
        <v>2</v>
      </c>
      <c r="H345" s="36" t="s">
        <v>6</v>
      </c>
      <c r="I345" s="46">
        <v>1</v>
      </c>
      <c r="J34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7P2</v>
      </c>
      <c r="K34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7P2.R</v>
      </c>
      <c r="L34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7P2.R.1</v>
      </c>
      <c r="M345" s="26" t="str">
        <f>IF(ISERROR(_xlfn.XLOOKUP(StatementLookup[[#This Row],[TopicID]],TopicLookup[TopicID],TopicLookup[TopicTitle])),"",_xlfn.XLOOKUP(StatementLookup[[#This Row],[TopicID]],TopicLookup[TopicID],TopicLookup[TopicTitle]))</f>
        <v>Energy Strores And Transfers</v>
      </c>
      <c r="N345" s="42" t="str">
        <f>IF(ISERROR(_xlfn.XLOOKUP(StatementLookup[[#This Row],[LessonID]],LessonLookup[LessonID],LessonLookup[LessonTitle])),"",_xlfn.XLOOKUP(StatementLookup[[#This Row],[LessonID]],LessonLookup[LessonID],LessonLookup[LessonTitle]))</f>
        <v>Revision of topic 7P2 Energy Strores And Transfers</v>
      </c>
      <c r="O345" s="1" t="str">
        <f>IF(StatementLookup[[#This Row],[LearningStatementEnter]]="",StatementLookup[[#This Row],[LearningStatementAuto]],StatementLookup[[#This Row],[LearningStatementEnter]])</f>
        <v>Review topic 7P2 Energy Strores And Transfers</v>
      </c>
      <c r="P345" s="43"/>
      <c r="Q345" s="1" t="s">
        <v>2954</v>
      </c>
      <c r="R345" s="1"/>
      <c r="S34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topic 7P2 Energy Strores And Transfers</v>
      </c>
      <c r="T345" s="43"/>
      <c r="U345" s="43"/>
      <c r="V345" s="43"/>
      <c r="W345" s="43"/>
      <c r="X345" s="43"/>
      <c r="Y345" s="43"/>
      <c r="Z345" s="43"/>
      <c r="AA345" s="43"/>
      <c r="AC345" s="43"/>
      <c r="AD345" s="43"/>
    </row>
    <row r="346" spans="1:30" ht="14.65" customHeight="1" x14ac:dyDescent="0.25">
      <c r="A346" s="42" t="str">
        <f>_xlfn.XLOOKUP(StatementLookup[[#This Row],[TopicID]],TopicLookup[TopicID],TopicLookup[SyllabusSubject])</f>
        <v>Science</v>
      </c>
      <c r="B346" s="43">
        <f>_xlfn.XLOOKUP(StatementLookup[[#This Row],[TopicID]],TopicLookup[TopicID],TopicLookup[SyllabusKeyStage])</f>
        <v>3</v>
      </c>
      <c r="C346" s="43" t="str">
        <f>_xlfn.XLOOKUP(StatementLookup[[#This Row],[TopicID]],topics!I:I,topics!D:D)</f>
        <v>KS3.Science</v>
      </c>
      <c r="D346" s="43" t="str">
        <f>_xlfn.XLOOKUP(StatementLookup[[#This Row],[TopicID]],topics!I:I,topics!E:E)</f>
        <v>Y7.Science</v>
      </c>
      <c r="E346" s="44">
        <v>7</v>
      </c>
      <c r="F346" s="36" t="s">
        <v>10</v>
      </c>
      <c r="G346" s="45">
        <v>2</v>
      </c>
      <c r="H346" s="36" t="s">
        <v>7</v>
      </c>
      <c r="I346" s="46">
        <v>1</v>
      </c>
      <c r="J34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7P2</v>
      </c>
      <c r="K34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7P2.T</v>
      </c>
      <c r="L34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7P2.T.1</v>
      </c>
      <c r="M346" s="26" t="str">
        <f>IF(ISERROR(_xlfn.XLOOKUP(StatementLookup[[#This Row],[TopicID]],TopicLookup[TopicID],TopicLookup[TopicTitle])),"",_xlfn.XLOOKUP(StatementLookup[[#This Row],[TopicID]],TopicLookup[TopicID],TopicLookup[TopicTitle]))</f>
        <v>Energy Strores And Transfers</v>
      </c>
      <c r="N346" s="42" t="str">
        <f>IF(ISERROR(_xlfn.XLOOKUP(StatementLookup[[#This Row],[LessonID]],LessonLookup[LessonID],LessonLookup[LessonTitle])),"",_xlfn.XLOOKUP(StatementLookup[[#This Row],[LessonID]],LessonLookup[LessonID],LessonLookup[LessonTitle]))</f>
        <v>Topic test: 7P2 Energy Strores And Transfers</v>
      </c>
      <c r="O346" s="1" t="str">
        <f>IF(StatementLookup[[#This Row],[LearningStatementEnter]]="",StatementLookup[[#This Row],[LearningStatementAuto]],StatementLookup[[#This Row],[LearningStatementEnter]])</f>
        <v>Test understanding of topic 7P2 Energy Strores And Transfers</v>
      </c>
      <c r="P346" s="43"/>
      <c r="Q346" s="1" t="s">
        <v>2954</v>
      </c>
      <c r="R346" s="1"/>
      <c r="S34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Test understanding of topic 7P2 Energy Strores And Transfers</v>
      </c>
      <c r="T346" s="43"/>
      <c r="U346" s="43"/>
      <c r="V346" s="43"/>
      <c r="W346" s="43"/>
      <c r="X346" s="43"/>
      <c r="Y346" s="43"/>
      <c r="Z346" s="43"/>
      <c r="AA346" s="43"/>
      <c r="AC346" s="43"/>
      <c r="AD346" s="43"/>
    </row>
    <row r="347" spans="1:30" ht="14.65" customHeight="1" x14ac:dyDescent="0.25">
      <c r="A347" s="42" t="str">
        <f>_xlfn.XLOOKUP(StatementLookup[[#This Row],[TopicID]],TopicLookup[TopicID],TopicLookup[SyllabusSubject])</f>
        <v>Science</v>
      </c>
      <c r="B347" s="43">
        <f>_xlfn.XLOOKUP(StatementLookup[[#This Row],[TopicID]],TopicLookup[TopicID],TopicLookup[SyllabusKeyStage])</f>
        <v>3</v>
      </c>
      <c r="C347" s="43" t="str">
        <f>_xlfn.XLOOKUP(StatementLookup[[#This Row],[TopicID]],topics!I:I,topics!D:D)</f>
        <v>KS3.Science</v>
      </c>
      <c r="D347" s="43" t="str">
        <f>_xlfn.XLOOKUP(StatementLookup[[#This Row],[TopicID]],topics!I:I,topics!E:E)</f>
        <v>Y7.Science</v>
      </c>
      <c r="E347" s="44">
        <v>7</v>
      </c>
      <c r="F347" s="36" t="s">
        <v>10</v>
      </c>
      <c r="G347" s="45">
        <v>3</v>
      </c>
      <c r="H347" s="36">
        <v>1</v>
      </c>
      <c r="I347" s="46">
        <v>1</v>
      </c>
      <c r="J34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7P3</v>
      </c>
      <c r="K34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7P3.1</v>
      </c>
      <c r="L34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7P3.1.1</v>
      </c>
      <c r="M347" s="26" t="str">
        <f>IF(ISERROR(_xlfn.XLOOKUP(StatementLookup[[#This Row],[TopicID]],TopicLookup[TopicID],TopicLookup[TopicTitle])),"",_xlfn.XLOOKUP(StatementLookup[[#This Row],[TopicID]],TopicLookup[TopicID],TopicLookup[TopicTitle]))</f>
        <v>Circuits</v>
      </c>
      <c r="N347" s="42" t="str">
        <f>IF(ISERROR(_xlfn.XLOOKUP(StatementLookup[[#This Row],[LessonID]],LessonLookup[LessonID],LessonLookup[LessonTitle])),"",_xlfn.XLOOKUP(StatementLookup[[#This Row],[LessonID]],LessonLookup[LessonID],LessonLookup[LessonTitle]))</f>
        <v>Building Circuits</v>
      </c>
      <c r="O347" s="1" t="str">
        <f>IF(StatementLookup[[#This Row],[LearningStatementEnter]]="",StatementLookup[[#This Row],[LearningStatementAuto]],StatementLookup[[#This Row],[LearningStatementEnter]])</f>
        <v>Identify circuit symbols</v>
      </c>
      <c r="P347" s="43" t="s">
        <v>1429</v>
      </c>
      <c r="Q347" s="1" t="s">
        <v>2953</v>
      </c>
      <c r="R347" s="1"/>
      <c r="S34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47" s="43"/>
      <c r="U347" s="43"/>
      <c r="V347" s="43"/>
      <c r="W347" s="43"/>
      <c r="X347" s="43"/>
      <c r="Y347" s="43"/>
      <c r="Z347" s="43"/>
      <c r="AA347" s="43"/>
      <c r="AC347" s="43"/>
      <c r="AD347" s="43"/>
    </row>
    <row r="348" spans="1:30" ht="14.65" customHeight="1" x14ac:dyDescent="0.25">
      <c r="A348" s="42" t="str">
        <f>_xlfn.XLOOKUP(StatementLookup[[#This Row],[TopicID]],TopicLookup[TopicID],TopicLookup[SyllabusSubject])</f>
        <v>Science</v>
      </c>
      <c r="B348" s="43">
        <f>_xlfn.XLOOKUP(StatementLookup[[#This Row],[TopicID]],TopicLookup[TopicID],TopicLookup[SyllabusKeyStage])</f>
        <v>3</v>
      </c>
      <c r="C348" s="43" t="str">
        <f>_xlfn.XLOOKUP(StatementLookup[[#This Row],[TopicID]],topics!I:I,topics!D:D)</f>
        <v>KS3.Science</v>
      </c>
      <c r="D348" s="43" t="str">
        <f>_xlfn.XLOOKUP(StatementLookup[[#This Row],[TopicID]],topics!I:I,topics!E:E)</f>
        <v>Y7.Science</v>
      </c>
      <c r="E348" s="44">
        <v>7</v>
      </c>
      <c r="F348" s="36" t="s">
        <v>10</v>
      </c>
      <c r="G348" s="45">
        <v>3</v>
      </c>
      <c r="H348" s="36">
        <v>1</v>
      </c>
      <c r="I348" s="46">
        <v>2</v>
      </c>
      <c r="J34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7P3</v>
      </c>
      <c r="K34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7P3.1</v>
      </c>
      <c r="L34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7P3.1.2</v>
      </c>
      <c r="M348" s="26" t="str">
        <f>IF(ISERROR(_xlfn.XLOOKUP(StatementLookup[[#This Row],[TopicID]],TopicLookup[TopicID],TopicLookup[TopicTitle])),"",_xlfn.XLOOKUP(StatementLookup[[#This Row],[TopicID]],TopicLookup[TopicID],TopicLookup[TopicTitle]))</f>
        <v>Circuits</v>
      </c>
      <c r="N348" s="42" t="str">
        <f>IF(ISERROR(_xlfn.XLOOKUP(StatementLookup[[#This Row],[LessonID]],LessonLookup[LessonID],LessonLookup[LessonTitle])),"",_xlfn.XLOOKUP(StatementLookup[[#This Row],[LessonID]],LessonLookup[LessonID],LessonLookup[LessonTitle]))</f>
        <v>Building Circuits</v>
      </c>
      <c r="O348" s="1" t="str">
        <f>IF(StatementLookup[[#This Row],[LearningStatementEnter]]="",StatementLookup[[#This Row],[LearningStatementAuto]],StatementLookup[[#This Row],[LearningStatementEnter]])</f>
        <v>Construct and read circuit diagrams</v>
      </c>
      <c r="P348" s="43" t="s">
        <v>1430</v>
      </c>
      <c r="Q348" s="1" t="s">
        <v>2953</v>
      </c>
      <c r="R348" s="1"/>
      <c r="S34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48" s="43"/>
      <c r="U348" s="43"/>
      <c r="V348" s="43"/>
      <c r="W348" s="43"/>
      <c r="X348" s="43"/>
      <c r="Y348" s="43"/>
      <c r="Z348" s="43"/>
      <c r="AA348" s="43"/>
      <c r="AC348" s="43"/>
      <c r="AD348" s="43"/>
    </row>
    <row r="349" spans="1:30" ht="14.65" customHeight="1" x14ac:dyDescent="0.25">
      <c r="A349" s="42" t="str">
        <f>_xlfn.XLOOKUP(StatementLookup[[#This Row],[TopicID]],TopicLookup[TopicID],TopicLookup[SyllabusSubject])</f>
        <v>Science</v>
      </c>
      <c r="B349" s="43">
        <f>_xlfn.XLOOKUP(StatementLookup[[#This Row],[TopicID]],TopicLookup[TopicID],TopicLookup[SyllabusKeyStage])</f>
        <v>3</v>
      </c>
      <c r="C349" s="43" t="str">
        <f>_xlfn.XLOOKUP(StatementLookup[[#This Row],[TopicID]],topics!I:I,topics!D:D)</f>
        <v>KS3.Science</v>
      </c>
      <c r="D349" s="43" t="str">
        <f>_xlfn.XLOOKUP(StatementLookup[[#This Row],[TopicID]],topics!I:I,topics!E:E)</f>
        <v>Y7.Science</v>
      </c>
      <c r="E349" s="44">
        <v>7</v>
      </c>
      <c r="F349" s="36" t="s">
        <v>10</v>
      </c>
      <c r="G349" s="45">
        <v>3</v>
      </c>
      <c r="H349" s="36">
        <v>1</v>
      </c>
      <c r="I349" s="46">
        <v>3</v>
      </c>
      <c r="J34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7P3</v>
      </c>
      <c r="K34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7P3.1</v>
      </c>
      <c r="L34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7P3.1.3</v>
      </c>
      <c r="M349" s="26" t="str">
        <f>IF(ISERROR(_xlfn.XLOOKUP(StatementLookup[[#This Row],[TopicID]],TopicLookup[TopicID],TopicLookup[TopicTitle])),"",_xlfn.XLOOKUP(StatementLookup[[#This Row],[TopicID]],TopicLookup[TopicID],TopicLookup[TopicTitle]))</f>
        <v>Circuits</v>
      </c>
      <c r="N349" s="42" t="str">
        <f>IF(ISERROR(_xlfn.XLOOKUP(StatementLookup[[#This Row],[LessonID]],LessonLookup[LessonID],LessonLookup[LessonTitle])),"",_xlfn.XLOOKUP(StatementLookup[[#This Row],[LessonID]],LessonLookup[LessonID],LessonLookup[LessonTitle]))</f>
        <v>Building Circuits</v>
      </c>
      <c r="O349" s="1" t="str">
        <f>IF(StatementLookup[[#This Row],[LearningStatementEnter]]="",StatementLookup[[#This Row],[LearningStatementAuto]],StatementLookup[[#This Row],[LearningStatementEnter]])</f>
        <v>Build basic circuits</v>
      </c>
      <c r="P349" s="43" t="s">
        <v>1431</v>
      </c>
      <c r="Q349" s="1" t="s">
        <v>2953</v>
      </c>
      <c r="R349" s="1"/>
      <c r="S34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49" s="43"/>
      <c r="U349" s="43"/>
      <c r="V349" s="43"/>
      <c r="W349" s="43"/>
      <c r="X349" s="43"/>
      <c r="Y349" s="43"/>
      <c r="Z349" s="43"/>
      <c r="AA349" s="43"/>
      <c r="AC349" s="43"/>
      <c r="AD349" s="43"/>
    </row>
    <row r="350" spans="1:30" ht="14.65" customHeight="1" x14ac:dyDescent="0.25">
      <c r="A350" s="42" t="str">
        <f>_xlfn.XLOOKUP(StatementLookup[[#This Row],[TopicID]],TopicLookup[TopicID],TopicLookup[SyllabusSubject])</f>
        <v>Science</v>
      </c>
      <c r="B350" s="43">
        <f>_xlfn.XLOOKUP(StatementLookup[[#This Row],[TopicID]],TopicLookup[TopicID],TopicLookup[SyllabusKeyStage])</f>
        <v>3</v>
      </c>
      <c r="C350" s="43" t="str">
        <f>_xlfn.XLOOKUP(StatementLookup[[#This Row],[TopicID]],topics!I:I,topics!D:D)</f>
        <v>KS3.Science</v>
      </c>
      <c r="D350" s="43" t="str">
        <f>_xlfn.XLOOKUP(StatementLookup[[#This Row],[TopicID]],topics!I:I,topics!E:E)</f>
        <v>Y7.Science</v>
      </c>
      <c r="E350" s="44">
        <v>7</v>
      </c>
      <c r="F350" s="36" t="s">
        <v>10</v>
      </c>
      <c r="G350" s="45">
        <v>3</v>
      </c>
      <c r="H350" s="36">
        <v>2</v>
      </c>
      <c r="I350" s="46">
        <v>1</v>
      </c>
      <c r="J35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7P3</v>
      </c>
      <c r="K35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7P3.2</v>
      </c>
      <c r="L35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7P3.2.1</v>
      </c>
      <c r="M350" s="26" t="str">
        <f>IF(ISERROR(_xlfn.XLOOKUP(StatementLookup[[#This Row],[TopicID]],TopicLookup[TopicID],TopicLookup[TopicTitle])),"",_xlfn.XLOOKUP(StatementLookup[[#This Row],[TopicID]],TopicLookup[TopicID],TopicLookup[TopicTitle]))</f>
        <v>Circuits</v>
      </c>
      <c r="N350" s="42" t="str">
        <f>IF(ISERROR(_xlfn.XLOOKUP(StatementLookup[[#This Row],[LessonID]],LessonLookup[LessonID],LessonLookup[LessonTitle])),"",_xlfn.XLOOKUP(StatementLookup[[#This Row],[LessonID]],LessonLookup[LessonID],LessonLookup[LessonTitle]))</f>
        <v>Building Series and Parallel Circuits</v>
      </c>
      <c r="O350" s="1" t="str">
        <f>IF(StatementLookup[[#This Row],[LearningStatementEnter]]="",StatementLookup[[#This Row],[LearningStatementAuto]],StatementLookup[[#This Row],[LearningStatementEnter]])</f>
        <v>Draw a circuit diagram from a given circuit</v>
      </c>
      <c r="P350" s="43" t="s">
        <v>1432</v>
      </c>
      <c r="Q350" s="1" t="s">
        <v>2953</v>
      </c>
      <c r="R350" s="1"/>
      <c r="S35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50" s="43"/>
      <c r="U350" s="43"/>
      <c r="V350" s="43"/>
      <c r="W350" s="43"/>
      <c r="X350" s="43"/>
      <c r="Y350" s="43"/>
      <c r="Z350" s="43"/>
      <c r="AA350" s="43"/>
      <c r="AC350" s="43"/>
      <c r="AD350" s="43"/>
    </row>
    <row r="351" spans="1:30" ht="14.65" customHeight="1" x14ac:dyDescent="0.25">
      <c r="A351" s="42" t="str">
        <f>_xlfn.XLOOKUP(StatementLookup[[#This Row],[TopicID]],TopicLookup[TopicID],TopicLookup[SyllabusSubject])</f>
        <v>Science</v>
      </c>
      <c r="B351" s="43">
        <f>_xlfn.XLOOKUP(StatementLookup[[#This Row],[TopicID]],TopicLookup[TopicID],TopicLookup[SyllabusKeyStage])</f>
        <v>3</v>
      </c>
      <c r="C351" s="43" t="str">
        <f>_xlfn.XLOOKUP(StatementLookup[[#This Row],[TopicID]],topics!I:I,topics!D:D)</f>
        <v>KS3.Science</v>
      </c>
      <c r="D351" s="43" t="str">
        <f>_xlfn.XLOOKUP(StatementLookup[[#This Row],[TopicID]],topics!I:I,topics!E:E)</f>
        <v>Y7.Science</v>
      </c>
      <c r="E351" s="44">
        <v>7</v>
      </c>
      <c r="F351" s="36" t="s">
        <v>10</v>
      </c>
      <c r="G351" s="45">
        <v>3</v>
      </c>
      <c r="H351" s="36">
        <v>2</v>
      </c>
      <c r="I351" s="46">
        <v>2</v>
      </c>
      <c r="J35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7P3</v>
      </c>
      <c r="K35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7P3.2</v>
      </c>
      <c r="L35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7P3.2.2</v>
      </c>
      <c r="M351" s="26" t="str">
        <f>IF(ISERROR(_xlfn.XLOOKUP(StatementLookup[[#This Row],[TopicID]],TopicLookup[TopicID],TopicLookup[TopicTitle])),"",_xlfn.XLOOKUP(StatementLookup[[#This Row],[TopicID]],TopicLookup[TopicID],TopicLookup[TopicTitle]))</f>
        <v>Circuits</v>
      </c>
      <c r="N351" s="42" t="str">
        <f>IF(ISERROR(_xlfn.XLOOKUP(StatementLookup[[#This Row],[LessonID]],LessonLookup[LessonID],LessonLookup[LessonTitle])),"",_xlfn.XLOOKUP(StatementLookup[[#This Row],[LessonID]],LessonLookup[LessonID],LessonLookup[LessonTitle]))</f>
        <v>Building Series and Parallel Circuits</v>
      </c>
      <c r="O351" s="1" t="str">
        <f>IF(StatementLookup[[#This Row],[LearningStatementEnter]]="",StatementLookup[[#This Row],[LearningStatementAuto]],StatementLookup[[#This Row],[LearningStatementEnter]])</f>
        <v>Use a circuit diagram to build series circuits</v>
      </c>
      <c r="P351" s="43" t="s">
        <v>1433</v>
      </c>
      <c r="Q351" s="1" t="s">
        <v>2953</v>
      </c>
      <c r="R351" s="1"/>
      <c r="S35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51" s="43"/>
      <c r="U351" s="43"/>
      <c r="V351" s="43"/>
      <c r="W351" s="43"/>
      <c r="X351" s="43"/>
      <c r="Y351" s="43"/>
      <c r="Z351" s="43"/>
      <c r="AA351" s="43"/>
      <c r="AC351" s="43"/>
      <c r="AD351" s="43"/>
    </row>
    <row r="352" spans="1:30" ht="14.65" customHeight="1" x14ac:dyDescent="0.25">
      <c r="A352" s="42" t="str">
        <f>_xlfn.XLOOKUP(StatementLookup[[#This Row],[TopicID]],TopicLookup[TopicID],TopicLookup[SyllabusSubject])</f>
        <v>Science</v>
      </c>
      <c r="B352" s="43">
        <f>_xlfn.XLOOKUP(StatementLookup[[#This Row],[TopicID]],TopicLookup[TopicID],TopicLookup[SyllabusKeyStage])</f>
        <v>3</v>
      </c>
      <c r="C352" s="43" t="str">
        <f>_xlfn.XLOOKUP(StatementLookup[[#This Row],[TopicID]],topics!I:I,topics!D:D)</f>
        <v>KS3.Science</v>
      </c>
      <c r="D352" s="43" t="str">
        <f>_xlfn.XLOOKUP(StatementLookup[[#This Row],[TopicID]],topics!I:I,topics!E:E)</f>
        <v>Y7.Science</v>
      </c>
      <c r="E352" s="44">
        <v>7</v>
      </c>
      <c r="F352" s="36" t="s">
        <v>10</v>
      </c>
      <c r="G352" s="45">
        <v>3</v>
      </c>
      <c r="H352" s="36">
        <v>2</v>
      </c>
      <c r="I352" s="46">
        <v>3</v>
      </c>
      <c r="J35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7P3</v>
      </c>
      <c r="K35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7P3.2</v>
      </c>
      <c r="L35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7P3.2.3</v>
      </c>
      <c r="M352" s="26" t="str">
        <f>IF(ISERROR(_xlfn.XLOOKUP(StatementLookup[[#This Row],[TopicID]],TopicLookup[TopicID],TopicLookup[TopicTitle])),"",_xlfn.XLOOKUP(StatementLookup[[#This Row],[TopicID]],TopicLookup[TopicID],TopicLookup[TopicTitle]))</f>
        <v>Circuits</v>
      </c>
      <c r="N352" s="42" t="str">
        <f>IF(ISERROR(_xlfn.XLOOKUP(StatementLookup[[#This Row],[LessonID]],LessonLookup[LessonID],LessonLookup[LessonTitle])),"",_xlfn.XLOOKUP(StatementLookup[[#This Row],[LessonID]],LessonLookup[LessonID],LessonLookup[LessonTitle]))</f>
        <v>Building Series and Parallel Circuits</v>
      </c>
      <c r="O352" s="1" t="str">
        <f>IF(StatementLookup[[#This Row],[LearningStatementEnter]]="",StatementLookup[[#This Row],[LearningStatementAuto]],StatementLookup[[#This Row],[LearningStatementEnter]])</f>
        <v>Use a circuit diagram to build parallel circuits</v>
      </c>
      <c r="P352" s="43" t="s">
        <v>1434</v>
      </c>
      <c r="Q352" s="1" t="s">
        <v>2953</v>
      </c>
      <c r="R352" s="1"/>
      <c r="S35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52" s="43"/>
      <c r="U352" s="43"/>
      <c r="V352" s="43"/>
      <c r="W352" s="43"/>
      <c r="X352" s="43"/>
      <c r="Y352" s="43"/>
      <c r="Z352" s="43"/>
      <c r="AA352" s="43"/>
      <c r="AC352" s="43"/>
      <c r="AD352" s="43"/>
    </row>
    <row r="353" spans="1:30" ht="14.65" customHeight="1" x14ac:dyDescent="0.25">
      <c r="A353" s="42" t="str">
        <f>_xlfn.XLOOKUP(StatementLookup[[#This Row],[TopicID]],TopicLookup[TopicID],TopicLookup[SyllabusSubject])</f>
        <v>Science</v>
      </c>
      <c r="B353" s="43">
        <f>_xlfn.XLOOKUP(StatementLookup[[#This Row],[TopicID]],TopicLookup[TopicID],TopicLookup[SyllabusKeyStage])</f>
        <v>3</v>
      </c>
      <c r="C353" s="43" t="str">
        <f>_xlfn.XLOOKUP(StatementLookup[[#This Row],[TopicID]],topics!I:I,topics!D:D)</f>
        <v>KS3.Science</v>
      </c>
      <c r="D353" s="43" t="str">
        <f>_xlfn.XLOOKUP(StatementLookup[[#This Row],[TopicID]],topics!I:I,topics!E:E)</f>
        <v>Y7.Science</v>
      </c>
      <c r="E353" s="44">
        <v>7</v>
      </c>
      <c r="F353" s="36" t="s">
        <v>10</v>
      </c>
      <c r="G353" s="45">
        <v>3</v>
      </c>
      <c r="H353" s="36">
        <v>3</v>
      </c>
      <c r="I353" s="46">
        <v>1</v>
      </c>
      <c r="J35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7P3</v>
      </c>
      <c r="K35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7P3.3</v>
      </c>
      <c r="L35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7P3.3.1</v>
      </c>
      <c r="M353" s="26" t="str">
        <f>IF(ISERROR(_xlfn.XLOOKUP(StatementLookup[[#This Row],[TopicID]],TopicLookup[TopicID],TopicLookup[TopicTitle])),"",_xlfn.XLOOKUP(StatementLookup[[#This Row],[TopicID]],TopicLookup[TopicID],TopicLookup[TopicTitle]))</f>
        <v>Circuits</v>
      </c>
      <c r="N353" s="42" t="str">
        <f>IF(ISERROR(_xlfn.XLOOKUP(StatementLookup[[#This Row],[LessonID]],LessonLookup[LessonID],LessonLookup[LessonTitle])),"",_xlfn.XLOOKUP(StatementLookup[[#This Row],[LessonID]],LessonLookup[LessonID],LessonLookup[LessonTitle]))</f>
        <v>Current in Series and Parallel</v>
      </c>
      <c r="O353" s="1" t="str">
        <f>IF(StatementLookup[[#This Row],[LearningStatementEnter]]="",StatementLookup[[#This Row],[LearningStatementAuto]],StatementLookup[[#This Row],[LearningStatementEnter]])</f>
        <v>State the rules for current in series and in parallel</v>
      </c>
      <c r="P353" s="43" t="s">
        <v>1435</v>
      </c>
      <c r="Q353" s="1" t="s">
        <v>2953</v>
      </c>
      <c r="R353" s="1"/>
      <c r="S35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53" s="43"/>
      <c r="U353" s="43"/>
      <c r="V353" s="43"/>
      <c r="W353" s="43"/>
      <c r="X353" s="43"/>
      <c r="Y353" s="43"/>
      <c r="Z353" s="43"/>
      <c r="AA353" s="43"/>
      <c r="AC353" s="43"/>
      <c r="AD353" s="43"/>
    </row>
    <row r="354" spans="1:30" ht="14.65" customHeight="1" x14ac:dyDescent="0.25">
      <c r="A354" s="42" t="str">
        <f>_xlfn.XLOOKUP(StatementLookup[[#This Row],[TopicID]],TopicLookup[TopicID],TopicLookup[SyllabusSubject])</f>
        <v>Science</v>
      </c>
      <c r="B354" s="43">
        <f>_xlfn.XLOOKUP(StatementLookup[[#This Row],[TopicID]],TopicLookup[TopicID],TopicLookup[SyllabusKeyStage])</f>
        <v>3</v>
      </c>
      <c r="C354" s="43" t="str">
        <f>_xlfn.XLOOKUP(StatementLookup[[#This Row],[TopicID]],topics!I:I,topics!D:D)</f>
        <v>KS3.Science</v>
      </c>
      <c r="D354" s="43" t="str">
        <f>_xlfn.XLOOKUP(StatementLookup[[#This Row],[TopicID]],topics!I:I,topics!E:E)</f>
        <v>Y7.Science</v>
      </c>
      <c r="E354" s="44">
        <v>7</v>
      </c>
      <c r="F354" s="36" t="s">
        <v>10</v>
      </c>
      <c r="G354" s="45">
        <v>3</v>
      </c>
      <c r="H354" s="36">
        <v>3</v>
      </c>
      <c r="I354" s="46">
        <v>2</v>
      </c>
      <c r="J35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7P3</v>
      </c>
      <c r="K35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7P3.3</v>
      </c>
      <c r="L35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7P3.3.2</v>
      </c>
      <c r="M354" s="26" t="str">
        <f>IF(ISERROR(_xlfn.XLOOKUP(StatementLookup[[#This Row],[TopicID]],TopicLookup[TopicID],TopicLookup[TopicTitle])),"",_xlfn.XLOOKUP(StatementLookup[[#This Row],[TopicID]],TopicLookup[TopicID],TopicLookup[TopicTitle]))</f>
        <v>Circuits</v>
      </c>
      <c r="N354" s="42" t="str">
        <f>IF(ISERROR(_xlfn.XLOOKUP(StatementLookup[[#This Row],[LessonID]],LessonLookup[LessonID],LessonLookup[LessonTitle])),"",_xlfn.XLOOKUP(StatementLookup[[#This Row],[LessonID]],LessonLookup[LessonID],LessonLookup[LessonTitle]))</f>
        <v>Current in Series and Parallel</v>
      </c>
      <c r="O354" s="1" t="str">
        <f>IF(StatementLookup[[#This Row],[LearningStatementEnter]]="",StatementLookup[[#This Row],[LearningStatementAuto]],StatementLookup[[#This Row],[LearningStatementEnter]])</f>
        <v>Diagram a circuit to test the rules</v>
      </c>
      <c r="P354" s="43" t="s">
        <v>1436</v>
      </c>
      <c r="Q354" s="1" t="s">
        <v>2953</v>
      </c>
      <c r="R354" s="1"/>
      <c r="S35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54" s="43"/>
      <c r="U354" s="43"/>
      <c r="V354" s="43"/>
      <c r="W354" s="43"/>
      <c r="X354" s="43"/>
      <c r="Y354" s="43"/>
      <c r="Z354" s="43"/>
      <c r="AA354" s="43"/>
      <c r="AC354" s="43"/>
      <c r="AD354" s="43"/>
    </row>
    <row r="355" spans="1:30" ht="14.65" customHeight="1" x14ac:dyDescent="0.25">
      <c r="A355" s="42" t="str">
        <f>_xlfn.XLOOKUP(StatementLookup[[#This Row],[TopicID]],TopicLookup[TopicID],TopicLookup[SyllabusSubject])</f>
        <v>Science</v>
      </c>
      <c r="B355" s="43">
        <f>_xlfn.XLOOKUP(StatementLookup[[#This Row],[TopicID]],TopicLookup[TopicID],TopicLookup[SyllabusKeyStage])</f>
        <v>3</v>
      </c>
      <c r="C355" s="43" t="str">
        <f>_xlfn.XLOOKUP(StatementLookup[[#This Row],[TopicID]],topics!I:I,topics!D:D)</f>
        <v>KS3.Science</v>
      </c>
      <c r="D355" s="43" t="str">
        <f>_xlfn.XLOOKUP(StatementLookup[[#This Row],[TopicID]],topics!I:I,topics!E:E)</f>
        <v>Y7.Science</v>
      </c>
      <c r="E355" s="44">
        <v>7</v>
      </c>
      <c r="F355" s="36" t="s">
        <v>10</v>
      </c>
      <c r="G355" s="45">
        <v>3</v>
      </c>
      <c r="H355" s="36">
        <v>3</v>
      </c>
      <c r="I355" s="46">
        <v>3</v>
      </c>
      <c r="J35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7P3</v>
      </c>
      <c r="K35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7P3.3</v>
      </c>
      <c r="L35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7P3.3.3</v>
      </c>
      <c r="M355" s="26" t="str">
        <f>IF(ISERROR(_xlfn.XLOOKUP(StatementLookup[[#This Row],[TopicID]],TopicLookup[TopicID],TopicLookup[TopicTitle])),"",_xlfn.XLOOKUP(StatementLookup[[#This Row],[TopicID]],TopicLookup[TopicID],TopicLookup[TopicTitle]))</f>
        <v>Circuits</v>
      </c>
      <c r="N355" s="42" t="str">
        <f>IF(ISERROR(_xlfn.XLOOKUP(StatementLookup[[#This Row],[LessonID]],LessonLookup[LessonID],LessonLookup[LessonTitle])),"",_xlfn.XLOOKUP(StatementLookup[[#This Row],[LessonID]],LessonLookup[LessonID],LessonLookup[LessonTitle]))</f>
        <v>Current in Series and Parallel</v>
      </c>
      <c r="O355" s="1" t="str">
        <f>IF(StatementLookup[[#This Row],[LearningStatementEnter]]="",StatementLookup[[#This Row],[LearningStatementAuto]],StatementLookup[[#This Row],[LearningStatementEnter]])</f>
        <v>Perform calculations for current in series and parallel</v>
      </c>
      <c r="P355" s="43" t="s">
        <v>1437</v>
      </c>
      <c r="Q355" s="1" t="s">
        <v>2953</v>
      </c>
      <c r="R355" s="1"/>
      <c r="S35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55" s="43"/>
      <c r="U355" s="43"/>
      <c r="V355" s="43"/>
      <c r="W355" s="43"/>
      <c r="X355" s="43"/>
      <c r="Y355" s="43"/>
      <c r="Z355" s="43"/>
      <c r="AA355" s="43"/>
      <c r="AC355" s="43"/>
      <c r="AD355" s="43"/>
    </row>
    <row r="356" spans="1:30" ht="14.65" customHeight="1" x14ac:dyDescent="0.25">
      <c r="A356" s="42" t="str">
        <f>_xlfn.XLOOKUP(StatementLookup[[#This Row],[TopicID]],TopicLookup[TopicID],TopicLookup[SyllabusSubject])</f>
        <v>Science</v>
      </c>
      <c r="B356" s="43">
        <f>_xlfn.XLOOKUP(StatementLookup[[#This Row],[TopicID]],TopicLookup[TopicID],TopicLookup[SyllabusKeyStage])</f>
        <v>3</v>
      </c>
      <c r="C356" s="43" t="str">
        <f>_xlfn.XLOOKUP(StatementLookup[[#This Row],[TopicID]],topics!I:I,topics!D:D)</f>
        <v>KS3.Science</v>
      </c>
      <c r="D356" s="43" t="str">
        <f>_xlfn.XLOOKUP(StatementLookup[[#This Row],[TopicID]],topics!I:I,topics!E:E)</f>
        <v>Y7.Science</v>
      </c>
      <c r="E356" s="44">
        <v>7</v>
      </c>
      <c r="F356" s="36" t="s">
        <v>10</v>
      </c>
      <c r="G356" s="45">
        <v>3</v>
      </c>
      <c r="H356" s="36">
        <v>4</v>
      </c>
      <c r="I356" s="46">
        <v>1</v>
      </c>
      <c r="J35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7P3</v>
      </c>
      <c r="K35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7P3.4</v>
      </c>
      <c r="L35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7P3.4.1</v>
      </c>
      <c r="M356" s="26" t="str">
        <f>IF(ISERROR(_xlfn.XLOOKUP(StatementLookup[[#This Row],[TopicID]],TopicLookup[TopicID],TopicLookup[TopicTitle])),"",_xlfn.XLOOKUP(StatementLookup[[#This Row],[TopicID]],TopicLookup[TopicID],TopicLookup[TopicTitle]))</f>
        <v>Circuits</v>
      </c>
      <c r="N356" s="42" t="str">
        <f>IF(ISERROR(_xlfn.XLOOKUP(StatementLookup[[#This Row],[LessonID]],LessonLookup[LessonID],LessonLookup[LessonTitle])),"",_xlfn.XLOOKUP(StatementLookup[[#This Row],[LessonID]],LessonLookup[LessonID],LessonLookup[LessonTitle]))</f>
        <v>Current in Series and Parallel (Practical)</v>
      </c>
      <c r="O356" s="1" t="str">
        <f>IF(StatementLookup[[#This Row],[LearningStatementEnter]]="",StatementLookup[[#This Row],[LearningStatementAuto]],StatementLookup[[#This Row],[LearningStatementEnter]])</f>
        <v>Perform practical and gather results</v>
      </c>
      <c r="P356" s="43" t="s">
        <v>1438</v>
      </c>
      <c r="Q356" s="1" t="s">
        <v>2953</v>
      </c>
      <c r="R356" s="1"/>
      <c r="S35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56" s="43"/>
      <c r="U356" s="43"/>
      <c r="V356" s="43"/>
      <c r="W356" s="43"/>
      <c r="X356" s="43"/>
      <c r="Y356" s="43"/>
      <c r="Z356" s="43"/>
      <c r="AA356" s="43"/>
      <c r="AC356" s="43"/>
      <c r="AD356" s="43"/>
    </row>
    <row r="357" spans="1:30" ht="14.65" customHeight="1" x14ac:dyDescent="0.25">
      <c r="A357" s="42" t="str">
        <f>_xlfn.XLOOKUP(StatementLookup[[#This Row],[TopicID]],TopicLookup[TopicID],TopicLookup[SyllabusSubject])</f>
        <v>Science</v>
      </c>
      <c r="B357" s="43">
        <f>_xlfn.XLOOKUP(StatementLookup[[#This Row],[TopicID]],TopicLookup[TopicID],TopicLookup[SyllabusKeyStage])</f>
        <v>3</v>
      </c>
      <c r="C357" s="43" t="str">
        <f>_xlfn.XLOOKUP(StatementLookup[[#This Row],[TopicID]],topics!I:I,topics!D:D)</f>
        <v>KS3.Science</v>
      </c>
      <c r="D357" s="43" t="str">
        <f>_xlfn.XLOOKUP(StatementLookup[[#This Row],[TopicID]],topics!I:I,topics!E:E)</f>
        <v>Y7.Science</v>
      </c>
      <c r="E357" s="44">
        <v>7</v>
      </c>
      <c r="F357" s="36" t="s">
        <v>10</v>
      </c>
      <c r="G357" s="45">
        <v>3</v>
      </c>
      <c r="H357" s="36">
        <v>4</v>
      </c>
      <c r="I357" s="46">
        <v>2</v>
      </c>
      <c r="J35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7P3</v>
      </c>
      <c r="K35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7P3.4</v>
      </c>
      <c r="L35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7P3.4.2</v>
      </c>
      <c r="M357" s="26" t="str">
        <f>IF(ISERROR(_xlfn.XLOOKUP(StatementLookup[[#This Row],[TopicID]],TopicLookup[TopicID],TopicLookup[TopicTitle])),"",_xlfn.XLOOKUP(StatementLookup[[#This Row],[TopicID]],TopicLookup[TopicID],TopicLookup[TopicTitle]))</f>
        <v>Circuits</v>
      </c>
      <c r="N357" s="42" t="str">
        <f>IF(ISERROR(_xlfn.XLOOKUP(StatementLookup[[#This Row],[LessonID]],LessonLookup[LessonID],LessonLookup[LessonTitle])),"",_xlfn.XLOOKUP(StatementLookup[[#This Row],[LessonID]],LessonLookup[LessonID],LessonLookup[LessonTitle]))</f>
        <v>Current in Series and Parallel (Practical)</v>
      </c>
      <c r="O357" s="1" t="str">
        <f>IF(StatementLookup[[#This Row],[LearningStatementEnter]]="",StatementLookup[[#This Row],[LearningStatementAuto]],StatementLookup[[#This Row],[LearningStatementEnter]])</f>
        <v>Show that results follow circuit rules</v>
      </c>
      <c r="P357" s="43" t="s">
        <v>1439</v>
      </c>
      <c r="Q357" s="1" t="s">
        <v>2953</v>
      </c>
      <c r="R357" s="1"/>
      <c r="S35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57" s="43"/>
      <c r="U357" s="43"/>
      <c r="V357" s="43"/>
      <c r="W357" s="43"/>
      <c r="X357" s="43"/>
      <c r="Y357" s="43"/>
      <c r="Z357" s="43"/>
      <c r="AA357" s="43"/>
      <c r="AC357" s="43"/>
      <c r="AD357" s="43"/>
    </row>
    <row r="358" spans="1:30" ht="14.65" customHeight="1" x14ac:dyDescent="0.25">
      <c r="A358" s="42" t="str">
        <f>_xlfn.XLOOKUP(StatementLookup[[#This Row],[TopicID]],TopicLookup[TopicID],TopicLookup[SyllabusSubject])</f>
        <v>Science</v>
      </c>
      <c r="B358" s="43">
        <f>_xlfn.XLOOKUP(StatementLookup[[#This Row],[TopicID]],TopicLookup[TopicID],TopicLookup[SyllabusKeyStage])</f>
        <v>3</v>
      </c>
      <c r="C358" s="43" t="str">
        <f>_xlfn.XLOOKUP(StatementLookup[[#This Row],[TopicID]],topics!I:I,topics!D:D)</f>
        <v>KS3.Science</v>
      </c>
      <c r="D358" s="43" t="str">
        <f>_xlfn.XLOOKUP(StatementLookup[[#This Row],[TopicID]],topics!I:I,topics!E:E)</f>
        <v>Y7.Science</v>
      </c>
      <c r="E358" s="44">
        <v>7</v>
      </c>
      <c r="F358" s="36" t="s">
        <v>10</v>
      </c>
      <c r="G358" s="45">
        <v>3</v>
      </c>
      <c r="H358" s="36">
        <v>4</v>
      </c>
      <c r="I358" s="46">
        <v>3</v>
      </c>
      <c r="J35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7P3</v>
      </c>
      <c r="K35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7P3.4</v>
      </c>
      <c r="L35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7P3.4.3</v>
      </c>
      <c r="M358" s="26" t="str">
        <f>IF(ISERROR(_xlfn.XLOOKUP(StatementLookup[[#This Row],[TopicID]],TopicLookup[TopicID],TopicLookup[TopicTitle])),"",_xlfn.XLOOKUP(StatementLookup[[#This Row],[TopicID]],TopicLookup[TopicID],TopicLookup[TopicTitle]))</f>
        <v>Circuits</v>
      </c>
      <c r="N358" s="42" t="str">
        <f>IF(ISERROR(_xlfn.XLOOKUP(StatementLookup[[#This Row],[LessonID]],LessonLookup[LessonID],LessonLookup[LessonTitle])),"",_xlfn.XLOOKUP(StatementLookup[[#This Row],[LessonID]],LessonLookup[LessonID],LessonLookup[LessonTitle]))</f>
        <v>Current in Series and Parallel (Practical)</v>
      </c>
      <c r="O358" s="1" t="str">
        <f>IF(StatementLookup[[#This Row],[LearningStatementEnter]]="",StatementLookup[[#This Row],[LearningStatementAuto]],StatementLookup[[#This Row],[LearningStatementEnter]])</f>
        <v>Evaluate the practical</v>
      </c>
      <c r="P358" s="43" t="s">
        <v>1440</v>
      </c>
      <c r="Q358" s="1" t="s">
        <v>2953</v>
      </c>
      <c r="R358" s="1"/>
      <c r="S35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58" s="43"/>
      <c r="U358" s="43"/>
      <c r="V358" s="43"/>
      <c r="W358" s="43"/>
      <c r="X358" s="43"/>
      <c r="Y358" s="43"/>
      <c r="Z358" s="43"/>
      <c r="AA358" s="43"/>
      <c r="AC358" s="43"/>
      <c r="AD358" s="43"/>
    </row>
    <row r="359" spans="1:30" ht="14.65" customHeight="1" x14ac:dyDescent="0.25">
      <c r="A359" s="42" t="str">
        <f>_xlfn.XLOOKUP(StatementLookup[[#This Row],[TopicID]],TopicLookup[TopicID],TopicLookup[SyllabusSubject])</f>
        <v>Science</v>
      </c>
      <c r="B359" s="43">
        <f>_xlfn.XLOOKUP(StatementLookup[[#This Row],[TopicID]],TopicLookup[TopicID],TopicLookup[SyllabusKeyStage])</f>
        <v>3</v>
      </c>
      <c r="C359" s="43" t="str">
        <f>_xlfn.XLOOKUP(StatementLookup[[#This Row],[TopicID]],topics!I:I,topics!D:D)</f>
        <v>KS3.Science</v>
      </c>
      <c r="D359" s="43" t="str">
        <f>_xlfn.XLOOKUP(StatementLookup[[#This Row],[TopicID]],topics!I:I,topics!E:E)</f>
        <v>Y7.Science</v>
      </c>
      <c r="E359" s="44">
        <v>7</v>
      </c>
      <c r="F359" s="36" t="s">
        <v>10</v>
      </c>
      <c r="G359" s="45">
        <v>3</v>
      </c>
      <c r="H359" s="36">
        <v>5</v>
      </c>
      <c r="I359" s="46">
        <v>1</v>
      </c>
      <c r="J35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7P3</v>
      </c>
      <c r="K35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7P3.5</v>
      </c>
      <c r="L35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7P3.5.1</v>
      </c>
      <c r="M359" s="26" t="str">
        <f>IF(ISERROR(_xlfn.XLOOKUP(StatementLookup[[#This Row],[TopicID]],TopicLookup[TopicID],TopicLookup[TopicTitle])),"",_xlfn.XLOOKUP(StatementLookup[[#This Row],[TopicID]],TopicLookup[TopicID],TopicLookup[TopicTitle]))</f>
        <v>Circuits</v>
      </c>
      <c r="N359" s="42" t="str">
        <f>IF(ISERROR(_xlfn.XLOOKUP(StatementLookup[[#This Row],[LessonID]],LessonLookup[LessonID],LessonLookup[LessonTitle])),"",_xlfn.XLOOKUP(StatementLookup[[#This Row],[LessonID]],LessonLookup[LessonID],LessonLookup[LessonTitle]))</f>
        <v>Voltage in Series and Parallel</v>
      </c>
      <c r="O359" s="1" t="str">
        <f>IF(StatementLookup[[#This Row],[LearningStatementEnter]]="",StatementLookup[[#This Row],[LearningStatementAuto]],StatementLookup[[#This Row],[LearningStatementEnter]])</f>
        <v>State the rules for voltage in series and in parallel</v>
      </c>
      <c r="P359" s="43" t="s">
        <v>1441</v>
      </c>
      <c r="Q359" s="1" t="s">
        <v>2953</v>
      </c>
      <c r="R359" s="1"/>
      <c r="S35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59" s="43"/>
      <c r="U359" s="43"/>
      <c r="V359" s="43"/>
      <c r="W359" s="43"/>
      <c r="X359" s="43"/>
      <c r="Y359" s="43"/>
      <c r="Z359" s="43"/>
      <c r="AA359" s="43"/>
      <c r="AC359" s="43"/>
      <c r="AD359" s="43"/>
    </row>
    <row r="360" spans="1:30" ht="14.65" customHeight="1" x14ac:dyDescent="0.25">
      <c r="A360" s="42" t="str">
        <f>_xlfn.XLOOKUP(StatementLookup[[#This Row],[TopicID]],TopicLookup[TopicID],TopicLookup[SyllabusSubject])</f>
        <v>Science</v>
      </c>
      <c r="B360" s="43">
        <f>_xlfn.XLOOKUP(StatementLookup[[#This Row],[TopicID]],TopicLookup[TopicID],TopicLookup[SyllabusKeyStage])</f>
        <v>3</v>
      </c>
      <c r="C360" s="43" t="str">
        <f>_xlfn.XLOOKUP(StatementLookup[[#This Row],[TopicID]],topics!I:I,topics!D:D)</f>
        <v>KS3.Science</v>
      </c>
      <c r="D360" s="43" t="str">
        <f>_xlfn.XLOOKUP(StatementLookup[[#This Row],[TopicID]],topics!I:I,topics!E:E)</f>
        <v>Y7.Science</v>
      </c>
      <c r="E360" s="44">
        <v>7</v>
      </c>
      <c r="F360" s="36" t="s">
        <v>10</v>
      </c>
      <c r="G360" s="45">
        <v>3</v>
      </c>
      <c r="H360" s="36">
        <v>5</v>
      </c>
      <c r="I360" s="46">
        <v>2</v>
      </c>
      <c r="J36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7P3</v>
      </c>
      <c r="K36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7P3.5</v>
      </c>
      <c r="L36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7P3.5.2</v>
      </c>
      <c r="M360" s="26" t="str">
        <f>IF(ISERROR(_xlfn.XLOOKUP(StatementLookup[[#This Row],[TopicID]],TopicLookup[TopicID],TopicLookup[TopicTitle])),"",_xlfn.XLOOKUP(StatementLookup[[#This Row],[TopicID]],TopicLookup[TopicID],TopicLookup[TopicTitle]))</f>
        <v>Circuits</v>
      </c>
      <c r="N360" s="42" t="str">
        <f>IF(ISERROR(_xlfn.XLOOKUP(StatementLookup[[#This Row],[LessonID]],LessonLookup[LessonID],LessonLookup[LessonTitle])),"",_xlfn.XLOOKUP(StatementLookup[[#This Row],[LessonID]],LessonLookup[LessonID],LessonLookup[LessonTitle]))</f>
        <v>Voltage in Series and Parallel</v>
      </c>
      <c r="O360" s="1" t="str">
        <f>IF(StatementLookup[[#This Row],[LearningStatementEnter]]="",StatementLookup[[#This Row],[LearningStatementAuto]],StatementLookup[[#This Row],[LearningStatementEnter]])</f>
        <v>Diagram a circuit to test the rules</v>
      </c>
      <c r="P360" s="43" t="s">
        <v>1436</v>
      </c>
      <c r="Q360" s="1" t="s">
        <v>2953</v>
      </c>
      <c r="R360" s="1"/>
      <c r="S36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60" s="43"/>
      <c r="U360" s="43"/>
      <c r="V360" s="43"/>
      <c r="W360" s="43"/>
      <c r="X360" s="43"/>
      <c r="Y360" s="43"/>
      <c r="Z360" s="43"/>
      <c r="AA360" s="43"/>
      <c r="AC360" s="43"/>
      <c r="AD360" s="43"/>
    </row>
    <row r="361" spans="1:30" ht="14.65" customHeight="1" x14ac:dyDescent="0.25">
      <c r="A361" s="42" t="str">
        <f>_xlfn.XLOOKUP(StatementLookup[[#This Row],[TopicID]],TopicLookup[TopicID],TopicLookup[SyllabusSubject])</f>
        <v>Science</v>
      </c>
      <c r="B361" s="43">
        <f>_xlfn.XLOOKUP(StatementLookup[[#This Row],[TopicID]],TopicLookup[TopicID],TopicLookup[SyllabusKeyStage])</f>
        <v>3</v>
      </c>
      <c r="C361" s="43" t="str">
        <f>_xlfn.XLOOKUP(StatementLookup[[#This Row],[TopicID]],topics!I:I,topics!D:D)</f>
        <v>KS3.Science</v>
      </c>
      <c r="D361" s="43" t="str">
        <f>_xlfn.XLOOKUP(StatementLookup[[#This Row],[TopicID]],topics!I:I,topics!E:E)</f>
        <v>Y7.Science</v>
      </c>
      <c r="E361" s="44">
        <v>7</v>
      </c>
      <c r="F361" s="36" t="s">
        <v>10</v>
      </c>
      <c r="G361" s="45">
        <v>3</v>
      </c>
      <c r="H361" s="36">
        <v>5</v>
      </c>
      <c r="I361" s="46">
        <v>3</v>
      </c>
      <c r="J36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7P3</v>
      </c>
      <c r="K36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7P3.5</v>
      </c>
      <c r="L36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7P3.5.3</v>
      </c>
      <c r="M361" s="26" t="str">
        <f>IF(ISERROR(_xlfn.XLOOKUP(StatementLookup[[#This Row],[TopicID]],TopicLookup[TopicID],TopicLookup[TopicTitle])),"",_xlfn.XLOOKUP(StatementLookup[[#This Row],[TopicID]],TopicLookup[TopicID],TopicLookup[TopicTitle]))</f>
        <v>Circuits</v>
      </c>
      <c r="N361" s="42" t="str">
        <f>IF(ISERROR(_xlfn.XLOOKUP(StatementLookup[[#This Row],[LessonID]],LessonLookup[LessonID],LessonLookup[LessonTitle])),"",_xlfn.XLOOKUP(StatementLookup[[#This Row],[LessonID]],LessonLookup[LessonID],LessonLookup[LessonTitle]))</f>
        <v>Voltage in Series and Parallel</v>
      </c>
      <c r="O361" s="1" t="str">
        <f>IF(StatementLookup[[#This Row],[LearningStatementEnter]]="",StatementLookup[[#This Row],[LearningStatementAuto]],StatementLookup[[#This Row],[LearningStatementEnter]])</f>
        <v>Perform calculations for voltage in series and parallel</v>
      </c>
      <c r="P361" s="43" t="s">
        <v>1442</v>
      </c>
      <c r="Q361" s="1" t="s">
        <v>2953</v>
      </c>
      <c r="R361" s="1"/>
      <c r="S36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61" s="43"/>
      <c r="U361" s="43"/>
      <c r="V361" s="43"/>
      <c r="W361" s="43"/>
      <c r="X361" s="43"/>
      <c r="Y361" s="43"/>
      <c r="Z361" s="43"/>
      <c r="AA361" s="43"/>
      <c r="AC361" s="43"/>
      <c r="AD361" s="43"/>
    </row>
    <row r="362" spans="1:30" ht="14.65" customHeight="1" x14ac:dyDescent="0.25">
      <c r="A362" s="42" t="str">
        <f>_xlfn.XLOOKUP(StatementLookup[[#This Row],[TopicID]],TopicLookup[TopicID],TopicLookup[SyllabusSubject])</f>
        <v>Science</v>
      </c>
      <c r="B362" s="43">
        <f>_xlfn.XLOOKUP(StatementLookup[[#This Row],[TopicID]],TopicLookup[TopicID],TopicLookup[SyllabusKeyStage])</f>
        <v>3</v>
      </c>
      <c r="C362" s="43" t="str">
        <f>_xlfn.XLOOKUP(StatementLookup[[#This Row],[TopicID]],topics!I:I,topics!D:D)</f>
        <v>KS3.Science</v>
      </c>
      <c r="D362" s="43" t="str">
        <f>_xlfn.XLOOKUP(StatementLookup[[#This Row],[TopicID]],topics!I:I,topics!E:E)</f>
        <v>Y7.Science</v>
      </c>
      <c r="E362" s="44">
        <v>7</v>
      </c>
      <c r="F362" s="36" t="s">
        <v>10</v>
      </c>
      <c r="G362" s="45">
        <v>3</v>
      </c>
      <c r="H362" s="36">
        <v>6</v>
      </c>
      <c r="I362" s="46">
        <v>1</v>
      </c>
      <c r="J36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7P3</v>
      </c>
      <c r="K36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7P3.6</v>
      </c>
      <c r="L36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7P3.6.1</v>
      </c>
      <c r="M362" s="26" t="str">
        <f>IF(ISERROR(_xlfn.XLOOKUP(StatementLookup[[#This Row],[TopicID]],TopicLookup[TopicID],TopicLookup[TopicTitle])),"",_xlfn.XLOOKUP(StatementLookup[[#This Row],[TopicID]],TopicLookup[TopicID],TopicLookup[TopicTitle]))</f>
        <v>Circuits</v>
      </c>
      <c r="N362" s="42" t="str">
        <f>IF(ISERROR(_xlfn.XLOOKUP(StatementLookup[[#This Row],[LessonID]],LessonLookup[LessonID],LessonLookup[LessonTitle])),"",_xlfn.XLOOKUP(StatementLookup[[#This Row],[LessonID]],LessonLookup[LessonID],LessonLookup[LessonTitle]))</f>
        <v>Voltage in Series and Parallel (Practical)</v>
      </c>
      <c r="O362" s="1" t="str">
        <f>IF(StatementLookup[[#This Row],[LearningStatementEnter]]="",StatementLookup[[#This Row],[LearningStatementAuto]],StatementLookup[[#This Row],[LearningStatementEnter]])</f>
        <v>Perform practical and gather results</v>
      </c>
      <c r="P362" s="43" t="s">
        <v>1438</v>
      </c>
      <c r="Q362" s="1" t="s">
        <v>2953</v>
      </c>
      <c r="R362" s="1"/>
      <c r="S36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62" s="43"/>
      <c r="U362" s="43"/>
      <c r="V362" s="43"/>
      <c r="W362" s="43"/>
      <c r="X362" s="43"/>
      <c r="Y362" s="43"/>
      <c r="Z362" s="43"/>
      <c r="AA362" s="43"/>
      <c r="AC362" s="43"/>
      <c r="AD362" s="43"/>
    </row>
    <row r="363" spans="1:30" ht="14.65" customHeight="1" x14ac:dyDescent="0.25">
      <c r="A363" s="42" t="str">
        <f>_xlfn.XLOOKUP(StatementLookup[[#This Row],[TopicID]],TopicLookup[TopicID],TopicLookup[SyllabusSubject])</f>
        <v>Science</v>
      </c>
      <c r="B363" s="43">
        <f>_xlfn.XLOOKUP(StatementLookup[[#This Row],[TopicID]],TopicLookup[TopicID],TopicLookup[SyllabusKeyStage])</f>
        <v>3</v>
      </c>
      <c r="C363" s="43" t="str">
        <f>_xlfn.XLOOKUP(StatementLookup[[#This Row],[TopicID]],topics!I:I,topics!D:D)</f>
        <v>KS3.Science</v>
      </c>
      <c r="D363" s="43" t="str">
        <f>_xlfn.XLOOKUP(StatementLookup[[#This Row],[TopicID]],topics!I:I,topics!E:E)</f>
        <v>Y7.Science</v>
      </c>
      <c r="E363" s="44">
        <v>7</v>
      </c>
      <c r="F363" s="36" t="s">
        <v>10</v>
      </c>
      <c r="G363" s="45">
        <v>3</v>
      </c>
      <c r="H363" s="36">
        <v>6</v>
      </c>
      <c r="I363" s="46">
        <v>2</v>
      </c>
      <c r="J36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7P3</v>
      </c>
      <c r="K36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7P3.6</v>
      </c>
      <c r="L36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7P3.6.2</v>
      </c>
      <c r="M363" s="26" t="str">
        <f>IF(ISERROR(_xlfn.XLOOKUP(StatementLookup[[#This Row],[TopicID]],TopicLookup[TopicID],TopicLookup[TopicTitle])),"",_xlfn.XLOOKUP(StatementLookup[[#This Row],[TopicID]],TopicLookup[TopicID],TopicLookup[TopicTitle]))</f>
        <v>Circuits</v>
      </c>
      <c r="N363" s="42" t="str">
        <f>IF(ISERROR(_xlfn.XLOOKUP(StatementLookup[[#This Row],[LessonID]],LessonLookup[LessonID],LessonLookup[LessonTitle])),"",_xlfn.XLOOKUP(StatementLookup[[#This Row],[LessonID]],LessonLookup[LessonID],LessonLookup[LessonTitle]))</f>
        <v>Voltage in Series and Parallel (Practical)</v>
      </c>
      <c r="O363" s="1" t="str">
        <f>IF(StatementLookup[[#This Row],[LearningStatementEnter]]="",StatementLookup[[#This Row],[LearningStatementAuto]],StatementLookup[[#This Row],[LearningStatementEnter]])</f>
        <v>Show that results follow circuit rules</v>
      </c>
      <c r="P363" s="43" t="s">
        <v>1439</v>
      </c>
      <c r="Q363" s="1" t="s">
        <v>2953</v>
      </c>
      <c r="R363" s="1"/>
      <c r="S36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63" s="43"/>
      <c r="U363" s="43"/>
      <c r="V363" s="43"/>
      <c r="W363" s="43"/>
      <c r="X363" s="43"/>
      <c r="Y363" s="43"/>
      <c r="Z363" s="43"/>
      <c r="AA363" s="43"/>
      <c r="AC363" s="43"/>
      <c r="AD363" s="43"/>
    </row>
    <row r="364" spans="1:30" ht="14.65" customHeight="1" x14ac:dyDescent="0.25">
      <c r="A364" s="42" t="str">
        <f>_xlfn.XLOOKUP(StatementLookup[[#This Row],[TopicID]],TopicLookup[TopicID],TopicLookup[SyllabusSubject])</f>
        <v>Science</v>
      </c>
      <c r="B364" s="43">
        <f>_xlfn.XLOOKUP(StatementLookup[[#This Row],[TopicID]],TopicLookup[TopicID],TopicLookup[SyllabusKeyStage])</f>
        <v>3</v>
      </c>
      <c r="C364" s="43" t="str">
        <f>_xlfn.XLOOKUP(StatementLookup[[#This Row],[TopicID]],topics!I:I,topics!D:D)</f>
        <v>KS3.Science</v>
      </c>
      <c r="D364" s="43" t="str">
        <f>_xlfn.XLOOKUP(StatementLookup[[#This Row],[TopicID]],topics!I:I,topics!E:E)</f>
        <v>Y7.Science</v>
      </c>
      <c r="E364" s="44">
        <v>7</v>
      </c>
      <c r="F364" s="36" t="s">
        <v>10</v>
      </c>
      <c r="G364" s="45">
        <v>3</v>
      </c>
      <c r="H364" s="36">
        <v>6</v>
      </c>
      <c r="I364" s="46">
        <v>3</v>
      </c>
      <c r="J36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7P3</v>
      </c>
      <c r="K36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7P3.6</v>
      </c>
      <c r="L36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7P3.6.3</v>
      </c>
      <c r="M364" s="26" t="str">
        <f>IF(ISERROR(_xlfn.XLOOKUP(StatementLookup[[#This Row],[TopicID]],TopicLookup[TopicID],TopicLookup[TopicTitle])),"",_xlfn.XLOOKUP(StatementLookup[[#This Row],[TopicID]],TopicLookup[TopicID],TopicLookup[TopicTitle]))</f>
        <v>Circuits</v>
      </c>
      <c r="N364" s="42" t="str">
        <f>IF(ISERROR(_xlfn.XLOOKUP(StatementLookup[[#This Row],[LessonID]],LessonLookup[LessonID],LessonLookup[LessonTitle])),"",_xlfn.XLOOKUP(StatementLookup[[#This Row],[LessonID]],LessonLookup[LessonID],LessonLookup[LessonTitle]))</f>
        <v>Voltage in Series and Parallel (Practical)</v>
      </c>
      <c r="O364" s="1" t="str">
        <f>IF(StatementLookup[[#This Row],[LearningStatementEnter]]="",StatementLookup[[#This Row],[LearningStatementAuto]],StatementLookup[[#This Row],[LearningStatementEnter]])</f>
        <v>Evaluate the practical</v>
      </c>
      <c r="P364" s="43" t="s">
        <v>1440</v>
      </c>
      <c r="Q364" s="1" t="s">
        <v>2953</v>
      </c>
      <c r="R364" s="1"/>
      <c r="S36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64" s="43"/>
      <c r="U364" s="43"/>
      <c r="V364" s="43"/>
      <c r="W364" s="43"/>
      <c r="X364" s="43"/>
      <c r="Y364" s="43"/>
      <c r="Z364" s="43"/>
      <c r="AA364" s="43"/>
      <c r="AC364" s="43"/>
      <c r="AD364" s="43"/>
    </row>
    <row r="365" spans="1:30" ht="14.65" customHeight="1" x14ac:dyDescent="0.25">
      <c r="A365" s="42" t="str">
        <f>_xlfn.XLOOKUP(StatementLookup[[#This Row],[TopicID]],TopicLookup[TopicID],TopicLookup[SyllabusSubject])</f>
        <v>Science</v>
      </c>
      <c r="B365" s="43">
        <f>_xlfn.XLOOKUP(StatementLookup[[#This Row],[TopicID]],TopicLookup[TopicID],TopicLookup[SyllabusKeyStage])</f>
        <v>3</v>
      </c>
      <c r="C365" s="43" t="str">
        <f>_xlfn.XLOOKUP(StatementLookup[[#This Row],[TopicID]],topics!I:I,topics!D:D)</f>
        <v>KS3.Science</v>
      </c>
      <c r="D365" s="43" t="str">
        <f>_xlfn.XLOOKUP(StatementLookup[[#This Row],[TopicID]],topics!I:I,topics!E:E)</f>
        <v>Y7.Science</v>
      </c>
      <c r="E365" s="44">
        <v>7</v>
      </c>
      <c r="F365" s="36" t="s">
        <v>10</v>
      </c>
      <c r="G365" s="45">
        <v>3</v>
      </c>
      <c r="H365" s="36">
        <v>7</v>
      </c>
      <c r="I365" s="46">
        <v>1</v>
      </c>
      <c r="J36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7P3</v>
      </c>
      <c r="K36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7P3.7</v>
      </c>
      <c r="L36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7P3.7.1</v>
      </c>
      <c r="M365" s="26" t="str">
        <f>IF(ISERROR(_xlfn.XLOOKUP(StatementLookup[[#This Row],[TopicID]],TopicLookup[TopicID],TopicLookup[TopicTitle])),"",_xlfn.XLOOKUP(StatementLookup[[#This Row],[TopicID]],TopicLookup[TopicID],TopicLookup[TopicTitle]))</f>
        <v>Circuits</v>
      </c>
      <c r="N365" s="42" t="str">
        <f>IF(ISERROR(_xlfn.XLOOKUP(StatementLookup[[#This Row],[LessonID]],LessonLookup[LessonID],LessonLookup[LessonTitle])),"",_xlfn.XLOOKUP(StatementLookup[[#This Row],[LessonID]],LessonLookup[LessonID],LessonLookup[LessonTitle]))</f>
        <v>Resistance and Ohm’s Law</v>
      </c>
      <c r="O365" s="1" t="str">
        <f>IF(StatementLookup[[#This Row],[LearningStatementEnter]]="",StatementLookup[[#This Row],[LearningStatementAuto]],StatementLookup[[#This Row],[LearningStatementEnter]])</f>
        <v>Define resistance</v>
      </c>
      <c r="P365" s="43" t="s">
        <v>1443</v>
      </c>
      <c r="Q365" s="1" t="s">
        <v>2953</v>
      </c>
      <c r="R365" s="1"/>
      <c r="S36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65" s="43"/>
      <c r="U365" s="43"/>
      <c r="V365" s="43"/>
      <c r="W365" s="43"/>
      <c r="X365" s="43"/>
      <c r="Y365" s="43"/>
      <c r="Z365" s="43"/>
      <c r="AA365" s="43"/>
      <c r="AC365" s="43"/>
      <c r="AD365" s="43"/>
    </row>
    <row r="366" spans="1:30" ht="14.65" customHeight="1" x14ac:dyDescent="0.25">
      <c r="A366" s="42" t="str">
        <f>_xlfn.XLOOKUP(StatementLookup[[#This Row],[TopicID]],TopicLookup[TopicID],TopicLookup[SyllabusSubject])</f>
        <v>Science</v>
      </c>
      <c r="B366" s="43">
        <f>_xlfn.XLOOKUP(StatementLookup[[#This Row],[TopicID]],TopicLookup[TopicID],TopicLookup[SyllabusKeyStage])</f>
        <v>3</v>
      </c>
      <c r="C366" s="43" t="str">
        <f>_xlfn.XLOOKUP(StatementLookup[[#This Row],[TopicID]],topics!I:I,topics!D:D)</f>
        <v>KS3.Science</v>
      </c>
      <c r="D366" s="43" t="str">
        <f>_xlfn.XLOOKUP(StatementLookup[[#This Row],[TopicID]],topics!I:I,topics!E:E)</f>
        <v>Y7.Science</v>
      </c>
      <c r="E366" s="44">
        <v>7</v>
      </c>
      <c r="F366" s="36" t="s">
        <v>10</v>
      </c>
      <c r="G366" s="45">
        <v>3</v>
      </c>
      <c r="H366" s="36">
        <v>7</v>
      </c>
      <c r="I366" s="46">
        <v>2</v>
      </c>
      <c r="J36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7P3</v>
      </c>
      <c r="K36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7P3.7</v>
      </c>
      <c r="L36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7P3.7.2</v>
      </c>
      <c r="M366" s="26" t="str">
        <f>IF(ISERROR(_xlfn.XLOOKUP(StatementLookup[[#This Row],[TopicID]],TopicLookup[TopicID],TopicLookup[TopicTitle])),"",_xlfn.XLOOKUP(StatementLookup[[#This Row],[TopicID]],TopicLookup[TopicID],TopicLookup[TopicTitle]))</f>
        <v>Circuits</v>
      </c>
      <c r="N366" s="42" t="str">
        <f>IF(ISERROR(_xlfn.XLOOKUP(StatementLookup[[#This Row],[LessonID]],LessonLookup[LessonID],LessonLookup[LessonTitle])),"",_xlfn.XLOOKUP(StatementLookup[[#This Row],[LessonID]],LessonLookup[LessonID],LessonLookup[LessonTitle]))</f>
        <v>Resistance and Ohm’s Law</v>
      </c>
      <c r="O366" s="1" t="str">
        <f>IF(StatementLookup[[#This Row],[LearningStatementEnter]]="",StatementLookup[[#This Row],[LearningStatementAuto]],StatementLookup[[#This Row],[LearningStatementEnter]])</f>
        <v>Describe the relationship between current and resistance</v>
      </c>
      <c r="P366" s="43" t="s">
        <v>1444</v>
      </c>
      <c r="Q366" s="1" t="s">
        <v>2953</v>
      </c>
      <c r="R366" s="1"/>
      <c r="S36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66" s="43"/>
      <c r="U366" s="43"/>
      <c r="V366" s="43"/>
      <c r="W366" s="43"/>
      <c r="X366" s="43"/>
      <c r="Y366" s="43"/>
      <c r="Z366" s="43"/>
      <c r="AA366" s="43"/>
      <c r="AC366" s="43"/>
      <c r="AD366" s="43"/>
    </row>
    <row r="367" spans="1:30" ht="14.65" customHeight="1" x14ac:dyDescent="0.25">
      <c r="A367" s="42" t="str">
        <f>_xlfn.XLOOKUP(StatementLookup[[#This Row],[TopicID]],TopicLookup[TopicID],TopicLookup[SyllabusSubject])</f>
        <v>Science</v>
      </c>
      <c r="B367" s="43">
        <f>_xlfn.XLOOKUP(StatementLookup[[#This Row],[TopicID]],TopicLookup[TopicID],TopicLookup[SyllabusKeyStage])</f>
        <v>3</v>
      </c>
      <c r="C367" s="43" t="str">
        <f>_xlfn.XLOOKUP(StatementLookup[[#This Row],[TopicID]],topics!I:I,topics!D:D)</f>
        <v>KS3.Science</v>
      </c>
      <c r="D367" s="43" t="str">
        <f>_xlfn.XLOOKUP(StatementLookup[[#This Row],[TopicID]],topics!I:I,topics!E:E)</f>
        <v>Y7.Science</v>
      </c>
      <c r="E367" s="44">
        <v>7</v>
      </c>
      <c r="F367" s="36" t="s">
        <v>10</v>
      </c>
      <c r="G367" s="45">
        <v>3</v>
      </c>
      <c r="H367" s="36">
        <v>7</v>
      </c>
      <c r="I367" s="46">
        <v>3</v>
      </c>
      <c r="J36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7P3</v>
      </c>
      <c r="K36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7P3.7</v>
      </c>
      <c r="L36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7P3.7.3</v>
      </c>
      <c r="M367" s="26" t="str">
        <f>IF(ISERROR(_xlfn.XLOOKUP(StatementLookup[[#This Row],[TopicID]],TopicLookup[TopicID],TopicLookup[TopicTitle])),"",_xlfn.XLOOKUP(StatementLookup[[#This Row],[TopicID]],TopicLookup[TopicID],TopicLookup[TopicTitle]))</f>
        <v>Circuits</v>
      </c>
      <c r="N367" s="42" t="str">
        <f>IF(ISERROR(_xlfn.XLOOKUP(StatementLookup[[#This Row],[LessonID]],LessonLookup[LessonID],LessonLookup[LessonTitle])),"",_xlfn.XLOOKUP(StatementLookup[[#This Row],[LessonID]],LessonLookup[LessonID],LessonLookup[LessonTitle]))</f>
        <v>Resistance and Ohm’s Law</v>
      </c>
      <c r="O367" s="1" t="str">
        <f>IF(StatementLookup[[#This Row],[LearningStatementEnter]]="",StatementLookup[[#This Row],[LearningStatementAuto]],StatementLookup[[#This Row],[LearningStatementEnter]])</f>
        <v>Calculate voltage, current and resistance</v>
      </c>
      <c r="P367" s="43" t="s">
        <v>1445</v>
      </c>
      <c r="Q367" s="1" t="s">
        <v>2953</v>
      </c>
      <c r="R367" s="1"/>
      <c r="S36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67" s="43"/>
      <c r="U367" s="43"/>
      <c r="V367" s="43"/>
      <c r="W367" s="43"/>
      <c r="X367" s="43"/>
      <c r="Y367" s="43"/>
      <c r="Z367" s="43"/>
      <c r="AA367" s="43"/>
      <c r="AC367" s="43"/>
      <c r="AD367" s="43"/>
    </row>
    <row r="368" spans="1:30" ht="14.65" customHeight="1" x14ac:dyDescent="0.25">
      <c r="A368" s="42" t="str">
        <f>_xlfn.XLOOKUP(StatementLookup[[#This Row],[TopicID]],TopicLookup[TopicID],TopicLookup[SyllabusSubject])</f>
        <v>Science</v>
      </c>
      <c r="B368" s="43">
        <f>_xlfn.XLOOKUP(StatementLookup[[#This Row],[TopicID]],TopicLookup[TopicID],TopicLookup[SyllabusKeyStage])</f>
        <v>3</v>
      </c>
      <c r="C368" s="43" t="str">
        <f>_xlfn.XLOOKUP(StatementLookup[[#This Row],[TopicID]],topics!I:I,topics!D:D)</f>
        <v>KS3.Science</v>
      </c>
      <c r="D368" s="43" t="str">
        <f>_xlfn.XLOOKUP(StatementLookup[[#This Row],[TopicID]],topics!I:I,topics!E:E)</f>
        <v>Y7.Science</v>
      </c>
      <c r="E368" s="44">
        <v>7</v>
      </c>
      <c r="F368" s="36" t="s">
        <v>10</v>
      </c>
      <c r="G368" s="45">
        <v>3</v>
      </c>
      <c r="H368" s="36">
        <v>8</v>
      </c>
      <c r="I368" s="46">
        <v>1</v>
      </c>
      <c r="J36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7P3</v>
      </c>
      <c r="K36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7P3.8</v>
      </c>
      <c r="L36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7P3.8.1</v>
      </c>
      <c r="M368" s="26" t="str">
        <f>IF(ISERROR(_xlfn.XLOOKUP(StatementLookup[[#This Row],[TopicID]],TopicLookup[TopicID],TopicLookup[TopicTitle])),"",_xlfn.XLOOKUP(StatementLookup[[#This Row],[TopicID]],TopicLookup[TopicID],TopicLookup[TopicTitle]))</f>
        <v>Circuits</v>
      </c>
      <c r="N368" s="42" t="str">
        <f>IF(ISERROR(_xlfn.XLOOKUP(StatementLookup[[#This Row],[LessonID]],LessonLookup[LessonID],LessonLookup[LessonTitle])),"",_xlfn.XLOOKUP(StatementLookup[[#This Row],[LessonID]],LessonLookup[LessonID],LessonLookup[LessonTitle]))</f>
        <v>Resistance and Ohm’s Law (Practical)</v>
      </c>
      <c r="O368" s="1" t="str">
        <f>IF(StatementLookup[[#This Row],[LearningStatementEnter]]="",StatementLookup[[#This Row],[LearningStatementAuto]],StatementLookup[[#This Row],[LearningStatementEnter]])</f>
        <v>Perform practical and gather results</v>
      </c>
      <c r="P368" s="43" t="s">
        <v>1438</v>
      </c>
      <c r="Q368" s="1" t="s">
        <v>2953</v>
      </c>
      <c r="R368" s="1"/>
      <c r="S36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68" s="43"/>
      <c r="U368" s="43"/>
      <c r="V368" s="43"/>
      <c r="W368" s="43"/>
      <c r="X368" s="43"/>
      <c r="Y368" s="43"/>
      <c r="Z368" s="43"/>
      <c r="AA368" s="43"/>
      <c r="AC368" s="43"/>
      <c r="AD368" s="43"/>
    </row>
    <row r="369" spans="1:30" ht="14.65" customHeight="1" x14ac:dyDescent="0.25">
      <c r="A369" s="42" t="str">
        <f>_xlfn.XLOOKUP(StatementLookup[[#This Row],[TopicID]],TopicLookup[TopicID],TopicLookup[SyllabusSubject])</f>
        <v>Science</v>
      </c>
      <c r="B369" s="43">
        <f>_xlfn.XLOOKUP(StatementLookup[[#This Row],[TopicID]],TopicLookup[TopicID],TopicLookup[SyllabusKeyStage])</f>
        <v>3</v>
      </c>
      <c r="C369" s="43" t="str">
        <f>_xlfn.XLOOKUP(StatementLookup[[#This Row],[TopicID]],topics!I:I,topics!D:D)</f>
        <v>KS3.Science</v>
      </c>
      <c r="D369" s="43" t="str">
        <f>_xlfn.XLOOKUP(StatementLookup[[#This Row],[TopicID]],topics!I:I,topics!E:E)</f>
        <v>Y7.Science</v>
      </c>
      <c r="E369" s="44">
        <v>7</v>
      </c>
      <c r="F369" s="36" t="s">
        <v>10</v>
      </c>
      <c r="G369" s="45">
        <v>3</v>
      </c>
      <c r="H369" s="36">
        <v>8</v>
      </c>
      <c r="I369" s="46">
        <v>2</v>
      </c>
      <c r="J36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7P3</v>
      </c>
      <c r="K36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7P3.8</v>
      </c>
      <c r="L36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7P3.8.2</v>
      </c>
      <c r="M369" s="26" t="str">
        <f>IF(ISERROR(_xlfn.XLOOKUP(StatementLookup[[#This Row],[TopicID]],TopicLookup[TopicID],TopicLookup[TopicTitle])),"",_xlfn.XLOOKUP(StatementLookup[[#This Row],[TopicID]],TopicLookup[TopicID],TopicLookup[TopicTitle]))</f>
        <v>Circuits</v>
      </c>
      <c r="N369" s="42" t="str">
        <f>IF(ISERROR(_xlfn.XLOOKUP(StatementLookup[[#This Row],[LessonID]],LessonLookup[LessonID],LessonLookup[LessonTitle])),"",_xlfn.XLOOKUP(StatementLookup[[#This Row],[LessonID]],LessonLookup[LessonID],LessonLookup[LessonTitle]))</f>
        <v>Resistance and Ohm’s Law (Practical)</v>
      </c>
      <c r="O369" s="1" t="str">
        <f>IF(StatementLookup[[#This Row],[LearningStatementEnter]]="",StatementLookup[[#This Row],[LearningStatementAuto]],StatementLookup[[#This Row],[LearningStatementEnter]])</f>
        <v>Write a practical plan</v>
      </c>
      <c r="P369" s="43" t="s">
        <v>1446</v>
      </c>
      <c r="Q369" s="1" t="s">
        <v>2953</v>
      </c>
      <c r="R369" s="1"/>
      <c r="S36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69" s="43"/>
      <c r="U369" s="43"/>
      <c r="V369" s="43"/>
      <c r="W369" s="43"/>
      <c r="X369" s="43"/>
      <c r="Y369" s="43"/>
      <c r="Z369" s="43"/>
      <c r="AA369" s="43"/>
      <c r="AC369" s="43"/>
      <c r="AD369" s="43"/>
    </row>
    <row r="370" spans="1:30" ht="14.65" customHeight="1" x14ac:dyDescent="0.25">
      <c r="A370" s="42" t="str">
        <f>_xlfn.XLOOKUP(StatementLookup[[#This Row],[TopicID]],TopicLookup[TopicID],TopicLookup[SyllabusSubject])</f>
        <v>Science</v>
      </c>
      <c r="B370" s="43">
        <f>_xlfn.XLOOKUP(StatementLookup[[#This Row],[TopicID]],TopicLookup[TopicID],TopicLookup[SyllabusKeyStage])</f>
        <v>3</v>
      </c>
      <c r="C370" s="43" t="str">
        <f>_xlfn.XLOOKUP(StatementLookup[[#This Row],[TopicID]],topics!I:I,topics!D:D)</f>
        <v>KS3.Science</v>
      </c>
      <c r="D370" s="43" t="str">
        <f>_xlfn.XLOOKUP(StatementLookup[[#This Row],[TopicID]],topics!I:I,topics!E:E)</f>
        <v>Y7.Science</v>
      </c>
      <c r="E370" s="44">
        <v>7</v>
      </c>
      <c r="F370" s="36" t="s">
        <v>10</v>
      </c>
      <c r="G370" s="45">
        <v>3</v>
      </c>
      <c r="H370" s="36">
        <v>8</v>
      </c>
      <c r="I370" s="46">
        <v>3</v>
      </c>
      <c r="J37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7P3</v>
      </c>
      <c r="K37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7P3.8</v>
      </c>
      <c r="L37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7P3.8.3</v>
      </c>
      <c r="M370" s="26" t="str">
        <f>IF(ISERROR(_xlfn.XLOOKUP(StatementLookup[[#This Row],[TopicID]],TopicLookup[TopicID],TopicLookup[TopicTitle])),"",_xlfn.XLOOKUP(StatementLookup[[#This Row],[TopicID]],TopicLookup[TopicID],TopicLookup[TopicTitle]))</f>
        <v>Circuits</v>
      </c>
      <c r="N370" s="42" t="str">
        <f>IF(ISERROR(_xlfn.XLOOKUP(StatementLookup[[#This Row],[LessonID]],LessonLookup[LessonID],LessonLookup[LessonTitle])),"",_xlfn.XLOOKUP(StatementLookup[[#This Row],[LessonID]],LessonLookup[LessonID],LessonLookup[LessonTitle]))</f>
        <v>Resistance and Ohm’s Law (Practical)</v>
      </c>
      <c r="O370" s="1" t="str">
        <f>IF(StatementLookup[[#This Row],[LearningStatementEnter]]="",StatementLookup[[#This Row],[LearningStatementAuto]],StatementLookup[[#This Row],[LearningStatementEnter]])</f>
        <v>Evaluate the practical</v>
      </c>
      <c r="P370" s="43" t="s">
        <v>1440</v>
      </c>
      <c r="Q370" s="1" t="s">
        <v>2953</v>
      </c>
      <c r="R370" s="1"/>
      <c r="S37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70" s="43"/>
      <c r="U370" s="43"/>
      <c r="V370" s="43"/>
      <c r="W370" s="43"/>
      <c r="X370" s="43"/>
      <c r="Y370" s="43"/>
      <c r="Z370" s="43"/>
      <c r="AA370" s="43"/>
      <c r="AC370" s="43"/>
      <c r="AD370" s="43"/>
    </row>
    <row r="371" spans="1:30" ht="14.65" customHeight="1" x14ac:dyDescent="0.25">
      <c r="A371" s="42" t="str">
        <f>_xlfn.XLOOKUP(StatementLookup[[#This Row],[TopicID]],TopicLookup[TopicID],TopicLookup[SyllabusSubject])</f>
        <v>Science</v>
      </c>
      <c r="B371" s="43">
        <f>_xlfn.XLOOKUP(StatementLookup[[#This Row],[TopicID]],TopicLookup[TopicID],TopicLookup[SyllabusKeyStage])</f>
        <v>3</v>
      </c>
      <c r="C371" s="43" t="str">
        <f>_xlfn.XLOOKUP(StatementLookup[[#This Row],[TopicID]],topics!I:I,topics!D:D)</f>
        <v>KS3.Science</v>
      </c>
      <c r="D371" s="43" t="str">
        <f>_xlfn.XLOOKUP(StatementLookup[[#This Row],[TopicID]],topics!I:I,topics!E:E)</f>
        <v>Y7.Science</v>
      </c>
      <c r="E371" s="44">
        <v>7</v>
      </c>
      <c r="F371" s="36" t="s">
        <v>10</v>
      </c>
      <c r="G371" s="45">
        <v>3</v>
      </c>
      <c r="H371" s="36" t="s">
        <v>8</v>
      </c>
      <c r="I371" s="46">
        <v>1</v>
      </c>
      <c r="J37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7P3</v>
      </c>
      <c r="K37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7P3.F</v>
      </c>
      <c r="L37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7P3.F.1</v>
      </c>
      <c r="M371" s="26" t="str">
        <f>IF(ISERROR(_xlfn.XLOOKUP(StatementLookup[[#This Row],[TopicID]],TopicLookup[TopicID],TopicLookup[TopicTitle])),"",_xlfn.XLOOKUP(StatementLookup[[#This Row],[TopicID]],TopicLookup[TopicID],TopicLookup[TopicTitle]))</f>
        <v>Circuits</v>
      </c>
      <c r="N371" s="42" t="str">
        <f>IF(ISERROR(_xlfn.XLOOKUP(StatementLookup[[#This Row],[LessonID]],LessonLookup[LessonID],LessonLookup[LessonTitle])),"",_xlfn.XLOOKUP(StatementLookup[[#This Row],[LessonID]],LessonLookup[LessonID],LessonLookup[LessonTitle]))</f>
        <v>Test feedback: 7P3 Circuits</v>
      </c>
      <c r="O371" s="1" t="str">
        <f>IF(StatementLookup[[#This Row],[LearningStatementEnter]]="",StatementLookup[[#This Row],[LearningStatementAuto]],StatementLookup[[#This Row],[LearningStatementEnter]])</f>
        <v>Review WWW &amp; EBI for topic 7P3 Circuits</v>
      </c>
      <c r="P371" s="43"/>
      <c r="Q371" s="1" t="s">
        <v>2954</v>
      </c>
      <c r="R371" s="1"/>
      <c r="S37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WWW &amp; EBI for topic 7P3 Circuits</v>
      </c>
      <c r="T371" s="43"/>
      <c r="U371" s="43"/>
      <c r="V371" s="43"/>
      <c r="W371" s="43"/>
      <c r="X371" s="43"/>
      <c r="Y371" s="43"/>
      <c r="Z371" s="43"/>
      <c r="AA371" s="43"/>
      <c r="AC371" s="43"/>
      <c r="AD371" s="43"/>
    </row>
    <row r="372" spans="1:30" ht="14.65" customHeight="1" x14ac:dyDescent="0.25">
      <c r="A372" s="42" t="str">
        <f>_xlfn.XLOOKUP(StatementLookup[[#This Row],[TopicID]],TopicLookup[TopicID],TopicLookup[SyllabusSubject])</f>
        <v>Science</v>
      </c>
      <c r="B372" s="43">
        <f>_xlfn.XLOOKUP(StatementLookup[[#This Row],[TopicID]],TopicLookup[TopicID],TopicLookup[SyllabusKeyStage])</f>
        <v>3</v>
      </c>
      <c r="C372" s="43" t="str">
        <f>_xlfn.XLOOKUP(StatementLookup[[#This Row],[TopicID]],topics!I:I,topics!D:D)</f>
        <v>KS3.Science</v>
      </c>
      <c r="D372" s="43" t="str">
        <f>_xlfn.XLOOKUP(StatementLookup[[#This Row],[TopicID]],topics!I:I,topics!E:E)</f>
        <v>Y7.Science</v>
      </c>
      <c r="E372" s="44">
        <v>7</v>
      </c>
      <c r="F372" s="36" t="s">
        <v>10</v>
      </c>
      <c r="G372" s="45">
        <v>3</v>
      </c>
      <c r="H372" s="36" t="s">
        <v>6</v>
      </c>
      <c r="I372" s="46">
        <v>1</v>
      </c>
      <c r="J37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7P3</v>
      </c>
      <c r="K37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7P3.R</v>
      </c>
      <c r="L37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7P3.R.1</v>
      </c>
      <c r="M372" s="26" t="str">
        <f>IF(ISERROR(_xlfn.XLOOKUP(StatementLookup[[#This Row],[TopicID]],TopicLookup[TopicID],TopicLookup[TopicTitle])),"",_xlfn.XLOOKUP(StatementLookup[[#This Row],[TopicID]],TopicLookup[TopicID],TopicLookup[TopicTitle]))</f>
        <v>Circuits</v>
      </c>
      <c r="N372" s="42" t="str">
        <f>IF(ISERROR(_xlfn.XLOOKUP(StatementLookup[[#This Row],[LessonID]],LessonLookup[LessonID],LessonLookup[LessonTitle])),"",_xlfn.XLOOKUP(StatementLookup[[#This Row],[LessonID]],LessonLookup[LessonID],LessonLookup[LessonTitle]))</f>
        <v>Revision of topic 7P3 Circuits</v>
      </c>
      <c r="O372" s="1" t="str">
        <f>IF(StatementLookup[[#This Row],[LearningStatementEnter]]="",StatementLookup[[#This Row],[LearningStatementAuto]],StatementLookup[[#This Row],[LearningStatementEnter]])</f>
        <v>Review topic 7P3 Circuits</v>
      </c>
      <c r="P372" s="43"/>
      <c r="Q372" s="1" t="s">
        <v>2954</v>
      </c>
      <c r="R372" s="1"/>
      <c r="S37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topic 7P3 Circuits</v>
      </c>
      <c r="T372" s="43"/>
      <c r="U372" s="43"/>
      <c r="V372" s="43"/>
      <c r="W372" s="43"/>
      <c r="X372" s="43"/>
      <c r="Y372" s="43"/>
      <c r="Z372" s="43"/>
      <c r="AA372" s="43"/>
      <c r="AC372" s="43"/>
      <c r="AD372" s="43"/>
    </row>
    <row r="373" spans="1:30" ht="14.65" customHeight="1" x14ac:dyDescent="0.25">
      <c r="A373" s="42" t="str">
        <f>_xlfn.XLOOKUP(StatementLookup[[#This Row],[TopicID]],TopicLookup[TopicID],TopicLookup[SyllabusSubject])</f>
        <v>Science</v>
      </c>
      <c r="B373" s="43">
        <f>_xlfn.XLOOKUP(StatementLookup[[#This Row],[TopicID]],TopicLookup[TopicID],TopicLookup[SyllabusKeyStage])</f>
        <v>3</v>
      </c>
      <c r="C373" s="43" t="str">
        <f>_xlfn.XLOOKUP(StatementLookup[[#This Row],[TopicID]],topics!I:I,topics!D:D)</f>
        <v>KS3.Science</v>
      </c>
      <c r="D373" s="43" t="str">
        <f>_xlfn.XLOOKUP(StatementLookup[[#This Row],[TopicID]],topics!I:I,topics!E:E)</f>
        <v>Y7.Science</v>
      </c>
      <c r="E373" s="44">
        <v>7</v>
      </c>
      <c r="F373" s="36" t="s">
        <v>10</v>
      </c>
      <c r="G373" s="45">
        <v>3</v>
      </c>
      <c r="H373" s="36" t="s">
        <v>7</v>
      </c>
      <c r="I373" s="46">
        <v>1</v>
      </c>
      <c r="J37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7P3</v>
      </c>
      <c r="K37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7P3.T</v>
      </c>
      <c r="L37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7P3.T.1</v>
      </c>
      <c r="M373" s="26" t="str">
        <f>IF(ISERROR(_xlfn.XLOOKUP(StatementLookup[[#This Row],[TopicID]],TopicLookup[TopicID],TopicLookup[TopicTitle])),"",_xlfn.XLOOKUP(StatementLookup[[#This Row],[TopicID]],TopicLookup[TopicID],TopicLookup[TopicTitle]))</f>
        <v>Circuits</v>
      </c>
      <c r="N373" s="42" t="str">
        <f>IF(ISERROR(_xlfn.XLOOKUP(StatementLookup[[#This Row],[LessonID]],LessonLookup[LessonID],LessonLookup[LessonTitle])),"",_xlfn.XLOOKUP(StatementLookup[[#This Row],[LessonID]],LessonLookup[LessonID],LessonLookup[LessonTitle]))</f>
        <v>Topic test: 7P3 Circuits</v>
      </c>
      <c r="O373" s="1" t="str">
        <f>IF(StatementLookup[[#This Row],[LearningStatementEnter]]="",StatementLookup[[#This Row],[LearningStatementAuto]],StatementLookup[[#This Row],[LearningStatementEnter]])</f>
        <v>Test understanding of topic 7P3 Circuits</v>
      </c>
      <c r="P373" s="43"/>
      <c r="Q373" s="1" t="s">
        <v>2954</v>
      </c>
      <c r="R373" s="1"/>
      <c r="S37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Test understanding of topic 7P3 Circuits</v>
      </c>
      <c r="T373" s="43"/>
      <c r="U373" s="43"/>
      <c r="V373" s="43"/>
      <c r="W373" s="43"/>
      <c r="X373" s="43"/>
      <c r="Y373" s="43"/>
      <c r="Z373" s="43"/>
      <c r="AA373" s="43"/>
      <c r="AC373" s="43"/>
      <c r="AD373" s="43"/>
    </row>
    <row r="374" spans="1:30" ht="14.65" customHeight="1" x14ac:dyDescent="0.25">
      <c r="A374" s="42" t="str">
        <f>_xlfn.XLOOKUP(StatementLookup[[#This Row],[TopicID]],TopicLookup[TopicID],TopicLookup[SyllabusSubject])</f>
        <v>Science</v>
      </c>
      <c r="B374" s="43">
        <f>_xlfn.XLOOKUP(StatementLookup[[#This Row],[TopicID]],TopicLookup[TopicID],TopicLookup[SyllabusKeyStage])</f>
        <v>3</v>
      </c>
      <c r="C374" s="43" t="str">
        <f>_xlfn.XLOOKUP(StatementLookup[[#This Row],[TopicID]],topics!I:I,topics!D:D)</f>
        <v>KS3.Science</v>
      </c>
      <c r="D374" s="43" t="str">
        <f>_xlfn.XLOOKUP(StatementLookup[[#This Row],[TopicID]],topics!I:I,topics!E:E)</f>
        <v>Y7.Science</v>
      </c>
      <c r="E374" s="44">
        <v>7</v>
      </c>
      <c r="F374" s="36" t="s">
        <v>10</v>
      </c>
      <c r="G374" s="45">
        <v>4</v>
      </c>
      <c r="H374" s="36">
        <v>1</v>
      </c>
      <c r="I374" s="46">
        <v>1</v>
      </c>
      <c r="J37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7P4</v>
      </c>
      <c r="K37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7P4.1</v>
      </c>
      <c r="L37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7P4.1.1</v>
      </c>
      <c r="M374" s="26" t="str">
        <f>IF(ISERROR(_xlfn.XLOOKUP(StatementLookup[[#This Row],[TopicID]],TopicLookup[TopicID],TopicLookup[TopicTitle])),"",_xlfn.XLOOKUP(StatementLookup[[#This Row],[TopicID]],TopicLookup[TopicID],TopicLookup[TopicTitle]))</f>
        <v>Sound and Light Waves</v>
      </c>
      <c r="N374" s="42" t="str">
        <f>IF(ISERROR(_xlfn.XLOOKUP(StatementLookup[[#This Row],[LessonID]],LessonLookup[LessonID],LessonLookup[LessonTitle])),"",_xlfn.XLOOKUP(StatementLookup[[#This Row],[LessonID]],LessonLookup[LessonID],LessonLookup[LessonTitle]))</f>
        <v>Sound</v>
      </c>
      <c r="O374" s="1" t="str">
        <f>IF(StatementLookup[[#This Row],[LearningStatementEnter]]="",StatementLookup[[#This Row],[LearningStatementAuto]],StatementLookup[[#This Row],[LearningStatementEnter]])</f>
        <v>Describe hearing and how we perceive pitch and volume, including ultra and infra sound.</v>
      </c>
      <c r="P374" s="43" t="s">
        <v>1447</v>
      </c>
      <c r="Q374" s="1" t="s">
        <v>2953</v>
      </c>
      <c r="R374" s="1"/>
      <c r="S37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74" s="43"/>
      <c r="U374" s="43"/>
      <c r="V374" s="43"/>
      <c r="W374" s="43"/>
      <c r="X374" s="43"/>
      <c r="Y374" s="43"/>
      <c r="Z374" s="43"/>
      <c r="AA374" s="43"/>
      <c r="AC374" s="43"/>
      <c r="AD374" s="43"/>
    </row>
    <row r="375" spans="1:30" ht="14.65" customHeight="1" x14ac:dyDescent="0.25">
      <c r="A375" s="42" t="str">
        <f>_xlfn.XLOOKUP(StatementLookup[[#This Row],[TopicID]],TopicLookup[TopicID],TopicLookup[SyllabusSubject])</f>
        <v>Science</v>
      </c>
      <c r="B375" s="43">
        <f>_xlfn.XLOOKUP(StatementLookup[[#This Row],[TopicID]],TopicLookup[TopicID],TopicLookup[SyllabusKeyStage])</f>
        <v>3</v>
      </c>
      <c r="C375" s="43" t="str">
        <f>_xlfn.XLOOKUP(StatementLookup[[#This Row],[TopicID]],topics!I:I,topics!D:D)</f>
        <v>KS3.Science</v>
      </c>
      <c r="D375" s="43" t="str">
        <f>_xlfn.XLOOKUP(StatementLookup[[#This Row],[TopicID]],topics!I:I,topics!E:E)</f>
        <v>Y7.Science</v>
      </c>
      <c r="E375" s="44">
        <v>7</v>
      </c>
      <c r="F375" s="36" t="s">
        <v>10</v>
      </c>
      <c r="G375" s="45">
        <v>4</v>
      </c>
      <c r="H375" s="36">
        <v>1</v>
      </c>
      <c r="I375" s="46">
        <v>2</v>
      </c>
      <c r="J37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7P4</v>
      </c>
      <c r="K37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7P4.1</v>
      </c>
      <c r="L37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7P4.1.2</v>
      </c>
      <c r="M375" s="26" t="str">
        <f>IF(ISERROR(_xlfn.XLOOKUP(StatementLookup[[#This Row],[TopicID]],TopicLookup[TopicID],TopicLookup[TopicTitle])),"",_xlfn.XLOOKUP(StatementLookup[[#This Row],[TopicID]],TopicLookup[TopicID],TopicLookup[TopicTitle]))</f>
        <v>Sound and Light Waves</v>
      </c>
      <c r="N375" s="42" t="str">
        <f>IF(ISERROR(_xlfn.XLOOKUP(StatementLookup[[#This Row],[LessonID]],LessonLookup[LessonID],LessonLookup[LessonTitle])),"",_xlfn.XLOOKUP(StatementLookup[[#This Row],[LessonID]],LessonLookup[LessonID],LessonLookup[LessonTitle]))</f>
        <v>Sound</v>
      </c>
      <c r="O375" s="1" t="str">
        <f>IF(StatementLookup[[#This Row],[LearningStatementEnter]]="",StatementLookup[[#This Row],[LearningStatementAuto]],StatementLookup[[#This Row],[LearningStatementEnter]])</f>
        <v>Describe the nature of sound waves in solids, liquids and gases.</v>
      </c>
      <c r="P375" s="43" t="s">
        <v>1448</v>
      </c>
      <c r="Q375" s="1" t="s">
        <v>2953</v>
      </c>
      <c r="R375" s="1"/>
      <c r="S37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75" s="43"/>
      <c r="U375" s="43"/>
      <c r="V375" s="43"/>
      <c r="W375" s="43"/>
      <c r="X375" s="43"/>
      <c r="Y375" s="43"/>
      <c r="Z375" s="43"/>
      <c r="AA375" s="43"/>
      <c r="AC375" s="43"/>
      <c r="AD375" s="43"/>
    </row>
    <row r="376" spans="1:30" ht="14.65" customHeight="1" x14ac:dyDescent="0.25">
      <c r="A376" s="42" t="str">
        <f>_xlfn.XLOOKUP(StatementLookup[[#This Row],[TopicID]],TopicLookup[TopicID],TopicLookup[SyllabusSubject])</f>
        <v>Science</v>
      </c>
      <c r="B376" s="43">
        <f>_xlfn.XLOOKUP(StatementLookup[[#This Row],[TopicID]],TopicLookup[TopicID],TopicLookup[SyllabusKeyStage])</f>
        <v>3</v>
      </c>
      <c r="C376" s="43" t="str">
        <f>_xlfn.XLOOKUP(StatementLookup[[#This Row],[TopicID]],topics!I:I,topics!D:D)</f>
        <v>KS3.Science</v>
      </c>
      <c r="D376" s="43" t="str">
        <f>_xlfn.XLOOKUP(StatementLookup[[#This Row],[TopicID]],topics!I:I,topics!E:E)</f>
        <v>Y7.Science</v>
      </c>
      <c r="E376" s="44">
        <v>7</v>
      </c>
      <c r="F376" s="36" t="s">
        <v>10</v>
      </c>
      <c r="G376" s="45">
        <v>4</v>
      </c>
      <c r="H376" s="36">
        <v>1</v>
      </c>
      <c r="I376" s="46">
        <v>3</v>
      </c>
      <c r="J37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7P4</v>
      </c>
      <c r="K37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7P4.1</v>
      </c>
      <c r="L37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7P4.1.3</v>
      </c>
      <c r="M376" s="26" t="str">
        <f>IF(ISERROR(_xlfn.XLOOKUP(StatementLookup[[#This Row],[TopicID]],TopicLookup[TopicID],TopicLookup[TopicTitle])),"",_xlfn.XLOOKUP(StatementLookup[[#This Row],[TopicID]],TopicLookup[TopicID],TopicLookup[TopicTitle]))</f>
        <v>Sound and Light Waves</v>
      </c>
      <c r="N376" s="42" t="str">
        <f>IF(ISERROR(_xlfn.XLOOKUP(StatementLookup[[#This Row],[LessonID]],LessonLookup[LessonID],LessonLookup[LessonTitle])),"",_xlfn.XLOOKUP(StatementLookup[[#This Row],[LessonID]],LessonLookup[LessonID],LessonLookup[LessonTitle]))</f>
        <v>Sound</v>
      </c>
      <c r="O376" s="1" t="str">
        <f>IF(StatementLookup[[#This Row],[LearningStatementEnter]]="",StatementLookup[[#This Row],[LearningStatementAuto]],StatementLookup[[#This Row],[LearningStatementEnter]])</f>
        <v>Calculate the speed of sound using echoes</v>
      </c>
      <c r="P376" s="43" t="s">
        <v>1449</v>
      </c>
      <c r="Q376" s="1" t="s">
        <v>2953</v>
      </c>
      <c r="R376" s="1"/>
      <c r="S37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76" s="43"/>
      <c r="U376" s="43"/>
      <c r="V376" s="43"/>
      <c r="W376" s="43"/>
      <c r="X376" s="43"/>
      <c r="Y376" s="43"/>
      <c r="Z376" s="43"/>
      <c r="AA376" s="43"/>
      <c r="AC376" s="43"/>
      <c r="AD376" s="43"/>
    </row>
    <row r="377" spans="1:30" ht="14.65" customHeight="1" x14ac:dyDescent="0.25">
      <c r="A377" s="42" t="str">
        <f>_xlfn.XLOOKUP(StatementLookup[[#This Row],[TopicID]],TopicLookup[TopicID],TopicLookup[SyllabusSubject])</f>
        <v>Science</v>
      </c>
      <c r="B377" s="43">
        <f>_xlfn.XLOOKUP(StatementLookup[[#This Row],[TopicID]],TopicLookup[TopicID],TopicLookup[SyllabusKeyStage])</f>
        <v>3</v>
      </c>
      <c r="C377" s="43" t="str">
        <f>_xlfn.XLOOKUP(StatementLookup[[#This Row],[TopicID]],topics!I:I,topics!D:D)</f>
        <v>KS3.Science</v>
      </c>
      <c r="D377" s="43" t="str">
        <f>_xlfn.XLOOKUP(StatementLookup[[#This Row],[TopicID]],topics!I:I,topics!E:E)</f>
        <v>Y7.Science</v>
      </c>
      <c r="E377" s="44">
        <v>7</v>
      </c>
      <c r="F377" s="36" t="s">
        <v>10</v>
      </c>
      <c r="G377" s="45">
        <v>4</v>
      </c>
      <c r="H377" s="36">
        <v>2</v>
      </c>
      <c r="I377" s="46">
        <v>1</v>
      </c>
      <c r="J37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7P4</v>
      </c>
      <c r="K37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7P4.2</v>
      </c>
      <c r="L37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7P4.2.1</v>
      </c>
      <c r="M377" s="26" t="str">
        <f>IF(ISERROR(_xlfn.XLOOKUP(StatementLookup[[#This Row],[TopicID]],TopicLookup[TopicID],TopicLookup[TopicTitle])),"",_xlfn.XLOOKUP(StatementLookup[[#This Row],[TopicID]],TopicLookup[TopicID],TopicLookup[TopicTitle]))</f>
        <v>Sound and Light Waves</v>
      </c>
      <c r="N377" s="42" t="str">
        <f>IF(ISERROR(_xlfn.XLOOKUP(StatementLookup[[#This Row],[LessonID]],LessonLookup[LessonID],LessonLookup[LessonTitle])),"",_xlfn.XLOOKUP(StatementLookup[[#This Row],[LessonID]],LessonLookup[LessonID],LessonLookup[LessonTitle]))</f>
        <v>Transverse And Longitudinal Waves</v>
      </c>
      <c r="O377" s="1" t="str">
        <f>IF(StatementLookup[[#This Row],[LearningStatementEnter]]="",StatementLookup[[#This Row],[LearningStatementAuto]],StatementLookup[[#This Row],[LearningStatementEnter]])</f>
        <v>Describe the differences between transverse and longitudinal waves.</v>
      </c>
      <c r="P377" s="43" t="s">
        <v>1450</v>
      </c>
      <c r="Q377" s="1" t="s">
        <v>2953</v>
      </c>
      <c r="R377" s="1"/>
      <c r="S37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77" s="43"/>
      <c r="U377" s="43"/>
      <c r="V377" s="43"/>
      <c r="W377" s="43"/>
      <c r="X377" s="43"/>
      <c r="Y377" s="43"/>
      <c r="Z377" s="43"/>
      <c r="AA377" s="43"/>
      <c r="AC377" s="43"/>
      <c r="AD377" s="43"/>
    </row>
    <row r="378" spans="1:30" ht="14.65" customHeight="1" x14ac:dyDescent="0.25">
      <c r="A378" s="42" t="str">
        <f>_xlfn.XLOOKUP(StatementLookup[[#This Row],[TopicID]],TopicLookup[TopicID],TopicLookup[SyllabusSubject])</f>
        <v>Science</v>
      </c>
      <c r="B378" s="43">
        <f>_xlfn.XLOOKUP(StatementLookup[[#This Row],[TopicID]],TopicLookup[TopicID],TopicLookup[SyllabusKeyStage])</f>
        <v>3</v>
      </c>
      <c r="C378" s="43" t="str">
        <f>_xlfn.XLOOKUP(StatementLookup[[#This Row],[TopicID]],topics!I:I,topics!D:D)</f>
        <v>KS3.Science</v>
      </c>
      <c r="D378" s="43" t="str">
        <f>_xlfn.XLOOKUP(StatementLookup[[#This Row],[TopicID]],topics!I:I,topics!E:E)</f>
        <v>Y7.Science</v>
      </c>
      <c r="E378" s="44">
        <v>7</v>
      </c>
      <c r="F378" s="36" t="s">
        <v>10</v>
      </c>
      <c r="G378" s="45">
        <v>4</v>
      </c>
      <c r="H378" s="36">
        <v>2</v>
      </c>
      <c r="I378" s="46">
        <v>2</v>
      </c>
      <c r="J37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7P4</v>
      </c>
      <c r="K37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7P4.2</v>
      </c>
      <c r="L37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7P4.2.2</v>
      </c>
      <c r="M378" s="26" t="str">
        <f>IF(ISERROR(_xlfn.XLOOKUP(StatementLookup[[#This Row],[TopicID]],TopicLookup[TopicID],TopicLookup[TopicTitle])),"",_xlfn.XLOOKUP(StatementLookup[[#This Row],[TopicID]],TopicLookup[TopicID],TopicLookup[TopicTitle]))</f>
        <v>Sound and Light Waves</v>
      </c>
      <c r="N378" s="42" t="str">
        <f>IF(ISERROR(_xlfn.XLOOKUP(StatementLookup[[#This Row],[LessonID]],LessonLookup[LessonID],LessonLookup[LessonTitle])),"",_xlfn.XLOOKUP(StatementLookup[[#This Row],[LessonID]],LessonLookup[LessonID],LessonLookup[LessonTitle]))</f>
        <v>Transverse And Longitudinal Waves</v>
      </c>
      <c r="O378" s="1" t="str">
        <f>IF(StatementLookup[[#This Row],[LearningStatementEnter]]="",StatementLookup[[#This Row],[LearningStatementAuto]],StatementLookup[[#This Row],[LearningStatementEnter]])</f>
        <v>Give examples of types of wave explaining how they could be created.</v>
      </c>
      <c r="P378" s="43" t="s">
        <v>1451</v>
      </c>
      <c r="Q378" s="1" t="s">
        <v>2953</v>
      </c>
      <c r="R378" s="1"/>
      <c r="S37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78" s="43"/>
      <c r="U378" s="43"/>
      <c r="V378" s="43"/>
      <c r="W378" s="43"/>
      <c r="X378" s="43"/>
      <c r="Y378" s="43"/>
      <c r="Z378" s="43"/>
      <c r="AA378" s="43"/>
      <c r="AC378" s="43"/>
      <c r="AD378" s="43"/>
    </row>
    <row r="379" spans="1:30" ht="14.65" customHeight="1" x14ac:dyDescent="0.25">
      <c r="A379" s="42" t="str">
        <f>_xlfn.XLOOKUP(StatementLookup[[#This Row],[TopicID]],TopicLookup[TopicID],TopicLookup[SyllabusSubject])</f>
        <v>Science</v>
      </c>
      <c r="B379" s="43">
        <f>_xlfn.XLOOKUP(StatementLookup[[#This Row],[TopicID]],TopicLookup[TopicID],TopicLookup[SyllabusKeyStage])</f>
        <v>3</v>
      </c>
      <c r="C379" s="43" t="str">
        <f>_xlfn.XLOOKUP(StatementLookup[[#This Row],[TopicID]],topics!I:I,topics!D:D)</f>
        <v>KS3.Science</v>
      </c>
      <c r="D379" s="43" t="str">
        <f>_xlfn.XLOOKUP(StatementLookup[[#This Row],[TopicID]],topics!I:I,topics!E:E)</f>
        <v>Y7.Science</v>
      </c>
      <c r="E379" s="44">
        <v>7</v>
      </c>
      <c r="F379" s="36" t="s">
        <v>10</v>
      </c>
      <c r="G379" s="45">
        <v>4</v>
      </c>
      <c r="H379" s="36">
        <v>2</v>
      </c>
      <c r="I379" s="46">
        <v>3</v>
      </c>
      <c r="J37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7P4</v>
      </c>
      <c r="K37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7P4.2</v>
      </c>
      <c r="L37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7P4.2.3</v>
      </c>
      <c r="M379" s="26" t="str">
        <f>IF(ISERROR(_xlfn.XLOOKUP(StatementLookup[[#This Row],[TopicID]],TopicLookup[TopicID],TopicLookup[TopicTitle])),"",_xlfn.XLOOKUP(StatementLookup[[#This Row],[TopicID]],TopicLookup[TopicID],TopicLookup[TopicTitle]))</f>
        <v>Sound and Light Waves</v>
      </c>
      <c r="N379" s="42" t="str">
        <f>IF(ISERROR(_xlfn.XLOOKUP(StatementLookup[[#This Row],[LessonID]],LessonLookup[LessonID],LessonLookup[LessonTitle])),"",_xlfn.XLOOKUP(StatementLookup[[#This Row],[LessonID]],LessonLookup[LessonID],LessonLookup[LessonTitle]))</f>
        <v>Transverse And Longitudinal Waves</v>
      </c>
      <c r="O379" s="1" t="str">
        <f>IF(StatementLookup[[#This Row],[LearningStatementEnter]]="",StatementLookup[[#This Row],[LearningStatementAuto]],StatementLookup[[#This Row],[LearningStatementEnter]])</f>
        <v>Measure properties of a wave.</v>
      </c>
      <c r="P379" s="43" t="s">
        <v>1452</v>
      </c>
      <c r="Q379" s="1" t="s">
        <v>2953</v>
      </c>
      <c r="R379" s="1"/>
      <c r="S37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79" s="43"/>
      <c r="U379" s="43"/>
      <c r="V379" s="43"/>
      <c r="W379" s="43"/>
      <c r="X379" s="43"/>
      <c r="Y379" s="43"/>
      <c r="Z379" s="43"/>
      <c r="AA379" s="43"/>
      <c r="AC379" s="43"/>
      <c r="AD379" s="43"/>
    </row>
    <row r="380" spans="1:30" ht="14.65" customHeight="1" x14ac:dyDescent="0.25">
      <c r="A380" s="42" t="str">
        <f>_xlfn.XLOOKUP(StatementLookup[[#This Row],[TopicID]],TopicLookup[TopicID],TopicLookup[SyllabusSubject])</f>
        <v>Science</v>
      </c>
      <c r="B380" s="43">
        <f>_xlfn.XLOOKUP(StatementLookup[[#This Row],[TopicID]],TopicLookup[TopicID],TopicLookup[SyllabusKeyStage])</f>
        <v>3</v>
      </c>
      <c r="C380" s="43" t="str">
        <f>_xlfn.XLOOKUP(StatementLookup[[#This Row],[TopicID]],topics!I:I,topics!D:D)</f>
        <v>KS3.Science</v>
      </c>
      <c r="D380" s="43" t="str">
        <f>_xlfn.XLOOKUP(StatementLookup[[#This Row],[TopicID]],topics!I:I,topics!E:E)</f>
        <v>Y7.Science</v>
      </c>
      <c r="E380" s="44">
        <v>7</v>
      </c>
      <c r="F380" s="36" t="s">
        <v>10</v>
      </c>
      <c r="G380" s="45">
        <v>4</v>
      </c>
      <c r="H380" s="36">
        <v>3</v>
      </c>
      <c r="I380" s="46">
        <v>1</v>
      </c>
      <c r="J38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7P4</v>
      </c>
      <c r="K38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7P4.3</v>
      </c>
      <c r="L38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7P4.3.1</v>
      </c>
      <c r="M380" s="26" t="str">
        <f>IF(ISERROR(_xlfn.XLOOKUP(StatementLookup[[#This Row],[TopicID]],TopicLookup[TopicID],TopicLookup[TopicTitle])),"",_xlfn.XLOOKUP(StatementLookup[[#This Row],[TopicID]],TopicLookup[TopicID],TopicLookup[TopicTitle]))</f>
        <v>Sound and Light Waves</v>
      </c>
      <c r="N380" s="42" t="str">
        <f>IF(ISERROR(_xlfn.XLOOKUP(StatementLookup[[#This Row],[LessonID]],LessonLookup[LessonID],LessonLookup[LessonTitle])),"",_xlfn.XLOOKUP(StatementLookup[[#This Row],[LessonID]],LessonLookup[LessonID],LessonLookup[LessonTitle]))</f>
        <v>Describing Waves</v>
      </c>
      <c r="O380" s="1" t="str">
        <f>IF(StatementLookup[[#This Row],[LearningStatementEnter]]="",StatementLookup[[#This Row],[LearningStatementAuto]],StatementLookup[[#This Row],[LearningStatementEnter]])</f>
        <v>Define a wave and explain its properties.</v>
      </c>
      <c r="P380" s="43" t="s">
        <v>1453</v>
      </c>
      <c r="Q380" s="1" t="s">
        <v>2953</v>
      </c>
      <c r="R380" s="1"/>
      <c r="S38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80" s="43"/>
      <c r="U380" s="43"/>
      <c r="V380" s="43"/>
      <c r="W380" s="43"/>
      <c r="X380" s="43"/>
      <c r="Y380" s="43"/>
      <c r="Z380" s="43"/>
      <c r="AA380" s="43"/>
      <c r="AC380" s="43"/>
      <c r="AD380" s="43"/>
    </row>
    <row r="381" spans="1:30" ht="14.65" customHeight="1" x14ac:dyDescent="0.25">
      <c r="A381" s="42" t="str">
        <f>_xlfn.XLOOKUP(StatementLookup[[#This Row],[TopicID]],TopicLookup[TopicID],TopicLookup[SyllabusSubject])</f>
        <v>Science</v>
      </c>
      <c r="B381" s="43">
        <f>_xlfn.XLOOKUP(StatementLookup[[#This Row],[TopicID]],TopicLookup[TopicID],TopicLookup[SyllabusKeyStage])</f>
        <v>3</v>
      </c>
      <c r="C381" s="43" t="str">
        <f>_xlfn.XLOOKUP(StatementLookup[[#This Row],[TopicID]],topics!I:I,topics!D:D)</f>
        <v>KS3.Science</v>
      </c>
      <c r="D381" s="43" t="str">
        <f>_xlfn.XLOOKUP(StatementLookup[[#This Row],[TopicID]],topics!I:I,topics!E:E)</f>
        <v>Y7.Science</v>
      </c>
      <c r="E381" s="44">
        <v>7</v>
      </c>
      <c r="F381" s="36" t="s">
        <v>10</v>
      </c>
      <c r="G381" s="45">
        <v>4</v>
      </c>
      <c r="H381" s="36">
        <v>3</v>
      </c>
      <c r="I381" s="46">
        <v>2</v>
      </c>
      <c r="J38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7P4</v>
      </c>
      <c r="K38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7P4.3</v>
      </c>
      <c r="L38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7P4.3.2</v>
      </c>
      <c r="M381" s="26" t="str">
        <f>IF(ISERROR(_xlfn.XLOOKUP(StatementLookup[[#This Row],[TopicID]],TopicLookup[TopicID],TopicLookup[TopicTitle])),"",_xlfn.XLOOKUP(StatementLookup[[#This Row],[TopicID]],TopicLookup[TopicID],TopicLookup[TopicTitle]))</f>
        <v>Sound and Light Waves</v>
      </c>
      <c r="N381" s="42" t="str">
        <f>IF(ISERROR(_xlfn.XLOOKUP(StatementLookup[[#This Row],[LessonID]],LessonLookup[LessonID],LessonLookup[LessonTitle])),"",_xlfn.XLOOKUP(StatementLookup[[#This Row],[LessonID]],LessonLookup[LessonID],LessonLookup[LessonTitle]))</f>
        <v>Describing Waves</v>
      </c>
      <c r="O381" s="1" t="str">
        <f>IF(StatementLookup[[#This Row],[LearningStatementEnter]]="",StatementLookup[[#This Row],[LearningStatementAuto]],StatementLookup[[#This Row],[LearningStatementEnter]])</f>
        <v>Relate amplitude and frequency of a wave to its energy.</v>
      </c>
      <c r="P381" s="43" t="s">
        <v>1454</v>
      </c>
      <c r="Q381" s="1" t="s">
        <v>2953</v>
      </c>
      <c r="R381" s="1"/>
      <c r="S38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81" s="43"/>
      <c r="U381" s="43"/>
      <c r="V381" s="43"/>
      <c r="W381" s="43"/>
      <c r="X381" s="43"/>
      <c r="Y381" s="43"/>
      <c r="Z381" s="43"/>
      <c r="AA381" s="43"/>
      <c r="AC381" s="43"/>
      <c r="AD381" s="43"/>
    </row>
    <row r="382" spans="1:30" ht="14.65" customHeight="1" x14ac:dyDescent="0.25">
      <c r="A382" s="42" t="str">
        <f>_xlfn.XLOOKUP(StatementLookup[[#This Row],[TopicID]],TopicLookup[TopicID],TopicLookup[SyllabusSubject])</f>
        <v>Science</v>
      </c>
      <c r="B382" s="43">
        <f>_xlfn.XLOOKUP(StatementLookup[[#This Row],[TopicID]],TopicLookup[TopicID],TopicLookup[SyllabusKeyStage])</f>
        <v>3</v>
      </c>
      <c r="C382" s="43" t="str">
        <f>_xlfn.XLOOKUP(StatementLookup[[#This Row],[TopicID]],topics!I:I,topics!D:D)</f>
        <v>KS3.Science</v>
      </c>
      <c r="D382" s="43" t="str">
        <f>_xlfn.XLOOKUP(StatementLookup[[#This Row],[TopicID]],topics!I:I,topics!E:E)</f>
        <v>Y7.Science</v>
      </c>
      <c r="E382" s="44">
        <v>7</v>
      </c>
      <c r="F382" s="36" t="s">
        <v>10</v>
      </c>
      <c r="G382" s="45">
        <v>4</v>
      </c>
      <c r="H382" s="36">
        <v>3</v>
      </c>
      <c r="I382" s="46">
        <v>3</v>
      </c>
      <c r="J38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7P4</v>
      </c>
      <c r="K38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7P4.3</v>
      </c>
      <c r="L38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7P4.3.3</v>
      </c>
      <c r="M382" s="26" t="str">
        <f>IF(ISERROR(_xlfn.XLOOKUP(StatementLookup[[#This Row],[TopicID]],TopicLookup[TopicID],TopicLookup[TopicTitle])),"",_xlfn.XLOOKUP(StatementLookup[[#This Row],[TopicID]],TopicLookup[TopicID],TopicLookup[TopicTitle]))</f>
        <v>Sound and Light Waves</v>
      </c>
      <c r="N382" s="42" t="str">
        <f>IF(ISERROR(_xlfn.XLOOKUP(StatementLookup[[#This Row],[LessonID]],LessonLookup[LessonID],LessonLookup[LessonTitle])),"",_xlfn.XLOOKUP(StatementLookup[[#This Row],[LessonID]],LessonLookup[LessonID],LessonLookup[LessonTitle]))</f>
        <v>Describing Waves</v>
      </c>
      <c r="O382" s="1" t="str">
        <f>IF(StatementLookup[[#This Row],[LearningStatementEnter]]="",StatementLookup[[#This Row],[LearningStatementAuto]],StatementLookup[[#This Row],[LearningStatementEnter]])</f>
        <v>Use the wave equation.</v>
      </c>
      <c r="P382" s="43" t="s">
        <v>1455</v>
      </c>
      <c r="Q382" s="1" t="s">
        <v>2953</v>
      </c>
      <c r="R382" s="1"/>
      <c r="S38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82" s="43"/>
      <c r="U382" s="43"/>
      <c r="V382" s="43"/>
      <c r="W382" s="43"/>
      <c r="X382" s="43"/>
      <c r="Y382" s="43"/>
      <c r="Z382" s="43"/>
      <c r="AA382" s="43"/>
      <c r="AC382" s="43"/>
      <c r="AD382" s="43"/>
    </row>
    <row r="383" spans="1:30" ht="14.65" customHeight="1" x14ac:dyDescent="0.25">
      <c r="A383" s="42" t="str">
        <f>_xlfn.XLOOKUP(StatementLookup[[#This Row],[TopicID]],TopicLookup[TopicID],TopicLookup[SyllabusSubject])</f>
        <v>Science</v>
      </c>
      <c r="B383" s="43">
        <f>_xlfn.XLOOKUP(StatementLookup[[#This Row],[TopicID]],TopicLookup[TopicID],TopicLookup[SyllabusKeyStage])</f>
        <v>3</v>
      </c>
      <c r="C383" s="43" t="str">
        <f>_xlfn.XLOOKUP(StatementLookup[[#This Row],[TopicID]],topics!I:I,topics!D:D)</f>
        <v>KS3.Science</v>
      </c>
      <c r="D383" s="43" t="str">
        <f>_xlfn.XLOOKUP(StatementLookup[[#This Row],[TopicID]],topics!I:I,topics!E:E)</f>
        <v>Y7.Science</v>
      </c>
      <c r="E383" s="44">
        <v>7</v>
      </c>
      <c r="F383" s="36" t="s">
        <v>10</v>
      </c>
      <c r="G383" s="45">
        <v>4</v>
      </c>
      <c r="H383" s="36">
        <v>4</v>
      </c>
      <c r="I383" s="46">
        <v>1</v>
      </c>
      <c r="J38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7P4</v>
      </c>
      <c r="K38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7P4.4</v>
      </c>
      <c r="L38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7P4.4.1</v>
      </c>
      <c r="M383" s="26" t="str">
        <f>IF(ISERROR(_xlfn.XLOOKUP(StatementLookup[[#This Row],[TopicID]],TopicLookup[TopicID],TopicLookup[TopicTitle])),"",_xlfn.XLOOKUP(StatementLookup[[#This Row],[TopicID]],TopicLookup[TopicID],TopicLookup[TopicTitle]))</f>
        <v>Sound and Light Waves</v>
      </c>
      <c r="N383" s="42" t="str">
        <f>IF(ISERROR(_xlfn.XLOOKUP(StatementLookup[[#This Row],[LessonID]],LessonLookup[LessonID],LessonLookup[LessonTitle])),"",_xlfn.XLOOKUP(StatementLookup[[#This Row],[LessonID]],LessonLookup[LessonID],LessonLookup[LessonTitle]))</f>
        <v>Light and Electromagnetic Waves</v>
      </c>
      <c r="O383" s="1" t="str">
        <f>IF(StatementLookup[[#This Row],[LearningStatementEnter]]="",StatementLookup[[#This Row],[LearningStatementAuto]],StatementLookup[[#This Row],[LearningStatementEnter]])</f>
        <v>State the properties of electromagnetic waves and list the EM spectrum in order.</v>
      </c>
      <c r="P383" s="1" t="s">
        <v>1456</v>
      </c>
      <c r="Q383" s="1" t="s">
        <v>2953</v>
      </c>
      <c r="R383" s="1"/>
      <c r="S38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83" s="43"/>
      <c r="U383" s="43"/>
      <c r="V383" s="43"/>
      <c r="W383" s="43"/>
      <c r="X383" s="43"/>
      <c r="Y383" s="43"/>
      <c r="Z383" s="43"/>
      <c r="AA383" s="43"/>
      <c r="AC383" s="43"/>
      <c r="AD383" s="43"/>
    </row>
    <row r="384" spans="1:30" ht="14.65" customHeight="1" x14ac:dyDescent="0.25">
      <c r="A384" s="42" t="str">
        <f>_xlfn.XLOOKUP(StatementLookup[[#This Row],[TopicID]],TopicLookup[TopicID],TopicLookup[SyllabusSubject])</f>
        <v>Science</v>
      </c>
      <c r="B384" s="43">
        <f>_xlfn.XLOOKUP(StatementLookup[[#This Row],[TopicID]],TopicLookup[TopicID],TopicLookup[SyllabusKeyStage])</f>
        <v>3</v>
      </c>
      <c r="C384" s="43" t="str">
        <f>_xlfn.XLOOKUP(StatementLookup[[#This Row],[TopicID]],topics!I:I,topics!D:D)</f>
        <v>KS3.Science</v>
      </c>
      <c r="D384" s="43" t="str">
        <f>_xlfn.XLOOKUP(StatementLookup[[#This Row],[TopicID]],topics!I:I,topics!E:E)</f>
        <v>Y7.Science</v>
      </c>
      <c r="E384" s="44">
        <v>7</v>
      </c>
      <c r="F384" s="36" t="s">
        <v>10</v>
      </c>
      <c r="G384" s="45">
        <v>4</v>
      </c>
      <c r="H384" s="36">
        <v>4</v>
      </c>
      <c r="I384" s="46">
        <v>2</v>
      </c>
      <c r="J38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7P4</v>
      </c>
      <c r="K38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7P4.4</v>
      </c>
      <c r="L38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7P4.4.2</v>
      </c>
      <c r="M384" s="26" t="str">
        <f>IF(ISERROR(_xlfn.XLOOKUP(StatementLookup[[#This Row],[TopicID]],TopicLookup[TopicID],TopicLookup[TopicTitle])),"",_xlfn.XLOOKUP(StatementLookup[[#This Row],[TopicID]],TopicLookup[TopicID],TopicLookup[TopicTitle]))</f>
        <v>Sound and Light Waves</v>
      </c>
      <c r="N384" s="42" t="str">
        <f>IF(ISERROR(_xlfn.XLOOKUP(StatementLookup[[#This Row],[LessonID]],LessonLookup[LessonID],LessonLookup[LessonTitle])),"",_xlfn.XLOOKUP(StatementLookup[[#This Row],[LessonID]],LessonLookup[LessonID],LessonLookup[LessonTitle]))</f>
        <v>Light and Electromagnetic Waves</v>
      </c>
      <c r="O384" s="1" t="str">
        <f>IF(StatementLookup[[#This Row],[LearningStatementEnter]]="",StatementLookup[[#This Row],[LearningStatementAuto]],StatementLookup[[#This Row],[LearningStatementEnter]])</f>
        <v>Describe and explain white light, colour and the discovery of infrared light.</v>
      </c>
      <c r="P384" s="43" t="s">
        <v>1457</v>
      </c>
      <c r="Q384" s="1" t="s">
        <v>2953</v>
      </c>
      <c r="R384" s="1"/>
      <c r="S38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84" s="43"/>
      <c r="U384" s="43"/>
      <c r="V384" s="43"/>
      <c r="W384" s="43"/>
      <c r="X384" s="43"/>
      <c r="Y384" s="43"/>
      <c r="Z384" s="43"/>
      <c r="AA384" s="43"/>
      <c r="AC384" s="43"/>
      <c r="AD384" s="43"/>
    </row>
    <row r="385" spans="1:30" ht="14.65" customHeight="1" x14ac:dyDescent="0.25">
      <c r="A385" s="42" t="str">
        <f>_xlfn.XLOOKUP(StatementLookup[[#This Row],[TopicID]],TopicLookup[TopicID],TopicLookup[SyllabusSubject])</f>
        <v>Science</v>
      </c>
      <c r="B385" s="43">
        <f>_xlfn.XLOOKUP(StatementLookup[[#This Row],[TopicID]],TopicLookup[TopicID],TopicLookup[SyllabusKeyStage])</f>
        <v>3</v>
      </c>
      <c r="C385" s="43" t="str">
        <f>_xlfn.XLOOKUP(StatementLookup[[#This Row],[TopicID]],topics!I:I,topics!D:D)</f>
        <v>KS3.Science</v>
      </c>
      <c r="D385" s="43" t="str">
        <f>_xlfn.XLOOKUP(StatementLookup[[#This Row],[TopicID]],topics!I:I,topics!E:E)</f>
        <v>Y7.Science</v>
      </c>
      <c r="E385" s="44">
        <v>7</v>
      </c>
      <c r="F385" s="36" t="s">
        <v>10</v>
      </c>
      <c r="G385" s="45">
        <v>4</v>
      </c>
      <c r="H385" s="36">
        <v>4</v>
      </c>
      <c r="I385" s="46">
        <v>3</v>
      </c>
      <c r="J38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7P4</v>
      </c>
      <c r="K38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7P4.4</v>
      </c>
      <c r="L38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7P4.4.3</v>
      </c>
      <c r="M385" s="26" t="str">
        <f>IF(ISERROR(_xlfn.XLOOKUP(StatementLookup[[#This Row],[TopicID]],TopicLookup[TopicID],TopicLookup[TopicTitle])),"",_xlfn.XLOOKUP(StatementLookup[[#This Row],[TopicID]],TopicLookup[TopicID],TopicLookup[TopicTitle]))</f>
        <v>Sound and Light Waves</v>
      </c>
      <c r="N385" s="42" t="str">
        <f>IF(ISERROR(_xlfn.XLOOKUP(StatementLookup[[#This Row],[LessonID]],LessonLookup[LessonID],LessonLookup[LessonTitle])),"",_xlfn.XLOOKUP(StatementLookup[[#This Row],[LessonID]],LessonLookup[LessonID],LessonLookup[LessonTitle]))</f>
        <v>Light and Electromagnetic Waves</v>
      </c>
      <c r="O385" s="1" t="str">
        <f>IF(StatementLookup[[#This Row],[LearningStatementEnter]]="",StatementLookup[[#This Row],[LearningStatementAuto]],StatementLookup[[#This Row],[LearningStatementEnter]])</f>
        <v>Explain pigments, filters and how we perceive colour.</v>
      </c>
      <c r="P385" s="43" t="s">
        <v>1458</v>
      </c>
      <c r="Q385" s="1" t="s">
        <v>2953</v>
      </c>
      <c r="R385" s="1"/>
      <c r="S38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85" s="43"/>
      <c r="U385" s="43"/>
      <c r="V385" s="43"/>
      <c r="W385" s="43"/>
      <c r="X385" s="43"/>
      <c r="Y385" s="43"/>
      <c r="Z385" s="43"/>
      <c r="AA385" s="43"/>
      <c r="AC385" s="43"/>
      <c r="AD385" s="43"/>
    </row>
    <row r="386" spans="1:30" ht="14.65" customHeight="1" x14ac:dyDescent="0.25">
      <c r="A386" s="42" t="str">
        <f>_xlfn.XLOOKUP(StatementLookup[[#This Row],[TopicID]],TopicLookup[TopicID],TopicLookup[SyllabusSubject])</f>
        <v>Science</v>
      </c>
      <c r="B386" s="43">
        <f>_xlfn.XLOOKUP(StatementLookup[[#This Row],[TopicID]],TopicLookup[TopicID],TopicLookup[SyllabusKeyStage])</f>
        <v>3</v>
      </c>
      <c r="C386" s="43" t="str">
        <f>_xlfn.XLOOKUP(StatementLookup[[#This Row],[TopicID]],topics!I:I,topics!D:D)</f>
        <v>KS3.Science</v>
      </c>
      <c r="D386" s="43" t="str">
        <f>_xlfn.XLOOKUP(StatementLookup[[#This Row],[TopicID]],topics!I:I,topics!E:E)</f>
        <v>Y7.Science</v>
      </c>
      <c r="E386" s="44">
        <v>7</v>
      </c>
      <c r="F386" s="36" t="s">
        <v>10</v>
      </c>
      <c r="G386" s="45">
        <v>4</v>
      </c>
      <c r="H386" s="36">
        <v>5</v>
      </c>
      <c r="I386" s="46">
        <v>1</v>
      </c>
      <c r="J38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7P4</v>
      </c>
      <c r="K38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7P4.5</v>
      </c>
      <c r="L38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7P4.5.1</v>
      </c>
      <c r="M386" s="26" t="str">
        <f>IF(ISERROR(_xlfn.XLOOKUP(StatementLookup[[#This Row],[TopicID]],TopicLookup[TopicID],TopicLookup[TopicTitle])),"",_xlfn.XLOOKUP(StatementLookup[[#This Row],[TopicID]],TopicLookup[TopicID],TopicLookup[TopicTitle]))</f>
        <v>Sound and Light Waves</v>
      </c>
      <c r="N386" s="42" t="str">
        <f>IF(ISERROR(_xlfn.XLOOKUP(StatementLookup[[#This Row],[LessonID]],LessonLookup[LessonID],LessonLookup[LessonTitle])),"",_xlfn.XLOOKUP(StatementLookup[[#This Row],[LessonID]],LessonLookup[LessonID],LessonLookup[LessonTitle]))</f>
        <v>Travelling light</v>
      </c>
      <c r="O386" s="1" t="str">
        <f>IF(StatementLookup[[#This Row],[LearningStatementEnter]]="",StatementLookup[[#This Row],[LearningStatementAuto]],StatementLookup[[#This Row],[LearningStatementEnter]])</f>
        <v>Describe the eye and how we see images.</v>
      </c>
      <c r="P386" s="1" t="s">
        <v>1459</v>
      </c>
      <c r="Q386" s="1" t="s">
        <v>2953</v>
      </c>
      <c r="R386" s="1"/>
      <c r="S38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86" s="43"/>
      <c r="U386" s="43"/>
      <c r="V386" s="43"/>
      <c r="W386" s="43"/>
      <c r="X386" s="43"/>
      <c r="Y386" s="43"/>
      <c r="Z386" s="43"/>
      <c r="AA386" s="43"/>
      <c r="AC386" s="43"/>
      <c r="AD386" s="43"/>
    </row>
    <row r="387" spans="1:30" ht="14.65" customHeight="1" x14ac:dyDescent="0.25">
      <c r="A387" s="42" t="str">
        <f>_xlfn.XLOOKUP(StatementLookup[[#This Row],[TopicID]],TopicLookup[TopicID],TopicLookup[SyllabusSubject])</f>
        <v>Science</v>
      </c>
      <c r="B387" s="43">
        <f>_xlfn.XLOOKUP(StatementLookup[[#This Row],[TopicID]],TopicLookup[TopicID],TopicLookup[SyllabusKeyStage])</f>
        <v>3</v>
      </c>
      <c r="C387" s="43" t="str">
        <f>_xlfn.XLOOKUP(StatementLookup[[#This Row],[TopicID]],topics!I:I,topics!D:D)</f>
        <v>KS3.Science</v>
      </c>
      <c r="D387" s="43" t="str">
        <f>_xlfn.XLOOKUP(StatementLookup[[#This Row],[TopicID]],topics!I:I,topics!E:E)</f>
        <v>Y7.Science</v>
      </c>
      <c r="E387" s="44">
        <v>7</v>
      </c>
      <c r="F387" s="36" t="s">
        <v>10</v>
      </c>
      <c r="G387" s="45">
        <v>4</v>
      </c>
      <c r="H387" s="36">
        <v>5</v>
      </c>
      <c r="I387" s="46">
        <v>2</v>
      </c>
      <c r="J38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7P4</v>
      </c>
      <c r="K38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7P4.5</v>
      </c>
      <c r="L38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7P4.5.2</v>
      </c>
      <c r="M387" s="26" t="str">
        <f>IF(ISERROR(_xlfn.XLOOKUP(StatementLookup[[#This Row],[TopicID]],TopicLookup[TopicID],TopicLookup[TopicTitle])),"",_xlfn.XLOOKUP(StatementLookup[[#This Row],[TopicID]],TopicLookup[TopicID],TopicLookup[TopicTitle]))</f>
        <v>Sound and Light Waves</v>
      </c>
      <c r="N387" s="42" t="str">
        <f>IF(ISERROR(_xlfn.XLOOKUP(StatementLookup[[#This Row],[LessonID]],LessonLookup[LessonID],LessonLookup[LessonTitle])),"",_xlfn.XLOOKUP(StatementLookup[[#This Row],[LessonID]],LessonLookup[LessonID],LessonLookup[LessonTitle]))</f>
        <v>Travelling light</v>
      </c>
      <c r="O387" s="1" t="str">
        <f>IF(StatementLookup[[#This Row],[LearningStatementEnter]]="",StatementLookup[[#This Row],[LearningStatementAuto]],StatementLookup[[#This Row],[LearningStatementEnter]])</f>
        <v>Explain how a pinhole camera produces an image on a screen.</v>
      </c>
      <c r="P387" s="43" t="s">
        <v>1460</v>
      </c>
      <c r="Q387" s="1" t="s">
        <v>2953</v>
      </c>
      <c r="R387" s="1"/>
      <c r="S38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87" s="43"/>
      <c r="U387" s="43"/>
      <c r="V387" s="43"/>
      <c r="W387" s="43"/>
      <c r="X387" s="43"/>
      <c r="Y387" s="43"/>
      <c r="Z387" s="43"/>
      <c r="AA387" s="43"/>
      <c r="AC387" s="43"/>
      <c r="AD387" s="43"/>
    </row>
    <row r="388" spans="1:30" ht="14.65" customHeight="1" x14ac:dyDescent="0.25">
      <c r="A388" s="42" t="str">
        <f>_xlfn.XLOOKUP(StatementLookup[[#This Row],[TopicID]],TopicLookup[TopicID],TopicLookup[SyllabusSubject])</f>
        <v>Science</v>
      </c>
      <c r="B388" s="43">
        <f>_xlfn.XLOOKUP(StatementLookup[[#This Row],[TopicID]],TopicLookup[TopicID],TopicLookup[SyllabusKeyStage])</f>
        <v>3</v>
      </c>
      <c r="C388" s="43" t="str">
        <f>_xlfn.XLOOKUP(StatementLookup[[#This Row],[TopicID]],topics!I:I,topics!D:D)</f>
        <v>KS3.Science</v>
      </c>
      <c r="D388" s="43" t="str">
        <f>_xlfn.XLOOKUP(StatementLookup[[#This Row],[TopicID]],topics!I:I,topics!E:E)</f>
        <v>Y7.Science</v>
      </c>
      <c r="E388" s="44">
        <v>7</v>
      </c>
      <c r="F388" s="36" t="s">
        <v>10</v>
      </c>
      <c r="G388" s="45">
        <v>4</v>
      </c>
      <c r="H388" s="36">
        <v>5</v>
      </c>
      <c r="I388" s="46">
        <v>3</v>
      </c>
      <c r="J38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7P4</v>
      </c>
      <c r="K38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7P4.5</v>
      </c>
      <c r="L38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7P4.5.3</v>
      </c>
      <c r="M388" s="26" t="str">
        <f>IF(ISERROR(_xlfn.XLOOKUP(StatementLookup[[#This Row],[TopicID]],TopicLookup[TopicID],TopicLookup[TopicTitle])),"",_xlfn.XLOOKUP(StatementLookup[[#This Row],[TopicID]],TopicLookup[TopicID],TopicLookup[TopicTitle]))</f>
        <v>Sound and Light Waves</v>
      </c>
      <c r="N388" s="42" t="str">
        <f>IF(ISERROR(_xlfn.XLOOKUP(StatementLookup[[#This Row],[LessonID]],LessonLookup[LessonID],LessonLookup[LessonTitle])),"",_xlfn.XLOOKUP(StatementLookup[[#This Row],[LessonID]],LessonLookup[LessonID],LessonLookup[LessonTitle]))</f>
        <v>Travelling light</v>
      </c>
      <c r="O388" s="1" t="str">
        <f>IF(StatementLookup[[#This Row],[LearningStatementEnter]]="",StatementLookup[[#This Row],[LearningStatementAuto]],StatementLookup[[#This Row],[LearningStatementEnter]])</f>
        <v>Explain how shadows are formed from light travelling in straight lines.</v>
      </c>
      <c r="P388" s="43" t="s">
        <v>1461</v>
      </c>
      <c r="Q388" s="1" t="s">
        <v>2953</v>
      </c>
      <c r="R388" s="1"/>
      <c r="S38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88" s="43"/>
      <c r="U388" s="43"/>
      <c r="V388" s="43"/>
      <c r="W388" s="43"/>
      <c r="X388" s="43"/>
      <c r="Y388" s="43"/>
      <c r="Z388" s="43"/>
      <c r="AA388" s="43"/>
      <c r="AC388" s="43"/>
      <c r="AD388" s="43"/>
    </row>
    <row r="389" spans="1:30" ht="14.65" customHeight="1" x14ac:dyDescent="0.25">
      <c r="A389" s="42" t="str">
        <f>_xlfn.XLOOKUP(StatementLookup[[#This Row],[TopicID]],TopicLookup[TopicID],TopicLookup[SyllabusSubject])</f>
        <v>Science</v>
      </c>
      <c r="B389" s="43">
        <f>_xlfn.XLOOKUP(StatementLookup[[#This Row],[TopicID]],TopicLookup[TopicID],TopicLookup[SyllabusKeyStage])</f>
        <v>3</v>
      </c>
      <c r="C389" s="43" t="str">
        <f>_xlfn.XLOOKUP(StatementLookup[[#This Row],[TopicID]],topics!I:I,topics!D:D)</f>
        <v>KS3.Science</v>
      </c>
      <c r="D389" s="43" t="str">
        <f>_xlfn.XLOOKUP(StatementLookup[[#This Row],[TopicID]],topics!I:I,topics!E:E)</f>
        <v>Y7.Science</v>
      </c>
      <c r="E389" s="44">
        <v>7</v>
      </c>
      <c r="F389" s="36" t="s">
        <v>10</v>
      </c>
      <c r="G389" s="45">
        <v>4</v>
      </c>
      <c r="H389" s="36">
        <v>6</v>
      </c>
      <c r="I389" s="46">
        <v>1</v>
      </c>
      <c r="J38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7P4</v>
      </c>
      <c r="K38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7P4.6</v>
      </c>
      <c r="L38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7P4.6.1</v>
      </c>
      <c r="M389" s="26" t="str">
        <f>IF(ISERROR(_xlfn.XLOOKUP(StatementLookup[[#This Row],[TopicID]],TopicLookup[TopicID],TopicLookup[TopicTitle])),"",_xlfn.XLOOKUP(StatementLookup[[#This Row],[TopicID]],TopicLookup[TopicID],TopicLookup[TopicTitle]))</f>
        <v>Sound and Light Waves</v>
      </c>
      <c r="N389" s="42" t="str">
        <f>IF(ISERROR(_xlfn.XLOOKUP(StatementLookup[[#This Row],[LessonID]],LessonLookup[LessonID],LessonLookup[LessonTitle])),"",_xlfn.XLOOKUP(StatementLookup[[#This Row],[LessonID]],LessonLookup[LessonID],LessonLookup[LessonTitle]))</f>
        <v>Ray Diagrams: Reflection</v>
      </c>
      <c r="O389" s="1" t="str">
        <f>IF(StatementLookup[[#This Row],[LearningStatementEnter]]="",StatementLookup[[#This Row],[LearningStatementAuto]],StatementLookup[[#This Row],[LearningStatementEnter]])</f>
        <v>Describe the law of reflection and draw an accurate ray diagram.</v>
      </c>
      <c r="P389" s="1" t="s">
        <v>1462</v>
      </c>
      <c r="Q389" s="1" t="s">
        <v>2953</v>
      </c>
      <c r="R389" s="1"/>
      <c r="S38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89" s="43"/>
      <c r="U389" s="43"/>
      <c r="V389" s="43"/>
      <c r="W389" s="43"/>
      <c r="X389" s="43"/>
      <c r="Y389" s="43"/>
      <c r="Z389" s="43"/>
      <c r="AA389" s="43"/>
      <c r="AC389" s="43"/>
      <c r="AD389" s="43"/>
    </row>
    <row r="390" spans="1:30" ht="14.65" customHeight="1" x14ac:dyDescent="0.25">
      <c r="A390" s="42" t="str">
        <f>_xlfn.XLOOKUP(StatementLookup[[#This Row],[TopicID]],TopicLookup[TopicID],TopicLookup[SyllabusSubject])</f>
        <v>Science</v>
      </c>
      <c r="B390" s="43">
        <f>_xlfn.XLOOKUP(StatementLookup[[#This Row],[TopicID]],TopicLookup[TopicID],TopicLookup[SyllabusKeyStage])</f>
        <v>3</v>
      </c>
      <c r="C390" s="43" t="str">
        <f>_xlfn.XLOOKUP(StatementLookup[[#This Row],[TopicID]],topics!I:I,topics!D:D)</f>
        <v>KS3.Science</v>
      </c>
      <c r="D390" s="43" t="str">
        <f>_xlfn.XLOOKUP(StatementLookup[[#This Row],[TopicID]],topics!I:I,topics!E:E)</f>
        <v>Y7.Science</v>
      </c>
      <c r="E390" s="44">
        <v>7</v>
      </c>
      <c r="F390" s="36" t="s">
        <v>10</v>
      </c>
      <c r="G390" s="45">
        <v>4</v>
      </c>
      <c r="H390" s="36">
        <v>6</v>
      </c>
      <c r="I390" s="46">
        <v>2</v>
      </c>
      <c r="J39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7P4</v>
      </c>
      <c r="K39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7P4.6</v>
      </c>
      <c r="L39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7P4.6.2</v>
      </c>
      <c r="M390" s="26" t="str">
        <f>IF(ISERROR(_xlfn.XLOOKUP(StatementLookup[[#This Row],[TopicID]],TopicLookup[TopicID],TopicLookup[TopicTitle])),"",_xlfn.XLOOKUP(StatementLookup[[#This Row],[TopicID]],TopicLookup[TopicID],TopicLookup[TopicTitle]))</f>
        <v>Sound and Light Waves</v>
      </c>
      <c r="N390" s="42" t="str">
        <f>IF(ISERROR(_xlfn.XLOOKUP(StatementLookup[[#This Row],[LessonID]],LessonLookup[LessonID],LessonLookup[LessonTitle])),"",_xlfn.XLOOKUP(StatementLookup[[#This Row],[LessonID]],LessonLookup[LessonID],LessonLookup[LessonTitle]))</f>
        <v>Ray Diagrams: Reflection</v>
      </c>
      <c r="O390" s="1" t="str">
        <f>IF(StatementLookup[[#This Row],[LearningStatementEnter]]="",StatementLookup[[#This Row],[LearningStatementAuto]],StatementLookup[[#This Row],[LearningStatementEnter]])</f>
        <v>Describe reflection inside prisms</v>
      </c>
      <c r="P390" s="43" t="s">
        <v>1463</v>
      </c>
      <c r="Q390" s="1" t="s">
        <v>2953</v>
      </c>
      <c r="R390" s="1"/>
      <c r="S39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90" s="43"/>
      <c r="U390" s="43"/>
      <c r="V390" s="43"/>
      <c r="W390" s="43"/>
      <c r="X390" s="43"/>
      <c r="Y390" s="43"/>
      <c r="Z390" s="43"/>
      <c r="AA390" s="43"/>
      <c r="AC390" s="43"/>
      <c r="AD390" s="43"/>
    </row>
    <row r="391" spans="1:30" ht="14.65" customHeight="1" x14ac:dyDescent="0.25">
      <c r="A391" s="42" t="str">
        <f>_xlfn.XLOOKUP(StatementLookup[[#This Row],[TopicID]],TopicLookup[TopicID],TopicLookup[SyllabusSubject])</f>
        <v>Science</v>
      </c>
      <c r="B391" s="43">
        <f>_xlfn.XLOOKUP(StatementLookup[[#This Row],[TopicID]],TopicLookup[TopicID],TopicLookup[SyllabusKeyStage])</f>
        <v>3</v>
      </c>
      <c r="C391" s="43" t="str">
        <f>_xlfn.XLOOKUP(StatementLookup[[#This Row],[TopicID]],topics!I:I,topics!D:D)</f>
        <v>KS3.Science</v>
      </c>
      <c r="D391" s="43" t="str">
        <f>_xlfn.XLOOKUP(StatementLookup[[#This Row],[TopicID]],topics!I:I,topics!E:E)</f>
        <v>Y7.Science</v>
      </c>
      <c r="E391" s="44">
        <v>7</v>
      </c>
      <c r="F391" s="36" t="s">
        <v>10</v>
      </c>
      <c r="G391" s="45">
        <v>4</v>
      </c>
      <c r="H391" s="36">
        <v>6</v>
      </c>
      <c r="I391" s="46">
        <v>3</v>
      </c>
      <c r="J39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7P4</v>
      </c>
      <c r="K39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7P4.6</v>
      </c>
      <c r="L39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7P4.6.3</v>
      </c>
      <c r="M391" s="26" t="str">
        <f>IF(ISERROR(_xlfn.XLOOKUP(StatementLookup[[#This Row],[TopicID]],TopicLookup[TopicID],TopicLookup[TopicTitle])),"",_xlfn.XLOOKUP(StatementLookup[[#This Row],[TopicID]],TopicLookup[TopicID],TopicLookup[TopicTitle]))</f>
        <v>Sound and Light Waves</v>
      </c>
      <c r="N391" s="42" t="str">
        <f>IF(ISERROR(_xlfn.XLOOKUP(StatementLookup[[#This Row],[LessonID]],LessonLookup[LessonID],LessonLookup[LessonTitle])),"",_xlfn.XLOOKUP(StatementLookup[[#This Row],[LessonID]],LessonLookup[LessonID],LessonLookup[LessonTitle]))</f>
        <v>Ray Diagrams: Reflection</v>
      </c>
      <c r="O391" s="1" t="str">
        <f>IF(StatementLookup[[#This Row],[LearningStatementEnter]]="",StatementLookup[[#This Row],[LearningStatementAuto]],StatementLookup[[#This Row],[LearningStatementEnter]])</f>
        <v>Describe images and explain how a periscope uses mirrors and/or prisms.</v>
      </c>
      <c r="P391" s="43" t="s">
        <v>1464</v>
      </c>
      <c r="Q391" s="1" t="s">
        <v>2953</v>
      </c>
      <c r="R391" s="1"/>
      <c r="S39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91" s="43"/>
      <c r="U391" s="43"/>
      <c r="V391" s="43"/>
      <c r="W391" s="43"/>
      <c r="X391" s="43"/>
      <c r="Y391" s="43"/>
      <c r="Z391" s="43"/>
      <c r="AA391" s="43"/>
      <c r="AC391" s="43"/>
      <c r="AD391" s="43"/>
    </row>
    <row r="392" spans="1:30" ht="14.65" customHeight="1" x14ac:dyDescent="0.25">
      <c r="A392" s="42" t="str">
        <f>_xlfn.XLOOKUP(StatementLookup[[#This Row],[TopicID]],TopicLookup[TopicID],TopicLookup[SyllabusSubject])</f>
        <v>Science</v>
      </c>
      <c r="B392" s="43">
        <f>_xlfn.XLOOKUP(StatementLookup[[#This Row],[TopicID]],TopicLookup[TopicID],TopicLookup[SyllabusKeyStage])</f>
        <v>3</v>
      </c>
      <c r="C392" s="43" t="str">
        <f>_xlfn.XLOOKUP(StatementLookup[[#This Row],[TopicID]],topics!I:I,topics!D:D)</f>
        <v>KS3.Science</v>
      </c>
      <c r="D392" s="43" t="str">
        <f>_xlfn.XLOOKUP(StatementLookup[[#This Row],[TopicID]],topics!I:I,topics!E:E)</f>
        <v>Y7.Science</v>
      </c>
      <c r="E392" s="44">
        <v>7</v>
      </c>
      <c r="F392" s="36" t="s">
        <v>10</v>
      </c>
      <c r="G392" s="45">
        <v>4</v>
      </c>
      <c r="H392" s="36">
        <v>7</v>
      </c>
      <c r="I392" s="46">
        <v>1</v>
      </c>
      <c r="J39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7P4</v>
      </c>
      <c r="K39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7P4.7</v>
      </c>
      <c r="L39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7P4.7.1</v>
      </c>
      <c r="M392" s="26" t="str">
        <f>IF(ISERROR(_xlfn.XLOOKUP(StatementLookup[[#This Row],[TopicID]],TopicLookup[TopicID],TopicLookup[TopicTitle])),"",_xlfn.XLOOKUP(StatementLookup[[#This Row],[TopicID]],TopicLookup[TopicID],TopicLookup[TopicTitle]))</f>
        <v>Sound and Light Waves</v>
      </c>
      <c r="N392" s="42" t="str">
        <f>IF(ISERROR(_xlfn.XLOOKUP(StatementLookup[[#This Row],[LessonID]],LessonLookup[LessonID],LessonLookup[LessonTitle])),"",_xlfn.XLOOKUP(StatementLookup[[#This Row],[LessonID]],LessonLookup[LessonID],LessonLookup[LessonTitle]))</f>
        <v>Ray Diagrams: Refraction</v>
      </c>
      <c r="O392" s="1" t="str">
        <f>IF(StatementLookup[[#This Row],[LearningStatementEnter]]="",StatementLookup[[#This Row],[LearningStatementAuto]],StatementLookup[[#This Row],[LearningStatementEnter]])</f>
        <v>Draw an accurate ray diagram for the refraction of light through a prism.</v>
      </c>
      <c r="P392" s="1" t="s">
        <v>1465</v>
      </c>
      <c r="Q392" s="1" t="s">
        <v>2953</v>
      </c>
      <c r="R392" s="1"/>
      <c r="S39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92" s="43"/>
      <c r="U392" s="43"/>
      <c r="V392" s="43"/>
      <c r="W392" s="43"/>
      <c r="X392" s="43"/>
      <c r="Y392" s="43"/>
      <c r="Z392" s="43"/>
      <c r="AA392" s="43"/>
      <c r="AC392" s="43"/>
      <c r="AD392" s="43"/>
    </row>
    <row r="393" spans="1:30" ht="14.65" customHeight="1" x14ac:dyDescent="0.25">
      <c r="A393" s="42" t="str">
        <f>_xlfn.XLOOKUP(StatementLookup[[#This Row],[TopicID]],TopicLookup[TopicID],TopicLookup[SyllabusSubject])</f>
        <v>Science</v>
      </c>
      <c r="B393" s="43">
        <f>_xlfn.XLOOKUP(StatementLookup[[#This Row],[TopicID]],TopicLookup[TopicID],TopicLookup[SyllabusKeyStage])</f>
        <v>3</v>
      </c>
      <c r="C393" s="43" t="str">
        <f>_xlfn.XLOOKUP(StatementLookup[[#This Row],[TopicID]],topics!I:I,topics!D:D)</f>
        <v>KS3.Science</v>
      </c>
      <c r="D393" s="43" t="str">
        <f>_xlfn.XLOOKUP(StatementLookup[[#This Row],[TopicID]],topics!I:I,topics!E:E)</f>
        <v>Y7.Science</v>
      </c>
      <c r="E393" s="44">
        <v>7</v>
      </c>
      <c r="F393" s="36" t="s">
        <v>10</v>
      </c>
      <c r="G393" s="45">
        <v>4</v>
      </c>
      <c r="H393" s="36">
        <v>7</v>
      </c>
      <c r="I393" s="46">
        <v>2</v>
      </c>
      <c r="J39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7P4</v>
      </c>
      <c r="K39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7P4.7</v>
      </c>
      <c r="L39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7P4.7.2</v>
      </c>
      <c r="M393" s="26" t="str">
        <f>IF(ISERROR(_xlfn.XLOOKUP(StatementLookup[[#This Row],[TopicID]],TopicLookup[TopicID],TopicLookup[TopicTitle])),"",_xlfn.XLOOKUP(StatementLookup[[#This Row],[TopicID]],TopicLookup[TopicID],TopicLookup[TopicTitle]))</f>
        <v>Sound and Light Waves</v>
      </c>
      <c r="N393" s="42" t="str">
        <f>IF(ISERROR(_xlfn.XLOOKUP(StatementLookup[[#This Row],[LessonID]],LessonLookup[LessonID],LessonLookup[LessonTitle])),"",_xlfn.XLOOKUP(StatementLookup[[#This Row],[LessonID]],LessonLookup[LessonID],LessonLookup[LessonTitle]))</f>
        <v>Ray Diagrams: Refraction</v>
      </c>
      <c r="O393" s="1" t="str">
        <f>IF(StatementLookup[[#This Row],[LearningStatementEnter]]="",StatementLookup[[#This Row],[LearningStatementAuto]],StatementLookup[[#This Row],[LearningStatementEnter]])</f>
        <v>Describe the refraction of light in different materials and using real world examples.</v>
      </c>
      <c r="P393" s="1" t="s">
        <v>1466</v>
      </c>
      <c r="Q393" s="1" t="s">
        <v>2953</v>
      </c>
      <c r="R393" s="1"/>
      <c r="S39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93" s="43"/>
      <c r="U393" s="43"/>
      <c r="V393" s="43"/>
      <c r="W393" s="43"/>
      <c r="X393" s="43"/>
      <c r="Y393" s="43"/>
      <c r="Z393" s="43"/>
      <c r="AA393" s="43"/>
      <c r="AC393" s="43"/>
      <c r="AD393" s="43"/>
    </row>
    <row r="394" spans="1:30" ht="14.65" customHeight="1" x14ac:dyDescent="0.25">
      <c r="A394" s="42" t="str">
        <f>_xlfn.XLOOKUP(StatementLookup[[#This Row],[TopicID]],TopicLookup[TopicID],TopicLookup[SyllabusSubject])</f>
        <v>Science</v>
      </c>
      <c r="B394" s="43">
        <f>_xlfn.XLOOKUP(StatementLookup[[#This Row],[TopicID]],TopicLookup[TopicID],TopicLookup[SyllabusKeyStage])</f>
        <v>3</v>
      </c>
      <c r="C394" s="43" t="str">
        <f>_xlfn.XLOOKUP(StatementLookup[[#This Row],[TopicID]],topics!I:I,topics!D:D)</f>
        <v>KS3.Science</v>
      </c>
      <c r="D394" s="43" t="str">
        <f>_xlfn.XLOOKUP(StatementLookup[[#This Row],[TopicID]],topics!I:I,topics!E:E)</f>
        <v>Y7.Science</v>
      </c>
      <c r="E394" s="44">
        <v>7</v>
      </c>
      <c r="F394" s="36" t="s">
        <v>10</v>
      </c>
      <c r="G394" s="45">
        <v>4</v>
      </c>
      <c r="H394" s="36">
        <v>7</v>
      </c>
      <c r="I394" s="46">
        <v>3</v>
      </c>
      <c r="J39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7P4</v>
      </c>
      <c r="K39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7P4.7</v>
      </c>
      <c r="L39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7P4.7.3</v>
      </c>
      <c r="M394" s="26" t="str">
        <f>IF(ISERROR(_xlfn.XLOOKUP(StatementLookup[[#This Row],[TopicID]],TopicLookup[TopicID],TopicLookup[TopicTitle])),"",_xlfn.XLOOKUP(StatementLookup[[#This Row],[TopicID]],TopicLookup[TopicID],TopicLookup[TopicTitle]))</f>
        <v>Sound and Light Waves</v>
      </c>
      <c r="N394" s="42" t="str">
        <f>IF(ISERROR(_xlfn.XLOOKUP(StatementLookup[[#This Row],[LessonID]],LessonLookup[LessonID],LessonLookup[LessonTitle])),"",_xlfn.XLOOKUP(StatementLookup[[#This Row],[LessonID]],LessonLookup[LessonID],LessonLookup[LessonTitle]))</f>
        <v>Ray Diagrams: Refraction</v>
      </c>
      <c r="O394" s="1" t="str">
        <f>IF(StatementLookup[[#This Row],[LearningStatementEnter]]="",StatementLookup[[#This Row],[LearningStatementAuto]],StatementLookup[[#This Row],[LearningStatementEnter]])</f>
        <v>Plan an investigation to find a relationship between the angle of incidence and the angle of refraction for a material.</v>
      </c>
      <c r="P394" s="1" t="s">
        <v>1467</v>
      </c>
      <c r="Q394" s="1" t="s">
        <v>2953</v>
      </c>
      <c r="R394" s="1"/>
      <c r="S39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94" s="43"/>
      <c r="U394" s="43"/>
      <c r="V394" s="43"/>
      <c r="W394" s="43"/>
      <c r="X394" s="43"/>
      <c r="Y394" s="43"/>
      <c r="Z394" s="43"/>
      <c r="AA394" s="43"/>
      <c r="AC394" s="43"/>
      <c r="AD394" s="43"/>
    </row>
    <row r="395" spans="1:30" ht="14.65" customHeight="1" x14ac:dyDescent="0.25">
      <c r="A395" s="42" t="str">
        <f>_xlfn.XLOOKUP(StatementLookup[[#This Row],[TopicID]],TopicLookup[TopicID],TopicLookup[SyllabusSubject])</f>
        <v>Science</v>
      </c>
      <c r="B395" s="43">
        <f>_xlfn.XLOOKUP(StatementLookup[[#This Row],[TopicID]],TopicLookup[TopicID],TopicLookup[SyllabusKeyStage])</f>
        <v>3</v>
      </c>
      <c r="C395" s="43" t="str">
        <f>_xlfn.XLOOKUP(StatementLookup[[#This Row],[TopicID]],topics!I:I,topics!D:D)</f>
        <v>KS3.Science</v>
      </c>
      <c r="D395" s="43" t="str">
        <f>_xlfn.XLOOKUP(StatementLookup[[#This Row],[TopicID]],topics!I:I,topics!E:E)</f>
        <v>Y7.Science</v>
      </c>
      <c r="E395" s="44">
        <v>7</v>
      </c>
      <c r="F395" s="36" t="s">
        <v>10</v>
      </c>
      <c r="G395" s="45">
        <v>4</v>
      </c>
      <c r="H395" s="36">
        <v>8</v>
      </c>
      <c r="I395" s="46">
        <v>1</v>
      </c>
      <c r="J39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7P4</v>
      </c>
      <c r="K39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7P4.8</v>
      </c>
      <c r="L39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7P4.8.1</v>
      </c>
      <c r="M395" s="26" t="str">
        <f>IF(ISERROR(_xlfn.XLOOKUP(StatementLookup[[#This Row],[TopicID]],TopicLookup[TopicID],TopicLookup[TopicTitle])),"",_xlfn.XLOOKUP(StatementLookup[[#This Row],[TopicID]],TopicLookup[TopicID],TopicLookup[TopicTitle]))</f>
        <v>Sound and Light Waves</v>
      </c>
      <c r="N395" s="42" t="str">
        <f>IF(ISERROR(_xlfn.XLOOKUP(StatementLookup[[#This Row],[LessonID]],LessonLookup[LessonID],LessonLookup[LessonTitle])),"",_xlfn.XLOOKUP(StatementLookup[[#This Row],[LessonID]],LessonLookup[LessonID],LessonLookup[LessonTitle]))</f>
        <v>Investigating refraction</v>
      </c>
      <c r="O395" s="1" t="str">
        <f>IF(StatementLookup[[#This Row],[LearningStatementEnter]]="",StatementLookup[[#This Row],[LearningStatementAuto]],StatementLookup[[#This Row],[LearningStatementEnter]])</f>
        <v>Perform practical and gather results regarding the relationship between angle of incidence and angle of refraction.</v>
      </c>
      <c r="P395" s="1" t="s">
        <v>1468</v>
      </c>
      <c r="Q395" s="1" t="s">
        <v>2953</v>
      </c>
      <c r="R395" s="1"/>
      <c r="S39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95" s="43"/>
      <c r="U395" s="43"/>
      <c r="V395" s="43"/>
      <c r="W395" s="43"/>
      <c r="X395" s="43"/>
      <c r="Y395" s="43"/>
      <c r="Z395" s="43"/>
      <c r="AA395" s="43"/>
      <c r="AC395" s="43"/>
      <c r="AD395" s="43"/>
    </row>
    <row r="396" spans="1:30" ht="14.65" customHeight="1" x14ac:dyDescent="0.25">
      <c r="A396" s="42" t="str">
        <f>_xlfn.XLOOKUP(StatementLookup[[#This Row],[TopicID]],TopicLookup[TopicID],TopicLookup[SyllabusSubject])</f>
        <v>Science</v>
      </c>
      <c r="B396" s="43">
        <f>_xlfn.XLOOKUP(StatementLookup[[#This Row],[TopicID]],TopicLookup[TopicID],TopicLookup[SyllabusKeyStage])</f>
        <v>3</v>
      </c>
      <c r="C396" s="43" t="str">
        <f>_xlfn.XLOOKUP(StatementLookup[[#This Row],[TopicID]],topics!I:I,topics!D:D)</f>
        <v>KS3.Science</v>
      </c>
      <c r="D396" s="43" t="str">
        <f>_xlfn.XLOOKUP(StatementLookup[[#This Row],[TopicID]],topics!I:I,topics!E:E)</f>
        <v>Y7.Science</v>
      </c>
      <c r="E396" s="44">
        <v>7</v>
      </c>
      <c r="F396" s="36" t="s">
        <v>10</v>
      </c>
      <c r="G396" s="45">
        <v>4</v>
      </c>
      <c r="H396" s="36">
        <v>8</v>
      </c>
      <c r="I396" s="46">
        <v>2</v>
      </c>
      <c r="J39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7P4</v>
      </c>
      <c r="K39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7P4.8</v>
      </c>
      <c r="L39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7P4.8.2</v>
      </c>
      <c r="M396" s="26" t="str">
        <f>IF(ISERROR(_xlfn.XLOOKUP(StatementLookup[[#This Row],[TopicID]],TopicLookup[TopicID],TopicLookup[TopicTitle])),"",_xlfn.XLOOKUP(StatementLookup[[#This Row],[TopicID]],TopicLookup[TopicID],TopicLookup[TopicTitle]))</f>
        <v>Sound and Light Waves</v>
      </c>
      <c r="N396" s="42" t="str">
        <f>IF(ISERROR(_xlfn.XLOOKUP(StatementLookup[[#This Row],[LessonID]],LessonLookup[LessonID],LessonLookup[LessonTitle])),"",_xlfn.XLOOKUP(StatementLookup[[#This Row],[LessonID]],LessonLookup[LessonID],LessonLookup[LessonTitle]))</f>
        <v>Investigating refraction</v>
      </c>
      <c r="O396" s="1" t="str">
        <f>IF(StatementLookup[[#This Row],[LearningStatementEnter]]="",StatementLookup[[#This Row],[LearningStatementAuto]],StatementLookup[[#This Row],[LearningStatementEnter]])</f>
        <v>Evaluate the practical.</v>
      </c>
      <c r="P396" s="1" t="s">
        <v>1469</v>
      </c>
      <c r="Q396" s="1" t="s">
        <v>2953</v>
      </c>
      <c r="R396" s="1"/>
      <c r="S39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96" s="43"/>
      <c r="U396" s="43"/>
      <c r="V396" s="43"/>
      <c r="W396" s="43"/>
      <c r="X396" s="43"/>
      <c r="Y396" s="43"/>
      <c r="Z396" s="43"/>
      <c r="AA396" s="43"/>
      <c r="AC396" s="43"/>
      <c r="AD396" s="43"/>
    </row>
    <row r="397" spans="1:30" ht="14.65" customHeight="1" x14ac:dyDescent="0.25">
      <c r="A397" s="42" t="str">
        <f>_xlfn.XLOOKUP(StatementLookup[[#This Row],[TopicID]],TopicLookup[TopicID],TopicLookup[SyllabusSubject])</f>
        <v>Science</v>
      </c>
      <c r="B397" s="43">
        <f>_xlfn.XLOOKUP(StatementLookup[[#This Row],[TopicID]],TopicLookup[TopicID],TopicLookup[SyllabusKeyStage])</f>
        <v>3</v>
      </c>
      <c r="C397" s="43" t="str">
        <f>_xlfn.XLOOKUP(StatementLookup[[#This Row],[TopicID]],topics!I:I,topics!D:D)</f>
        <v>KS3.Science</v>
      </c>
      <c r="D397" s="43" t="str">
        <f>_xlfn.XLOOKUP(StatementLookup[[#This Row],[TopicID]],topics!I:I,topics!E:E)</f>
        <v>Y7.Science</v>
      </c>
      <c r="E397" s="44">
        <v>7</v>
      </c>
      <c r="F397" s="36" t="s">
        <v>10</v>
      </c>
      <c r="G397" s="45">
        <v>4</v>
      </c>
      <c r="H397" s="36">
        <v>8</v>
      </c>
      <c r="I397" s="46">
        <v>3</v>
      </c>
      <c r="J39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7P4</v>
      </c>
      <c r="K39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7P4.8</v>
      </c>
      <c r="L39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7P4.8.3</v>
      </c>
      <c r="M397" s="26" t="str">
        <f>IF(ISERROR(_xlfn.XLOOKUP(StatementLookup[[#This Row],[TopicID]],TopicLookup[TopicID],TopicLookup[TopicTitle])),"",_xlfn.XLOOKUP(StatementLookup[[#This Row],[TopicID]],TopicLookup[TopicID],TopicLookup[TopicTitle]))</f>
        <v>Sound and Light Waves</v>
      </c>
      <c r="N397" s="42" t="str">
        <f>IF(ISERROR(_xlfn.XLOOKUP(StatementLookup[[#This Row],[LessonID]],LessonLookup[LessonID],LessonLookup[LessonTitle])),"",_xlfn.XLOOKUP(StatementLookup[[#This Row],[LessonID]],LessonLookup[LessonID],LessonLookup[LessonTitle]))</f>
        <v>Investigating refraction</v>
      </c>
      <c r="O397" s="1" t="str">
        <f>IF(StatementLookup[[#This Row],[LearningStatementEnter]]="",StatementLookup[[#This Row],[LearningStatementAuto]],StatementLookup[[#This Row],[LearningStatementEnter]])</f>
        <v>Write a practical report.</v>
      </c>
      <c r="P397" s="1" t="s">
        <v>1470</v>
      </c>
      <c r="Q397" s="1" t="s">
        <v>2953</v>
      </c>
      <c r="R397" s="1"/>
      <c r="S39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97" s="43"/>
      <c r="U397" s="43"/>
      <c r="V397" s="43"/>
      <c r="W397" s="43"/>
      <c r="X397" s="43"/>
      <c r="Y397" s="43"/>
      <c r="Z397" s="43"/>
      <c r="AA397" s="43"/>
      <c r="AC397" s="43"/>
      <c r="AD397" s="43"/>
    </row>
    <row r="398" spans="1:30" ht="14.65" customHeight="1" x14ac:dyDescent="0.25">
      <c r="A398" s="42" t="str">
        <f>_xlfn.XLOOKUP(StatementLookup[[#This Row],[TopicID]],TopicLookup[TopicID],TopicLookup[SyllabusSubject])</f>
        <v>Science</v>
      </c>
      <c r="B398" s="43">
        <f>_xlfn.XLOOKUP(StatementLookup[[#This Row],[TopicID]],TopicLookup[TopicID],TopicLookup[SyllabusKeyStage])</f>
        <v>3</v>
      </c>
      <c r="C398" s="43" t="str">
        <f>_xlfn.XLOOKUP(StatementLookup[[#This Row],[TopicID]],topics!I:I,topics!D:D)</f>
        <v>KS3.Science</v>
      </c>
      <c r="D398" s="43" t="str">
        <f>_xlfn.XLOOKUP(StatementLookup[[#This Row],[TopicID]],topics!I:I,topics!E:E)</f>
        <v>Y7.Science</v>
      </c>
      <c r="E398" s="44">
        <v>7</v>
      </c>
      <c r="F398" s="36" t="s">
        <v>10</v>
      </c>
      <c r="G398" s="45">
        <v>4</v>
      </c>
      <c r="H398" s="36">
        <v>9</v>
      </c>
      <c r="I398" s="46">
        <v>1</v>
      </c>
      <c r="J39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7P4</v>
      </c>
      <c r="K39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7P4.9</v>
      </c>
      <c r="L39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7P4.9.1</v>
      </c>
      <c r="M398" s="26" t="str">
        <f>IF(ISERROR(_xlfn.XLOOKUP(StatementLookup[[#This Row],[TopicID]],TopicLookup[TopicID],TopicLookup[TopicTitle])),"",_xlfn.XLOOKUP(StatementLookup[[#This Row],[TopicID]],TopicLookup[TopicID],TopicLookup[TopicTitle]))</f>
        <v>Sound and Light Waves</v>
      </c>
      <c r="N398" s="27" t="str">
        <f>IF(ISERROR(_xlfn.XLOOKUP(StatementLookup[[#This Row],[LessonID]],LessonLookup[LessonID],LessonLookup[LessonTitle])),"",_xlfn.XLOOKUP(StatementLookup[[#This Row],[LessonID]],LessonLookup[LessonID],LessonLookup[LessonTitle]))</f>
        <v>Total internal reflection</v>
      </c>
      <c r="O398" s="1" t="str">
        <f>IF(StatementLookup[[#This Row],[LearningStatementEnter]]="",StatementLookup[[#This Row],[LearningStatementAuto]],StatementLookup[[#This Row],[LearningStatementEnter]])</f>
        <v>Describe total internal reflection and the critical angle.</v>
      </c>
      <c r="P398" s="1" t="s">
        <v>1471</v>
      </c>
      <c r="Q398" s="1" t="s">
        <v>2953</v>
      </c>
      <c r="R398" s="1"/>
      <c r="S39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98" s="43"/>
      <c r="U398" s="43"/>
      <c r="V398" s="43"/>
      <c r="W398" s="43"/>
      <c r="X398" s="43"/>
      <c r="Y398" s="43"/>
      <c r="Z398" s="43"/>
      <c r="AA398" s="43"/>
      <c r="AC398" s="43"/>
      <c r="AD398" s="43"/>
    </row>
    <row r="399" spans="1:30" ht="14.65" customHeight="1" x14ac:dyDescent="0.25">
      <c r="A399" s="42" t="str">
        <f>_xlfn.XLOOKUP(StatementLookup[[#This Row],[TopicID]],TopicLookup[TopicID],TopicLookup[SyllabusSubject])</f>
        <v>Science</v>
      </c>
      <c r="B399" s="43">
        <f>_xlfn.XLOOKUP(StatementLookup[[#This Row],[TopicID]],TopicLookup[TopicID],TopicLookup[SyllabusKeyStage])</f>
        <v>3</v>
      </c>
      <c r="C399" s="43" t="str">
        <f>_xlfn.XLOOKUP(StatementLookup[[#This Row],[TopicID]],topics!I:I,topics!D:D)</f>
        <v>KS3.Science</v>
      </c>
      <c r="D399" s="43" t="str">
        <f>_xlfn.XLOOKUP(StatementLookup[[#This Row],[TopicID]],topics!I:I,topics!E:E)</f>
        <v>Y7.Science</v>
      </c>
      <c r="E399" s="44">
        <v>7</v>
      </c>
      <c r="F399" s="36" t="s">
        <v>10</v>
      </c>
      <c r="G399" s="45">
        <v>4</v>
      </c>
      <c r="H399" s="36">
        <v>9</v>
      </c>
      <c r="I399" s="46">
        <v>2</v>
      </c>
      <c r="J39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7P4</v>
      </c>
      <c r="K39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7P4.9</v>
      </c>
      <c r="L39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7P4.9.2</v>
      </c>
      <c r="M399" s="26" t="str">
        <f>IF(ISERROR(_xlfn.XLOOKUP(StatementLookup[[#This Row],[TopicID]],TopicLookup[TopicID],TopicLookup[TopicTitle])),"",_xlfn.XLOOKUP(StatementLookup[[#This Row],[TopicID]],TopicLookup[TopicID],TopicLookup[TopicTitle]))</f>
        <v>Sound and Light Waves</v>
      </c>
      <c r="N399" s="27" t="str">
        <f>IF(ISERROR(_xlfn.XLOOKUP(StatementLookup[[#This Row],[LessonID]],LessonLookup[LessonID],LessonLookup[LessonTitle])),"",_xlfn.XLOOKUP(StatementLookup[[#This Row],[LessonID]],LessonLookup[LessonID],LessonLookup[LessonTitle]))</f>
        <v>Total internal reflection</v>
      </c>
      <c r="O399" s="1" t="str">
        <f>IF(StatementLookup[[#This Row],[LearningStatementEnter]]="",StatementLookup[[#This Row],[LearningStatementAuto]],StatementLookup[[#This Row],[LearningStatementEnter]])</f>
        <v>Describe material boundaries where total internal reflection can and cannot take place.</v>
      </c>
      <c r="P399" s="1" t="s">
        <v>1472</v>
      </c>
      <c r="Q399" s="1" t="s">
        <v>2953</v>
      </c>
      <c r="R399" s="1"/>
      <c r="S39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399" s="43"/>
      <c r="U399" s="43"/>
      <c r="V399" s="43"/>
      <c r="W399" s="43"/>
      <c r="X399" s="43"/>
      <c r="Y399" s="43"/>
      <c r="Z399" s="43"/>
      <c r="AA399" s="43"/>
      <c r="AC399" s="43"/>
      <c r="AD399" s="43"/>
    </row>
    <row r="400" spans="1:30" ht="14.65" customHeight="1" x14ac:dyDescent="0.25">
      <c r="A400" s="42" t="str">
        <f>_xlfn.XLOOKUP(StatementLookup[[#This Row],[TopicID]],TopicLookup[TopicID],TopicLookup[SyllabusSubject])</f>
        <v>Science</v>
      </c>
      <c r="B400" s="43">
        <f>_xlfn.XLOOKUP(StatementLookup[[#This Row],[TopicID]],TopicLookup[TopicID],TopicLookup[SyllabusKeyStage])</f>
        <v>3</v>
      </c>
      <c r="C400" s="43" t="str">
        <f>_xlfn.XLOOKUP(StatementLookup[[#This Row],[TopicID]],topics!I:I,topics!D:D)</f>
        <v>KS3.Science</v>
      </c>
      <c r="D400" s="43" t="str">
        <f>_xlfn.XLOOKUP(StatementLookup[[#This Row],[TopicID]],topics!I:I,topics!E:E)</f>
        <v>Y7.Science</v>
      </c>
      <c r="E400" s="44">
        <v>7</v>
      </c>
      <c r="F400" s="36" t="s">
        <v>10</v>
      </c>
      <c r="G400" s="45">
        <v>4</v>
      </c>
      <c r="H400" s="36">
        <v>9</v>
      </c>
      <c r="I400" s="46">
        <v>3</v>
      </c>
      <c r="J40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7P4</v>
      </c>
      <c r="K40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7P4.9</v>
      </c>
      <c r="L40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7P4.9.3</v>
      </c>
      <c r="M400" s="26" t="str">
        <f>IF(ISERROR(_xlfn.XLOOKUP(StatementLookup[[#This Row],[TopicID]],TopicLookup[TopicID],TopicLookup[TopicTitle])),"",_xlfn.XLOOKUP(StatementLookup[[#This Row],[TopicID]],TopicLookup[TopicID],TopicLookup[TopicTitle]))</f>
        <v>Sound and Light Waves</v>
      </c>
      <c r="N400" s="27" t="str">
        <f>IF(ISERROR(_xlfn.XLOOKUP(StatementLookup[[#This Row],[LessonID]],LessonLookup[LessonID],LessonLookup[LessonTitle])),"",_xlfn.XLOOKUP(StatementLookup[[#This Row],[LessonID]],LessonLookup[LessonID],LessonLookup[LessonTitle]))</f>
        <v>Total internal reflection</v>
      </c>
      <c r="O400" s="1" t="str">
        <f>IF(StatementLookup[[#This Row],[LearningStatementEnter]]="",StatementLookup[[#This Row],[LearningStatementAuto]],StatementLookup[[#This Row],[LearningStatementEnter]])</f>
        <v>Describe fibre optics and their use in lighting, science, and communication.</v>
      </c>
      <c r="P400" s="1" t="s">
        <v>1473</v>
      </c>
      <c r="Q400" s="1" t="s">
        <v>2953</v>
      </c>
      <c r="R400" s="1"/>
      <c r="S40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00" s="43"/>
      <c r="U400" s="43"/>
      <c r="V400" s="43"/>
      <c r="W400" s="43"/>
      <c r="X400" s="43"/>
      <c r="Y400" s="43"/>
      <c r="Z400" s="43"/>
      <c r="AA400" s="43"/>
      <c r="AC400" s="43"/>
      <c r="AD400" s="43"/>
    </row>
    <row r="401" spans="1:30" ht="14.65" customHeight="1" x14ac:dyDescent="0.25">
      <c r="A401" s="42" t="str">
        <f>_xlfn.XLOOKUP(StatementLookup[[#This Row],[TopicID]],TopicLookup[TopicID],TopicLookup[SyllabusSubject])</f>
        <v>Science</v>
      </c>
      <c r="B401" s="43">
        <f>_xlfn.XLOOKUP(StatementLookup[[#This Row],[TopicID]],TopicLookup[TopicID],TopicLookup[SyllabusKeyStage])</f>
        <v>3</v>
      </c>
      <c r="C401" s="43" t="str">
        <f>_xlfn.XLOOKUP(StatementLookup[[#This Row],[TopicID]],topics!I:I,topics!D:D)</f>
        <v>KS3.Science</v>
      </c>
      <c r="D401" s="43" t="str">
        <f>_xlfn.XLOOKUP(StatementLookup[[#This Row],[TopicID]],topics!I:I,topics!E:E)</f>
        <v>Y7.Science</v>
      </c>
      <c r="E401" s="44">
        <v>7</v>
      </c>
      <c r="F401" s="36" t="s">
        <v>10</v>
      </c>
      <c r="G401" s="45">
        <v>4</v>
      </c>
      <c r="H401" s="36" t="s">
        <v>8</v>
      </c>
      <c r="I401" s="46">
        <v>1</v>
      </c>
      <c r="J40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7P4</v>
      </c>
      <c r="K40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7P4.F</v>
      </c>
      <c r="L40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7P4.F.1</v>
      </c>
      <c r="M401" s="26" t="str">
        <f>IF(ISERROR(_xlfn.XLOOKUP(StatementLookup[[#This Row],[TopicID]],TopicLookup[TopicID],TopicLookup[TopicTitle])),"",_xlfn.XLOOKUP(StatementLookup[[#This Row],[TopicID]],TopicLookup[TopicID],TopicLookup[TopicTitle]))</f>
        <v>Sound and Light Waves</v>
      </c>
      <c r="N401" s="42" t="str">
        <f>IF(ISERROR(_xlfn.XLOOKUP(StatementLookup[[#This Row],[LessonID]],LessonLookup[LessonID],LessonLookup[LessonTitle])),"",_xlfn.XLOOKUP(StatementLookup[[#This Row],[LessonID]],LessonLookup[LessonID],LessonLookup[LessonTitle]))</f>
        <v>Test feedback: 7P4 Sound and Light Waves</v>
      </c>
      <c r="O401" s="1" t="str">
        <f>IF(StatementLookup[[#This Row],[LearningStatementEnter]]="",StatementLookup[[#This Row],[LearningStatementAuto]],StatementLookup[[#This Row],[LearningStatementEnter]])</f>
        <v>Review WWW &amp; EBI for topic 7P4 Sound and Light Waves</v>
      </c>
      <c r="P401" s="1"/>
      <c r="Q401" s="1" t="s">
        <v>2954</v>
      </c>
      <c r="R401" s="1"/>
      <c r="S40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WWW &amp; EBI for topic 7P4 Sound and Light Waves</v>
      </c>
      <c r="T401" s="43"/>
      <c r="U401" s="43"/>
      <c r="V401" s="43"/>
      <c r="W401" s="43"/>
      <c r="X401" s="43"/>
      <c r="Y401" s="43"/>
      <c r="Z401" s="43"/>
      <c r="AA401" s="43"/>
      <c r="AC401" s="43"/>
      <c r="AD401" s="43"/>
    </row>
    <row r="402" spans="1:30" ht="14.65" customHeight="1" x14ac:dyDescent="0.25">
      <c r="A402" s="42" t="str">
        <f>_xlfn.XLOOKUP(StatementLookup[[#This Row],[TopicID]],TopicLookup[TopicID],TopicLookup[SyllabusSubject])</f>
        <v>Science</v>
      </c>
      <c r="B402" s="43">
        <f>_xlfn.XLOOKUP(StatementLookup[[#This Row],[TopicID]],TopicLookup[TopicID],TopicLookup[SyllabusKeyStage])</f>
        <v>3</v>
      </c>
      <c r="C402" s="43" t="str">
        <f>_xlfn.XLOOKUP(StatementLookup[[#This Row],[TopicID]],topics!I:I,topics!D:D)</f>
        <v>KS3.Science</v>
      </c>
      <c r="D402" s="43" t="str">
        <f>_xlfn.XLOOKUP(StatementLookup[[#This Row],[TopicID]],topics!I:I,topics!E:E)</f>
        <v>Y7.Science</v>
      </c>
      <c r="E402" s="44">
        <v>7</v>
      </c>
      <c r="F402" s="36" t="s">
        <v>10</v>
      </c>
      <c r="G402" s="45">
        <v>4</v>
      </c>
      <c r="H402" s="36" t="s">
        <v>6</v>
      </c>
      <c r="I402" s="46">
        <v>1</v>
      </c>
      <c r="J40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7P4</v>
      </c>
      <c r="K40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7P4.R</v>
      </c>
      <c r="L40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7P4.R.1</v>
      </c>
      <c r="M402" s="26" t="str">
        <f>IF(ISERROR(_xlfn.XLOOKUP(StatementLookup[[#This Row],[TopicID]],TopicLookup[TopicID],TopicLookup[TopicTitle])),"",_xlfn.XLOOKUP(StatementLookup[[#This Row],[TopicID]],TopicLookup[TopicID],TopicLookup[TopicTitle]))</f>
        <v>Sound and Light Waves</v>
      </c>
      <c r="N402" s="42" t="str">
        <f>IF(ISERROR(_xlfn.XLOOKUP(StatementLookup[[#This Row],[LessonID]],LessonLookup[LessonID],LessonLookup[LessonTitle])),"",_xlfn.XLOOKUP(StatementLookup[[#This Row],[LessonID]],LessonLookup[LessonID],LessonLookup[LessonTitle]))</f>
        <v>Revision of topic 7P4 Sound and Light Waves</v>
      </c>
      <c r="O402" s="1" t="str">
        <f>IF(StatementLookup[[#This Row],[LearningStatementEnter]]="",StatementLookup[[#This Row],[LearningStatementAuto]],StatementLookup[[#This Row],[LearningStatementEnter]])</f>
        <v>Review topic 7P4 Sound and Light Waves</v>
      </c>
      <c r="P402" s="1"/>
      <c r="Q402" s="1" t="s">
        <v>2954</v>
      </c>
      <c r="R402" s="1"/>
      <c r="S40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topic 7P4 Sound and Light Waves</v>
      </c>
      <c r="T402" s="43"/>
      <c r="U402" s="43"/>
      <c r="V402" s="43"/>
      <c r="W402" s="43"/>
      <c r="X402" s="43"/>
      <c r="Y402" s="43"/>
      <c r="Z402" s="43"/>
      <c r="AA402" s="43"/>
      <c r="AC402" s="43"/>
      <c r="AD402" s="43"/>
    </row>
    <row r="403" spans="1:30" ht="14.65" customHeight="1" x14ac:dyDescent="0.25">
      <c r="A403" s="42" t="str">
        <f>_xlfn.XLOOKUP(StatementLookup[[#This Row],[TopicID]],TopicLookup[TopicID],TopicLookup[SyllabusSubject])</f>
        <v>Science</v>
      </c>
      <c r="B403" s="43">
        <f>_xlfn.XLOOKUP(StatementLookup[[#This Row],[TopicID]],TopicLookup[TopicID],TopicLookup[SyllabusKeyStage])</f>
        <v>3</v>
      </c>
      <c r="C403" s="43" t="str">
        <f>_xlfn.XLOOKUP(StatementLookup[[#This Row],[TopicID]],topics!I:I,topics!D:D)</f>
        <v>KS3.Science</v>
      </c>
      <c r="D403" s="43" t="str">
        <f>_xlfn.XLOOKUP(StatementLookup[[#This Row],[TopicID]],topics!I:I,topics!E:E)</f>
        <v>Y7.Science</v>
      </c>
      <c r="E403" s="44">
        <v>7</v>
      </c>
      <c r="F403" s="36" t="s">
        <v>10</v>
      </c>
      <c r="G403" s="45">
        <v>4</v>
      </c>
      <c r="H403" s="36" t="s">
        <v>7</v>
      </c>
      <c r="I403" s="46">
        <v>1</v>
      </c>
      <c r="J40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7P4</v>
      </c>
      <c r="K40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7P4.T</v>
      </c>
      <c r="L40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7P4.T.1</v>
      </c>
      <c r="M403" s="26" t="str">
        <f>IF(ISERROR(_xlfn.XLOOKUP(StatementLookup[[#This Row],[TopicID]],TopicLookup[TopicID],TopicLookup[TopicTitle])),"",_xlfn.XLOOKUP(StatementLookup[[#This Row],[TopicID]],TopicLookup[TopicID],TopicLookup[TopicTitle]))</f>
        <v>Sound and Light Waves</v>
      </c>
      <c r="N403" s="42" t="str">
        <f>IF(ISERROR(_xlfn.XLOOKUP(StatementLookup[[#This Row],[LessonID]],LessonLookup[LessonID],LessonLookup[LessonTitle])),"",_xlfn.XLOOKUP(StatementLookup[[#This Row],[LessonID]],LessonLookup[LessonID],LessonLookup[LessonTitle]))</f>
        <v>Topic test: 7P4 Sound and Light Waves</v>
      </c>
      <c r="O403" s="1" t="str">
        <f>IF(StatementLookup[[#This Row],[LearningStatementEnter]]="",StatementLookup[[#This Row],[LearningStatementAuto]],StatementLookup[[#This Row],[LearningStatementEnter]])</f>
        <v>Test understanding of topic 7P4 Sound and Light Waves</v>
      </c>
      <c r="P403" s="1"/>
      <c r="Q403" s="1" t="s">
        <v>2954</v>
      </c>
      <c r="R403" s="1"/>
      <c r="S40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Test understanding of topic 7P4 Sound and Light Waves</v>
      </c>
      <c r="T403" s="43"/>
      <c r="U403" s="43"/>
      <c r="V403" s="43"/>
      <c r="W403" s="43"/>
      <c r="X403" s="43"/>
      <c r="Y403" s="43"/>
      <c r="Z403" s="43"/>
      <c r="AA403" s="43"/>
      <c r="AC403" s="43"/>
      <c r="AD403" s="43"/>
    </row>
    <row r="404" spans="1:30" ht="14.65" customHeight="1" x14ac:dyDescent="0.25">
      <c r="A404" s="42" t="str">
        <f>_xlfn.XLOOKUP(StatementLookup[[#This Row],[TopicID]],TopicLookup[TopicID],TopicLookup[SyllabusSubject])</f>
        <v>Science</v>
      </c>
      <c r="B404" s="43">
        <f>_xlfn.XLOOKUP(StatementLookup[[#This Row],[TopicID]],TopicLookup[TopicID],TopicLookup[SyllabusKeyStage])</f>
        <v>3</v>
      </c>
      <c r="C404" s="43" t="str">
        <f>_xlfn.XLOOKUP(StatementLookup[[#This Row],[TopicID]],topics!I:I,topics!D:D)</f>
        <v>KS3.Science</v>
      </c>
      <c r="D404" s="43" t="str">
        <f>_xlfn.XLOOKUP(StatementLookup[[#This Row],[TopicID]],topics!I:I,topics!E:E)</f>
        <v>Y7.Science</v>
      </c>
      <c r="E404" s="44">
        <v>7</v>
      </c>
      <c r="F404" s="36" t="s">
        <v>10</v>
      </c>
      <c r="G404" s="45">
        <v>5</v>
      </c>
      <c r="H404" s="36">
        <v>1</v>
      </c>
      <c r="I404" s="46">
        <v>1</v>
      </c>
      <c r="J40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7P5</v>
      </c>
      <c r="K40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7P5.1</v>
      </c>
      <c r="L40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7P5.1.1</v>
      </c>
      <c r="M404" s="26" t="str">
        <f>IF(ISERROR(_xlfn.XLOOKUP(StatementLookup[[#This Row],[TopicID]],TopicLookup[TopicID],TopicLookup[TopicTitle])),"",_xlfn.XLOOKUP(StatementLookup[[#This Row],[TopicID]],TopicLookup[TopicID],TopicLookup[TopicTitle]))</f>
        <v>Introduction to Space</v>
      </c>
      <c r="N404" s="42" t="str">
        <f>IF(ISERROR(_xlfn.XLOOKUP(StatementLookup[[#This Row],[LessonID]],LessonLookup[LessonID],LessonLookup[LessonTitle])),"",_xlfn.XLOOKUP(StatementLookup[[#This Row],[LessonID]],LessonLookup[LessonID],LessonLookup[LessonTitle]))</f>
        <v>Our Place In Space</v>
      </c>
      <c r="O404" s="1" t="str">
        <f>IF(StatementLookup[[#This Row],[LearningStatementEnter]]="",StatementLookup[[#This Row],[LearningStatementAuto]],StatementLookup[[#This Row],[LearningStatementEnter]])</f>
        <v>Describe the structure of our solar system.</v>
      </c>
      <c r="P404" s="43" t="s">
        <v>1474</v>
      </c>
      <c r="Q404" s="1" t="s">
        <v>2953</v>
      </c>
      <c r="R404" s="1"/>
      <c r="S40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04" s="43"/>
      <c r="U404" s="43"/>
      <c r="V404" s="43"/>
      <c r="W404" s="43"/>
      <c r="X404" s="43"/>
      <c r="Y404" s="43"/>
      <c r="Z404" s="43"/>
      <c r="AA404" s="43"/>
      <c r="AC404" s="43"/>
      <c r="AD404" s="43"/>
    </row>
    <row r="405" spans="1:30" ht="14.65" customHeight="1" x14ac:dyDescent="0.25">
      <c r="A405" s="42" t="str">
        <f>_xlfn.XLOOKUP(StatementLookup[[#This Row],[TopicID]],TopicLookup[TopicID],TopicLookup[SyllabusSubject])</f>
        <v>Science</v>
      </c>
      <c r="B405" s="43">
        <f>_xlfn.XLOOKUP(StatementLookup[[#This Row],[TopicID]],TopicLookup[TopicID],TopicLookup[SyllabusKeyStage])</f>
        <v>3</v>
      </c>
      <c r="C405" s="43" t="str">
        <f>_xlfn.XLOOKUP(StatementLookup[[#This Row],[TopicID]],topics!I:I,topics!D:D)</f>
        <v>KS3.Science</v>
      </c>
      <c r="D405" s="43" t="str">
        <f>_xlfn.XLOOKUP(StatementLookup[[#This Row],[TopicID]],topics!I:I,topics!E:E)</f>
        <v>Y7.Science</v>
      </c>
      <c r="E405" s="44">
        <v>7</v>
      </c>
      <c r="F405" s="36" t="s">
        <v>10</v>
      </c>
      <c r="G405" s="45">
        <v>5</v>
      </c>
      <c r="H405" s="36">
        <v>1</v>
      </c>
      <c r="I405" s="46">
        <v>2</v>
      </c>
      <c r="J40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7P5</v>
      </c>
      <c r="K40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7P5.1</v>
      </c>
      <c r="L40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7P5.1.2</v>
      </c>
      <c r="M405" s="26" t="str">
        <f>IF(ISERROR(_xlfn.XLOOKUP(StatementLookup[[#This Row],[TopicID]],TopicLookup[TopicID],TopicLookup[TopicTitle])),"",_xlfn.XLOOKUP(StatementLookup[[#This Row],[TopicID]],TopicLookup[TopicID],TopicLookup[TopicTitle]))</f>
        <v>Introduction to Space</v>
      </c>
      <c r="N405" s="42" t="str">
        <f>IF(ISERROR(_xlfn.XLOOKUP(StatementLookup[[#This Row],[LessonID]],LessonLookup[LessonID],LessonLookup[LessonTitle])),"",_xlfn.XLOOKUP(StatementLookup[[#This Row],[LessonID]],LessonLookup[LessonID],LessonLookup[LessonTitle]))</f>
        <v>Our Place In Space</v>
      </c>
      <c r="O405" s="1" t="str">
        <f>IF(StatementLookup[[#This Row],[LearningStatementEnter]]="",StatementLookup[[#This Row],[LearningStatementAuto]],StatementLookup[[#This Row],[LearningStatementEnter]])</f>
        <v>Compare the size &amp; structures of the different planets that make up our solar system, including terrestrial and gas giants.</v>
      </c>
      <c r="P405" s="1" t="s">
        <v>1475</v>
      </c>
      <c r="Q405" s="1" t="s">
        <v>2953</v>
      </c>
      <c r="R405" s="1"/>
      <c r="S40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05" s="43"/>
      <c r="U405" s="43"/>
      <c r="V405" s="43"/>
      <c r="W405" s="43"/>
      <c r="X405" s="43"/>
      <c r="Y405" s="43"/>
      <c r="Z405" s="43"/>
      <c r="AA405" s="43"/>
      <c r="AC405" s="43"/>
      <c r="AD405" s="43"/>
    </row>
    <row r="406" spans="1:30" ht="14.65" customHeight="1" x14ac:dyDescent="0.25">
      <c r="A406" s="42" t="str">
        <f>_xlfn.XLOOKUP(StatementLookup[[#This Row],[TopicID]],TopicLookup[TopicID],TopicLookup[SyllabusSubject])</f>
        <v>Science</v>
      </c>
      <c r="B406" s="43">
        <f>_xlfn.XLOOKUP(StatementLookup[[#This Row],[TopicID]],TopicLookup[TopicID],TopicLookup[SyllabusKeyStage])</f>
        <v>3</v>
      </c>
      <c r="C406" s="43" t="str">
        <f>_xlfn.XLOOKUP(StatementLookup[[#This Row],[TopicID]],topics!I:I,topics!D:D)</f>
        <v>KS3.Science</v>
      </c>
      <c r="D406" s="43" t="str">
        <f>_xlfn.XLOOKUP(StatementLookup[[#This Row],[TopicID]],topics!I:I,topics!E:E)</f>
        <v>Y7.Science</v>
      </c>
      <c r="E406" s="44">
        <v>7</v>
      </c>
      <c r="F406" s="36" t="s">
        <v>10</v>
      </c>
      <c r="G406" s="45">
        <v>5</v>
      </c>
      <c r="H406" s="36">
        <v>1</v>
      </c>
      <c r="I406" s="46">
        <v>3</v>
      </c>
      <c r="J40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7P5</v>
      </c>
      <c r="K40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7P5.1</v>
      </c>
      <c r="L40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7P5.1.3</v>
      </c>
      <c r="M406" s="26" t="str">
        <f>IF(ISERROR(_xlfn.XLOOKUP(StatementLookup[[#This Row],[TopicID]],TopicLookup[TopicID],TopicLookup[TopicTitle])),"",_xlfn.XLOOKUP(StatementLookup[[#This Row],[TopicID]],TopicLookup[TopicID],TopicLookup[TopicTitle]))</f>
        <v>Introduction to Space</v>
      </c>
      <c r="N406" s="42" t="str">
        <f>IF(ISERROR(_xlfn.XLOOKUP(StatementLookup[[#This Row],[LessonID]],LessonLookup[LessonID],LessonLookup[LessonTitle])),"",_xlfn.XLOOKUP(StatementLookup[[#This Row],[LessonID]],LessonLookup[LessonID],LessonLookup[LessonTitle]))</f>
        <v>Our Place In Space</v>
      </c>
      <c r="O406" s="1" t="str">
        <f>IF(StatementLookup[[#This Row],[LearningStatementEnter]]="",StatementLookup[[#This Row],[LearningStatementAuto]],StatementLookup[[#This Row],[LearningStatementEnter]])</f>
        <v>Explain how our solar system fits into the bigger picture of our galaxy, the Milky Way.</v>
      </c>
      <c r="P406" s="43" t="s">
        <v>1476</v>
      </c>
      <c r="Q406" s="1" t="s">
        <v>2953</v>
      </c>
      <c r="R406" s="1"/>
      <c r="S40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06" s="43"/>
      <c r="U406" s="43"/>
      <c r="V406" s="43"/>
      <c r="W406" s="43"/>
      <c r="X406" s="43"/>
      <c r="Y406" s="43"/>
      <c r="Z406" s="43"/>
      <c r="AA406" s="43"/>
      <c r="AC406" s="43"/>
      <c r="AD406" s="43"/>
    </row>
    <row r="407" spans="1:30" ht="14.65" customHeight="1" x14ac:dyDescent="0.25">
      <c r="A407" s="42" t="str">
        <f>_xlfn.XLOOKUP(StatementLookup[[#This Row],[TopicID]],TopicLookup[TopicID],TopicLookup[SyllabusSubject])</f>
        <v>Science</v>
      </c>
      <c r="B407" s="43">
        <f>_xlfn.XLOOKUP(StatementLookup[[#This Row],[TopicID]],TopicLookup[TopicID],TopicLookup[SyllabusKeyStage])</f>
        <v>3</v>
      </c>
      <c r="C407" s="43" t="str">
        <f>_xlfn.XLOOKUP(StatementLookup[[#This Row],[TopicID]],topics!I:I,topics!D:D)</f>
        <v>KS3.Science</v>
      </c>
      <c r="D407" s="43" t="str">
        <f>_xlfn.XLOOKUP(StatementLookup[[#This Row],[TopicID]],topics!I:I,topics!E:E)</f>
        <v>Y7.Science</v>
      </c>
      <c r="E407" s="44">
        <v>7</v>
      </c>
      <c r="F407" s="36" t="s">
        <v>10</v>
      </c>
      <c r="G407" s="45">
        <v>5</v>
      </c>
      <c r="H407" s="36">
        <v>2</v>
      </c>
      <c r="I407" s="46">
        <v>1</v>
      </c>
      <c r="J40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7P5</v>
      </c>
      <c r="K40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7P5.2</v>
      </c>
      <c r="L40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7P5.2.1</v>
      </c>
      <c r="M407" s="26" t="str">
        <f>IF(ISERROR(_xlfn.XLOOKUP(StatementLookup[[#This Row],[TopicID]],TopicLookup[TopicID],TopicLookup[TopicTitle])),"",_xlfn.XLOOKUP(StatementLookup[[#This Row],[TopicID]],TopicLookup[TopicID],TopicLookup[TopicTitle]))</f>
        <v>Introduction to Space</v>
      </c>
      <c r="N407" s="42" t="str">
        <f>IF(ISERROR(_xlfn.XLOOKUP(StatementLookup[[#This Row],[LessonID]],LessonLookup[LessonID],LessonLookup[LessonTitle])),"",_xlfn.XLOOKUP(StatementLookup[[#This Row],[LessonID]],LessonLookup[LessonID],LessonLookup[LessonTitle]))</f>
        <v>Gravity</v>
      </c>
      <c r="O407" s="1" t="str">
        <f>IF(StatementLookup[[#This Row],[LearningStatementEnter]]="",StatementLookup[[#This Row],[LearningStatementAuto]],StatementLookup[[#This Row],[LearningStatementEnter]])</f>
        <v>Describe the effects of gravity on Earth and in the Solar System.</v>
      </c>
      <c r="P407" s="43" t="s">
        <v>1477</v>
      </c>
      <c r="Q407" s="1" t="s">
        <v>2953</v>
      </c>
      <c r="R407" s="1"/>
      <c r="S40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07" s="43"/>
      <c r="U407" s="43"/>
      <c r="V407" s="43"/>
      <c r="W407" s="43"/>
      <c r="X407" s="43"/>
      <c r="Y407" s="43"/>
      <c r="Z407" s="43"/>
      <c r="AA407" s="43"/>
      <c r="AC407" s="43"/>
      <c r="AD407" s="43"/>
    </row>
    <row r="408" spans="1:30" ht="14.65" customHeight="1" x14ac:dyDescent="0.25">
      <c r="A408" s="42" t="str">
        <f>_xlfn.XLOOKUP(StatementLookup[[#This Row],[TopicID]],TopicLookup[TopicID],TopicLookup[SyllabusSubject])</f>
        <v>Science</v>
      </c>
      <c r="B408" s="43">
        <f>_xlfn.XLOOKUP(StatementLookup[[#This Row],[TopicID]],TopicLookup[TopicID],TopicLookup[SyllabusKeyStage])</f>
        <v>3</v>
      </c>
      <c r="C408" s="43" t="str">
        <f>_xlfn.XLOOKUP(StatementLookup[[#This Row],[TopicID]],topics!I:I,topics!D:D)</f>
        <v>KS3.Science</v>
      </c>
      <c r="D408" s="43" t="str">
        <f>_xlfn.XLOOKUP(StatementLookup[[#This Row],[TopicID]],topics!I:I,topics!E:E)</f>
        <v>Y7.Science</v>
      </c>
      <c r="E408" s="44">
        <v>7</v>
      </c>
      <c r="F408" s="36" t="s">
        <v>10</v>
      </c>
      <c r="G408" s="45">
        <v>5</v>
      </c>
      <c r="H408" s="36">
        <v>2</v>
      </c>
      <c r="I408" s="46">
        <v>2</v>
      </c>
      <c r="J40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7P5</v>
      </c>
      <c r="K40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7P5.2</v>
      </c>
      <c r="L40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7P5.2.2</v>
      </c>
      <c r="M408" s="26" t="str">
        <f>IF(ISERROR(_xlfn.XLOOKUP(StatementLookup[[#This Row],[TopicID]],TopicLookup[TopicID],TopicLookup[TopicTitle])),"",_xlfn.XLOOKUP(StatementLookup[[#This Row],[TopicID]],TopicLookup[TopicID],TopicLookup[TopicTitle]))</f>
        <v>Introduction to Space</v>
      </c>
      <c r="N408" s="42" t="str">
        <f>IF(ISERROR(_xlfn.XLOOKUP(StatementLookup[[#This Row],[LessonID]],LessonLookup[LessonID],LessonLookup[LessonTitle])),"",_xlfn.XLOOKUP(StatementLookup[[#This Row],[LessonID]],LessonLookup[LessonID],LessonLookup[LessonTitle]))</f>
        <v>Gravity</v>
      </c>
      <c r="O408" s="1" t="str">
        <f>IF(StatementLookup[[#This Row],[LearningStatementEnter]]="",StatementLookup[[#This Row],[LearningStatementAuto]],StatementLookup[[#This Row],[LearningStatementEnter]])</f>
        <v>Explain the difference between mass and weight.</v>
      </c>
      <c r="P408" s="43" t="s">
        <v>1478</v>
      </c>
      <c r="Q408" s="1" t="s">
        <v>2953</v>
      </c>
      <c r="R408" s="1"/>
      <c r="S40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08" s="43"/>
      <c r="U408" s="43"/>
      <c r="V408" s="43"/>
      <c r="W408" s="43"/>
      <c r="X408" s="43"/>
      <c r="Y408" s="43"/>
      <c r="Z408" s="43"/>
      <c r="AA408" s="43"/>
      <c r="AC408" s="43"/>
      <c r="AD408" s="43"/>
    </row>
    <row r="409" spans="1:30" ht="14.65" customHeight="1" x14ac:dyDescent="0.25">
      <c r="A409" s="42" t="str">
        <f>_xlfn.XLOOKUP(StatementLookup[[#This Row],[TopicID]],TopicLookup[TopicID],TopicLookup[SyllabusSubject])</f>
        <v>Science</v>
      </c>
      <c r="B409" s="43">
        <f>_xlfn.XLOOKUP(StatementLookup[[#This Row],[TopicID]],TopicLookup[TopicID],TopicLookup[SyllabusKeyStage])</f>
        <v>3</v>
      </c>
      <c r="C409" s="43" t="str">
        <f>_xlfn.XLOOKUP(StatementLookup[[#This Row],[TopicID]],topics!I:I,topics!D:D)</f>
        <v>KS3.Science</v>
      </c>
      <c r="D409" s="43" t="str">
        <f>_xlfn.XLOOKUP(StatementLookup[[#This Row],[TopicID]],topics!I:I,topics!E:E)</f>
        <v>Y7.Science</v>
      </c>
      <c r="E409" s="44">
        <v>7</v>
      </c>
      <c r="F409" s="36" t="s">
        <v>10</v>
      </c>
      <c r="G409" s="45">
        <v>5</v>
      </c>
      <c r="H409" s="36">
        <v>2</v>
      </c>
      <c r="I409" s="46">
        <v>3</v>
      </c>
      <c r="J40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7P5</v>
      </c>
      <c r="K40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7P5.2</v>
      </c>
      <c r="L40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7P5.2.3</v>
      </c>
      <c r="M409" s="26" t="str">
        <f>IF(ISERROR(_xlfn.XLOOKUP(StatementLookup[[#This Row],[TopicID]],TopicLookup[TopicID],TopicLookup[TopicTitle])),"",_xlfn.XLOOKUP(StatementLookup[[#This Row],[TopicID]],TopicLookup[TopicID],TopicLookup[TopicTitle]))</f>
        <v>Introduction to Space</v>
      </c>
      <c r="N409" s="42" t="str">
        <f>IF(ISERROR(_xlfn.XLOOKUP(StatementLookup[[#This Row],[LessonID]],LessonLookup[LessonID],LessonLookup[LessonTitle])),"",_xlfn.XLOOKUP(StatementLookup[[#This Row],[LessonID]],LessonLookup[LessonID],LessonLookup[LessonTitle]))</f>
        <v>Gravity</v>
      </c>
      <c r="O409" s="1" t="str">
        <f>IF(StatementLookup[[#This Row],[LearningStatementEnter]]="",StatementLookup[[#This Row],[LearningStatementAuto]],StatementLookup[[#This Row],[LearningStatementEnter]])</f>
        <v>Use W = mg to calculate weight, mass and gravity for various bodies.</v>
      </c>
      <c r="P409" s="43" t="s">
        <v>1479</v>
      </c>
      <c r="Q409" s="1" t="s">
        <v>2953</v>
      </c>
      <c r="R409" s="1"/>
      <c r="S40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09" s="43"/>
      <c r="U409" s="43"/>
      <c r="V409" s="43"/>
      <c r="W409" s="43"/>
      <c r="X409" s="43"/>
      <c r="Y409" s="43"/>
      <c r="Z409" s="43"/>
      <c r="AA409" s="43"/>
      <c r="AC409" s="43"/>
      <c r="AD409" s="43"/>
    </row>
    <row r="410" spans="1:30" ht="14.65" customHeight="1" x14ac:dyDescent="0.25">
      <c r="A410" s="42" t="str">
        <f>_xlfn.XLOOKUP(StatementLookup[[#This Row],[TopicID]],TopicLookup[TopicID],TopicLookup[SyllabusSubject])</f>
        <v>Science</v>
      </c>
      <c r="B410" s="43">
        <f>_xlfn.XLOOKUP(StatementLookup[[#This Row],[TopicID]],TopicLookup[TopicID],TopicLookup[SyllabusKeyStage])</f>
        <v>3</v>
      </c>
      <c r="C410" s="43" t="str">
        <f>_xlfn.XLOOKUP(StatementLookup[[#This Row],[TopicID]],topics!I:I,topics!D:D)</f>
        <v>KS3.Science</v>
      </c>
      <c r="D410" s="43" t="str">
        <f>_xlfn.XLOOKUP(StatementLookup[[#This Row],[TopicID]],topics!I:I,topics!E:E)</f>
        <v>Y7.Science</v>
      </c>
      <c r="E410" s="44">
        <v>7</v>
      </c>
      <c r="F410" s="36" t="s">
        <v>10</v>
      </c>
      <c r="G410" s="45">
        <v>5</v>
      </c>
      <c r="H410" s="36">
        <v>3</v>
      </c>
      <c r="I410" s="46">
        <v>1</v>
      </c>
      <c r="J41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7P5</v>
      </c>
      <c r="K41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7P5.3</v>
      </c>
      <c r="L41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7P5.3.1</v>
      </c>
      <c r="M410" s="26" t="str">
        <f>IF(ISERROR(_xlfn.XLOOKUP(StatementLookup[[#This Row],[TopicID]],TopicLookup[TopicID],TopicLookup[TopicTitle])),"",_xlfn.XLOOKUP(StatementLookup[[#This Row],[TopicID]],TopicLookup[TopicID],TopicLookup[TopicTitle]))</f>
        <v>Introduction to Space</v>
      </c>
      <c r="N410" s="42" t="str">
        <f>IF(ISERROR(_xlfn.XLOOKUP(StatementLookup[[#This Row],[LessonID]],LessonLookup[LessonID],LessonLookup[LessonTitle])),"",_xlfn.XLOOKUP(StatementLookup[[#This Row],[LessonID]],LessonLookup[LessonID],LessonLookup[LessonTitle]))</f>
        <v>Orbits</v>
      </c>
      <c r="O410" s="1" t="str">
        <f>IF(StatementLookup[[#This Row],[LearningStatementEnter]]="",StatementLookup[[#This Row],[LearningStatementAuto]],StatementLookup[[#This Row],[LearningStatementEnter]])</f>
        <v>Explain how the Moon orbits the Earth, and the Earth and other planets orbit the Sun.</v>
      </c>
      <c r="P410" s="43" t="s">
        <v>1480</v>
      </c>
      <c r="Q410" s="1" t="s">
        <v>2953</v>
      </c>
      <c r="R410" s="1"/>
      <c r="S41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10" s="43"/>
      <c r="U410" s="43"/>
      <c r="V410" s="43"/>
      <c r="W410" s="43"/>
      <c r="X410" s="43"/>
      <c r="Y410" s="43"/>
      <c r="Z410" s="43"/>
      <c r="AA410" s="43"/>
      <c r="AC410" s="43"/>
      <c r="AD410" s="43"/>
    </row>
    <row r="411" spans="1:30" ht="14.65" customHeight="1" x14ac:dyDescent="0.25">
      <c r="A411" s="42" t="str">
        <f>_xlfn.XLOOKUP(StatementLookup[[#This Row],[TopicID]],TopicLookup[TopicID],TopicLookup[SyllabusSubject])</f>
        <v>Science</v>
      </c>
      <c r="B411" s="43">
        <f>_xlfn.XLOOKUP(StatementLookup[[#This Row],[TopicID]],TopicLookup[TopicID],TopicLookup[SyllabusKeyStage])</f>
        <v>3</v>
      </c>
      <c r="C411" s="43" t="str">
        <f>_xlfn.XLOOKUP(StatementLookup[[#This Row],[TopicID]],topics!I:I,topics!D:D)</f>
        <v>KS3.Science</v>
      </c>
      <c r="D411" s="43" t="str">
        <f>_xlfn.XLOOKUP(StatementLookup[[#This Row],[TopicID]],topics!I:I,topics!E:E)</f>
        <v>Y7.Science</v>
      </c>
      <c r="E411" s="44">
        <v>7</v>
      </c>
      <c r="F411" s="36" t="s">
        <v>10</v>
      </c>
      <c r="G411" s="45">
        <v>5</v>
      </c>
      <c r="H411" s="36">
        <v>3</v>
      </c>
      <c r="I411" s="46">
        <v>2</v>
      </c>
      <c r="J41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7P5</v>
      </c>
      <c r="K41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7P5.3</v>
      </c>
      <c r="L41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7P5.3.2</v>
      </c>
      <c r="M411" s="26" t="str">
        <f>IF(ISERROR(_xlfn.XLOOKUP(StatementLookup[[#This Row],[TopicID]],TopicLookup[TopicID],TopicLookup[TopicTitle])),"",_xlfn.XLOOKUP(StatementLookup[[#This Row],[TopicID]],TopicLookup[TopicID],TopicLookup[TopicTitle]))</f>
        <v>Introduction to Space</v>
      </c>
      <c r="N411" s="42" t="str">
        <f>IF(ISERROR(_xlfn.XLOOKUP(StatementLookup[[#This Row],[LessonID]],LessonLookup[LessonID],LessonLookup[LessonTitle])),"",_xlfn.XLOOKUP(StatementLookup[[#This Row],[LessonID]],LessonLookup[LessonID],LessonLookup[LessonTitle]))</f>
        <v>Orbits</v>
      </c>
      <c r="O411" s="1" t="str">
        <f>IF(StatementLookup[[#This Row],[LearningStatementEnter]]="",StatementLookup[[#This Row],[LearningStatementAuto]],StatementLookup[[#This Row],[LearningStatementEnter]])</f>
        <v>Describe the orbits of comets.</v>
      </c>
      <c r="P411" s="1" t="s">
        <v>1481</v>
      </c>
      <c r="Q411" s="1" t="s">
        <v>2953</v>
      </c>
      <c r="R411" s="1"/>
      <c r="S41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11" s="43"/>
      <c r="U411" s="43"/>
      <c r="V411" s="43"/>
      <c r="W411" s="43"/>
      <c r="X411" s="43"/>
      <c r="Y411" s="43"/>
      <c r="Z411" s="43"/>
      <c r="AA411" s="43"/>
      <c r="AC411" s="43"/>
      <c r="AD411" s="43"/>
    </row>
    <row r="412" spans="1:30" ht="14.65" customHeight="1" x14ac:dyDescent="0.25">
      <c r="A412" s="42" t="str">
        <f>_xlfn.XLOOKUP(StatementLookup[[#This Row],[TopicID]],TopicLookup[TopicID],TopicLookup[SyllabusSubject])</f>
        <v>Science</v>
      </c>
      <c r="B412" s="43">
        <f>_xlfn.XLOOKUP(StatementLookup[[#This Row],[TopicID]],TopicLookup[TopicID],TopicLookup[SyllabusKeyStage])</f>
        <v>3</v>
      </c>
      <c r="C412" s="43" t="str">
        <f>_xlfn.XLOOKUP(StatementLookup[[#This Row],[TopicID]],topics!I:I,topics!D:D)</f>
        <v>KS3.Science</v>
      </c>
      <c r="D412" s="43" t="str">
        <f>_xlfn.XLOOKUP(StatementLookup[[#This Row],[TopicID]],topics!I:I,topics!E:E)</f>
        <v>Y7.Science</v>
      </c>
      <c r="E412" s="44">
        <v>7</v>
      </c>
      <c r="F412" s="36" t="s">
        <v>10</v>
      </c>
      <c r="G412" s="45">
        <v>5</v>
      </c>
      <c r="H412" s="36">
        <v>3</v>
      </c>
      <c r="I412" s="46">
        <v>3</v>
      </c>
      <c r="J41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7P5</v>
      </c>
      <c r="K41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7P5.3</v>
      </c>
      <c r="L41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7P5.3.3</v>
      </c>
      <c r="M412" s="26" t="str">
        <f>IF(ISERROR(_xlfn.XLOOKUP(StatementLookup[[#This Row],[TopicID]],TopicLookup[TopicID],TopicLookup[TopicTitle])),"",_xlfn.XLOOKUP(StatementLookup[[#This Row],[TopicID]],TopicLookup[TopicID],TopicLookup[TopicTitle]))</f>
        <v>Introduction to Space</v>
      </c>
      <c r="N412" s="42" t="str">
        <f>IF(ISERROR(_xlfn.XLOOKUP(StatementLookup[[#This Row],[LessonID]],LessonLookup[LessonID],LessonLookup[LessonTitle])),"",_xlfn.XLOOKUP(StatementLookup[[#This Row],[LessonID]],LessonLookup[LessonID],LessonLookup[LessonTitle]))</f>
        <v>Orbits</v>
      </c>
      <c r="O412" s="1" t="str">
        <f>IF(StatementLookup[[#This Row],[LearningStatementEnter]]="",StatementLookup[[#This Row],[LearningStatementAuto]],StatementLookup[[#This Row],[LearningStatementEnter]])</f>
        <v>Determine positions and motions of planets from orbital data.</v>
      </c>
      <c r="P412" s="43" t="s">
        <v>1482</v>
      </c>
      <c r="Q412" s="1" t="s">
        <v>2953</v>
      </c>
      <c r="R412" s="1"/>
      <c r="S41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12" s="43"/>
      <c r="U412" s="43"/>
      <c r="V412" s="43"/>
      <c r="W412" s="43"/>
      <c r="X412" s="43"/>
      <c r="Y412" s="43"/>
      <c r="Z412" s="43"/>
      <c r="AA412" s="43"/>
      <c r="AC412" s="43"/>
      <c r="AD412" s="43"/>
    </row>
    <row r="413" spans="1:30" ht="14.65" customHeight="1" x14ac:dyDescent="0.25">
      <c r="A413" s="42" t="str">
        <f>_xlfn.XLOOKUP(StatementLookup[[#This Row],[TopicID]],TopicLookup[TopicID],TopicLookup[SyllabusSubject])</f>
        <v>Science</v>
      </c>
      <c r="B413" s="43">
        <f>_xlfn.XLOOKUP(StatementLookup[[#This Row],[TopicID]],TopicLookup[TopicID],TopicLookup[SyllabusKeyStage])</f>
        <v>3</v>
      </c>
      <c r="C413" s="43" t="str">
        <f>_xlfn.XLOOKUP(StatementLookup[[#This Row],[TopicID]],topics!I:I,topics!D:D)</f>
        <v>KS3.Science</v>
      </c>
      <c r="D413" s="43" t="str">
        <f>_xlfn.XLOOKUP(StatementLookup[[#This Row],[TopicID]],topics!I:I,topics!E:E)</f>
        <v>Y7.Science</v>
      </c>
      <c r="E413" s="44">
        <v>7</v>
      </c>
      <c r="F413" s="36" t="s">
        <v>10</v>
      </c>
      <c r="G413" s="45">
        <v>5</v>
      </c>
      <c r="H413" s="36">
        <v>4</v>
      </c>
      <c r="I413" s="46">
        <v>1</v>
      </c>
      <c r="J41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7P5</v>
      </c>
      <c r="K41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7P5.4</v>
      </c>
      <c r="L41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7P5.4.1</v>
      </c>
      <c r="M413" s="26" t="str">
        <f>IF(ISERROR(_xlfn.XLOOKUP(StatementLookup[[#This Row],[TopicID]],TopicLookup[TopicID],TopicLookup[TopicTitle])),"",_xlfn.XLOOKUP(StatementLookup[[#This Row],[TopicID]],TopicLookup[TopicID],TopicLookup[TopicTitle]))</f>
        <v>Introduction to Space</v>
      </c>
      <c r="N413" s="42" t="str">
        <f>IF(ISERROR(_xlfn.XLOOKUP(StatementLookup[[#This Row],[LessonID]],LessonLookup[LessonID],LessonLookup[LessonTitle])),"",_xlfn.XLOOKUP(StatementLookup[[#This Row],[LessonID]],LessonLookup[LessonID],LessonLookup[LessonTitle]))</f>
        <v>Seasons</v>
      </c>
      <c r="O413" s="1" t="str">
        <f>IF(StatementLookup[[#This Row],[LearningStatementEnter]]="",StatementLookup[[#This Row],[LearningStatementAuto]],StatementLookup[[#This Row],[LearningStatementEnter]])</f>
        <v>Describe the differences between winter and summer.</v>
      </c>
      <c r="P413" s="1" t="s">
        <v>1483</v>
      </c>
      <c r="Q413" s="1" t="s">
        <v>2953</v>
      </c>
      <c r="R413" s="1"/>
      <c r="S41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13" s="43"/>
      <c r="U413" s="43"/>
      <c r="V413" s="43"/>
      <c r="W413" s="43"/>
      <c r="X413" s="43"/>
      <c r="Y413" s="43"/>
      <c r="Z413" s="43"/>
      <c r="AA413" s="43"/>
      <c r="AC413" s="43"/>
      <c r="AD413" s="43"/>
    </row>
    <row r="414" spans="1:30" ht="14.65" customHeight="1" x14ac:dyDescent="0.25">
      <c r="A414" s="42" t="str">
        <f>_xlfn.XLOOKUP(StatementLookup[[#This Row],[TopicID]],TopicLookup[TopicID],TopicLookup[SyllabusSubject])</f>
        <v>Science</v>
      </c>
      <c r="B414" s="43">
        <f>_xlfn.XLOOKUP(StatementLookup[[#This Row],[TopicID]],TopicLookup[TopicID],TopicLookup[SyllabusKeyStage])</f>
        <v>3</v>
      </c>
      <c r="C414" s="43" t="str">
        <f>_xlfn.XLOOKUP(StatementLookup[[#This Row],[TopicID]],topics!I:I,topics!D:D)</f>
        <v>KS3.Science</v>
      </c>
      <c r="D414" s="43" t="str">
        <f>_xlfn.XLOOKUP(StatementLookup[[#This Row],[TopicID]],topics!I:I,topics!E:E)</f>
        <v>Y7.Science</v>
      </c>
      <c r="E414" s="44">
        <v>7</v>
      </c>
      <c r="F414" s="36" t="s">
        <v>10</v>
      </c>
      <c r="G414" s="45">
        <v>5</v>
      </c>
      <c r="H414" s="36">
        <v>4</v>
      </c>
      <c r="I414" s="46">
        <v>2</v>
      </c>
      <c r="J41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7P5</v>
      </c>
      <c r="K41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7P5.4</v>
      </c>
      <c r="L41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7P5.4.2</v>
      </c>
      <c r="M414" s="26" t="str">
        <f>IF(ISERROR(_xlfn.XLOOKUP(StatementLookup[[#This Row],[TopicID]],TopicLookup[TopicID],TopicLookup[TopicTitle])),"",_xlfn.XLOOKUP(StatementLookup[[#This Row],[TopicID]],TopicLookup[TopicID],TopicLookup[TopicTitle]))</f>
        <v>Introduction to Space</v>
      </c>
      <c r="N414" s="42" t="str">
        <f>IF(ISERROR(_xlfn.XLOOKUP(StatementLookup[[#This Row],[LessonID]],LessonLookup[LessonID],LessonLookup[LessonTitle])),"",_xlfn.XLOOKUP(StatementLookup[[#This Row],[LessonID]],LessonLookup[LessonID],LessonLookup[LessonTitle]))</f>
        <v>Seasons</v>
      </c>
      <c r="O414" s="1" t="str">
        <f>IF(StatementLookup[[#This Row],[LearningStatementEnter]]="",StatementLookup[[#This Row],[LearningStatementAuto]],StatementLookup[[#This Row],[LearningStatementEnter]])</f>
        <v>Explain how the axial tilt of the Earth produces the seasons.</v>
      </c>
      <c r="P414" s="43" t="s">
        <v>1484</v>
      </c>
      <c r="Q414" s="1" t="s">
        <v>2953</v>
      </c>
      <c r="R414" s="1"/>
      <c r="S41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14" s="43"/>
      <c r="U414" s="43"/>
      <c r="V414" s="43"/>
      <c r="W414" s="43"/>
      <c r="X414" s="43"/>
      <c r="Y414" s="43"/>
      <c r="Z414" s="43"/>
      <c r="AA414" s="43"/>
      <c r="AC414" s="43"/>
      <c r="AD414" s="43"/>
    </row>
    <row r="415" spans="1:30" ht="14.65" customHeight="1" x14ac:dyDescent="0.25">
      <c r="A415" s="42" t="str">
        <f>_xlfn.XLOOKUP(StatementLookup[[#This Row],[TopicID]],TopicLookup[TopicID],TopicLookup[SyllabusSubject])</f>
        <v>Science</v>
      </c>
      <c r="B415" s="43">
        <f>_xlfn.XLOOKUP(StatementLookup[[#This Row],[TopicID]],TopicLookup[TopicID],TopicLookup[SyllabusKeyStage])</f>
        <v>3</v>
      </c>
      <c r="C415" s="43" t="str">
        <f>_xlfn.XLOOKUP(StatementLookup[[#This Row],[TopicID]],topics!I:I,topics!D:D)</f>
        <v>KS3.Science</v>
      </c>
      <c r="D415" s="43" t="str">
        <f>_xlfn.XLOOKUP(StatementLookup[[#This Row],[TopicID]],topics!I:I,topics!E:E)</f>
        <v>Y7.Science</v>
      </c>
      <c r="E415" s="44">
        <v>7</v>
      </c>
      <c r="F415" s="36" t="s">
        <v>10</v>
      </c>
      <c r="G415" s="45">
        <v>5</v>
      </c>
      <c r="H415" s="36">
        <v>4</v>
      </c>
      <c r="I415" s="46">
        <v>3</v>
      </c>
      <c r="J41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7P5</v>
      </c>
      <c r="K41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7P5.4</v>
      </c>
      <c r="L41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7P5.4.3</v>
      </c>
      <c r="M415" s="26" t="str">
        <f>IF(ISERROR(_xlfn.XLOOKUP(StatementLookup[[#This Row],[TopicID]],TopicLookup[TopicID],TopicLookup[TopicTitle])),"",_xlfn.XLOOKUP(StatementLookup[[#This Row],[TopicID]],TopicLookup[TopicID],TopicLookup[TopicTitle]))</f>
        <v>Introduction to Space</v>
      </c>
      <c r="N415" s="42" t="str">
        <f>IF(ISERROR(_xlfn.XLOOKUP(StatementLookup[[#This Row],[LessonID]],LessonLookup[LessonID],LessonLookup[LessonTitle])),"",_xlfn.XLOOKUP(StatementLookup[[#This Row],[LessonID]],LessonLookup[LessonID],LessonLookup[LessonTitle]))</f>
        <v>Seasons</v>
      </c>
      <c r="O415" s="1" t="str">
        <f>IF(StatementLookup[[#This Row],[LearningStatementEnter]]="",StatementLookup[[#This Row],[LearningStatementAuto]],StatementLookup[[#This Row],[LearningStatementEnter]])</f>
        <v>Explain variations in the length of day and average temperatures through the year.</v>
      </c>
      <c r="P415" s="43" t="s">
        <v>1485</v>
      </c>
      <c r="Q415" s="1" t="s">
        <v>2953</v>
      </c>
      <c r="R415" s="1"/>
      <c r="S41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15" s="43"/>
      <c r="U415" s="43"/>
      <c r="V415" s="43"/>
      <c r="W415" s="43"/>
      <c r="X415" s="43"/>
      <c r="Y415" s="43"/>
      <c r="Z415" s="43"/>
      <c r="AA415" s="43"/>
      <c r="AC415" s="43"/>
      <c r="AD415" s="43"/>
    </row>
    <row r="416" spans="1:30" ht="14.65" customHeight="1" x14ac:dyDescent="0.25">
      <c r="A416" s="42" t="str">
        <f>_xlfn.XLOOKUP(StatementLookup[[#This Row],[TopicID]],TopicLookup[TopicID],TopicLookup[SyllabusSubject])</f>
        <v>Science</v>
      </c>
      <c r="B416" s="43">
        <f>_xlfn.XLOOKUP(StatementLookup[[#This Row],[TopicID]],TopicLookup[TopicID],TopicLookup[SyllabusKeyStage])</f>
        <v>3</v>
      </c>
      <c r="C416" s="43" t="str">
        <f>_xlfn.XLOOKUP(StatementLookup[[#This Row],[TopicID]],topics!I:I,topics!D:D)</f>
        <v>KS3.Science</v>
      </c>
      <c r="D416" s="43" t="str">
        <f>_xlfn.XLOOKUP(StatementLookup[[#This Row],[TopicID]],topics!I:I,topics!E:E)</f>
        <v>Y7.Science</v>
      </c>
      <c r="E416" s="44">
        <v>7</v>
      </c>
      <c r="F416" s="36" t="s">
        <v>10</v>
      </c>
      <c r="G416" s="45">
        <v>5</v>
      </c>
      <c r="H416" s="36">
        <v>5</v>
      </c>
      <c r="I416" s="46">
        <v>1</v>
      </c>
      <c r="J41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7P5</v>
      </c>
      <c r="K41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7P5.5</v>
      </c>
      <c r="L41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7P5.5.1</v>
      </c>
      <c r="M416" s="26" t="str">
        <f>IF(ISERROR(_xlfn.XLOOKUP(StatementLookup[[#This Row],[TopicID]],TopicLookup[TopicID],TopicLookup[TopicTitle])),"",_xlfn.XLOOKUP(StatementLookup[[#This Row],[TopicID]],TopicLookup[TopicID],TopicLookup[TopicTitle]))</f>
        <v>Introduction to Space</v>
      </c>
      <c r="N416" s="42" t="str">
        <f>IF(ISERROR(_xlfn.XLOOKUP(StatementLookup[[#This Row],[LessonID]],LessonLookup[LessonID],LessonLookup[LessonTitle])),"",_xlfn.XLOOKUP(StatementLookup[[#This Row],[LessonID]],LessonLookup[LessonID],LessonLookup[LessonTitle]))</f>
        <v>Keeping Time</v>
      </c>
      <c r="O416" s="1" t="str">
        <f>IF(StatementLookup[[#This Row],[LearningStatementEnter]]="",StatementLookup[[#This Row],[LearningStatementAuto]],StatementLookup[[#This Row],[LearningStatementEnter]])</f>
        <v>Describe and explain the path of the Sun through the sky and how solar dials work.</v>
      </c>
      <c r="P416" s="43" t="s">
        <v>1486</v>
      </c>
      <c r="Q416" s="1" t="s">
        <v>2953</v>
      </c>
      <c r="R416" s="1"/>
      <c r="S41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16" s="43"/>
      <c r="U416" s="43"/>
      <c r="V416" s="43"/>
      <c r="W416" s="43"/>
      <c r="X416" s="43"/>
      <c r="Y416" s="43"/>
      <c r="Z416" s="43"/>
      <c r="AA416" s="43"/>
      <c r="AC416" s="43"/>
      <c r="AD416" s="43"/>
    </row>
    <row r="417" spans="1:30" ht="14.65" customHeight="1" x14ac:dyDescent="0.25">
      <c r="A417" s="42" t="str">
        <f>_xlfn.XLOOKUP(StatementLookup[[#This Row],[TopicID]],TopicLookup[TopicID],TopicLookup[SyllabusSubject])</f>
        <v>Science</v>
      </c>
      <c r="B417" s="43">
        <f>_xlfn.XLOOKUP(StatementLookup[[#This Row],[TopicID]],TopicLookup[TopicID],TopicLookup[SyllabusKeyStage])</f>
        <v>3</v>
      </c>
      <c r="C417" s="43" t="str">
        <f>_xlfn.XLOOKUP(StatementLookup[[#This Row],[TopicID]],topics!I:I,topics!D:D)</f>
        <v>KS3.Science</v>
      </c>
      <c r="D417" s="43" t="str">
        <f>_xlfn.XLOOKUP(StatementLookup[[#This Row],[TopicID]],topics!I:I,topics!E:E)</f>
        <v>Y7.Science</v>
      </c>
      <c r="E417" s="44">
        <v>7</v>
      </c>
      <c r="F417" s="36" t="s">
        <v>10</v>
      </c>
      <c r="G417" s="45">
        <v>5</v>
      </c>
      <c r="H417" s="36">
        <v>5</v>
      </c>
      <c r="I417" s="46">
        <v>2</v>
      </c>
      <c r="J41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7P5</v>
      </c>
      <c r="K41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7P5.5</v>
      </c>
      <c r="L41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7P5.5.2</v>
      </c>
      <c r="M417" s="26" t="str">
        <f>IF(ISERROR(_xlfn.XLOOKUP(StatementLookup[[#This Row],[TopicID]],TopicLookup[TopicID],TopicLookup[TopicTitle])),"",_xlfn.XLOOKUP(StatementLookup[[#This Row],[TopicID]],TopicLookup[TopicID],TopicLookup[TopicTitle]))</f>
        <v>Introduction to Space</v>
      </c>
      <c r="N417" s="42" t="str">
        <f>IF(ISERROR(_xlfn.XLOOKUP(StatementLookup[[#This Row],[LessonID]],LessonLookup[LessonID],LessonLookup[LessonTitle])),"",_xlfn.XLOOKUP(StatementLookup[[#This Row],[LessonID]],LessonLookup[LessonID],LessonLookup[LessonTitle]))</f>
        <v>Keeping Time</v>
      </c>
      <c r="O417" s="1" t="str">
        <f>IF(StatementLookup[[#This Row],[LearningStatementEnter]]="",StatementLookup[[#This Row],[LearningStatementAuto]],StatementLookup[[#This Row],[LearningStatementEnter]])</f>
        <v>Discuss why we change the clocks twice each year in the UK but countries closer to the equator do not.</v>
      </c>
      <c r="P417" s="1" t="s">
        <v>1487</v>
      </c>
      <c r="Q417" s="1" t="s">
        <v>2953</v>
      </c>
      <c r="R417" s="1"/>
      <c r="S41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17" s="43"/>
      <c r="U417" s="43"/>
      <c r="V417" s="43"/>
      <c r="W417" s="43"/>
      <c r="X417" s="43"/>
      <c r="Y417" s="43"/>
      <c r="Z417" s="43"/>
      <c r="AA417" s="43"/>
      <c r="AC417" s="43"/>
      <c r="AD417" s="43"/>
    </row>
    <row r="418" spans="1:30" ht="14.65" customHeight="1" x14ac:dyDescent="0.25">
      <c r="A418" s="42" t="str">
        <f>_xlfn.XLOOKUP(StatementLookup[[#This Row],[TopicID]],TopicLookup[TopicID],TopicLookup[SyllabusSubject])</f>
        <v>Science</v>
      </c>
      <c r="B418" s="43">
        <f>_xlfn.XLOOKUP(StatementLookup[[#This Row],[TopicID]],TopicLookup[TopicID],TopicLookup[SyllabusKeyStage])</f>
        <v>3</v>
      </c>
      <c r="C418" s="43" t="str">
        <f>_xlfn.XLOOKUP(StatementLookup[[#This Row],[TopicID]],topics!I:I,topics!D:D)</f>
        <v>KS3.Science</v>
      </c>
      <c r="D418" s="43" t="str">
        <f>_xlfn.XLOOKUP(StatementLookup[[#This Row],[TopicID]],topics!I:I,topics!E:E)</f>
        <v>Y7.Science</v>
      </c>
      <c r="E418" s="44">
        <v>7</v>
      </c>
      <c r="F418" s="36" t="s">
        <v>10</v>
      </c>
      <c r="G418" s="45">
        <v>5</v>
      </c>
      <c r="H418" s="36">
        <v>5</v>
      </c>
      <c r="I418" s="46">
        <v>3</v>
      </c>
      <c r="J41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7P5</v>
      </c>
      <c r="K41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7P5.5</v>
      </c>
      <c r="L41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7P5.5.3</v>
      </c>
      <c r="M418" s="26" t="str">
        <f>IF(ISERROR(_xlfn.XLOOKUP(StatementLookup[[#This Row],[TopicID]],TopicLookup[TopicID],TopicLookup[TopicTitle])),"",_xlfn.XLOOKUP(StatementLookup[[#This Row],[TopicID]],TopicLookup[TopicID],TopicLookup[TopicTitle]))</f>
        <v>Introduction to Space</v>
      </c>
      <c r="N418" s="42" t="str">
        <f>IF(ISERROR(_xlfn.XLOOKUP(StatementLookup[[#This Row],[LessonID]],LessonLookup[LessonID],LessonLookup[LessonTitle])),"",_xlfn.XLOOKUP(StatementLookup[[#This Row],[LessonID]],LessonLookup[LessonID],LessonLookup[LessonTitle]))</f>
        <v>Keeping Time</v>
      </c>
      <c r="O418" s="1" t="str">
        <f>IF(StatementLookup[[#This Row],[LearningStatementEnter]]="",StatementLookup[[#This Row],[LearningStatementAuto]],StatementLookup[[#This Row],[LearningStatementEnter]])</f>
        <v>Explain modern time-keeping methods, including time-zones and the need for a leap year.</v>
      </c>
      <c r="P418" s="43" t="s">
        <v>1488</v>
      </c>
      <c r="Q418" s="1" t="s">
        <v>2953</v>
      </c>
      <c r="R418" s="1"/>
      <c r="S41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18" s="43"/>
      <c r="U418" s="43"/>
      <c r="V418" s="43"/>
      <c r="W418" s="43"/>
      <c r="X418" s="43"/>
      <c r="Y418" s="43"/>
      <c r="Z418" s="43"/>
      <c r="AA418" s="43"/>
      <c r="AC418" s="43"/>
      <c r="AD418" s="43"/>
    </row>
    <row r="419" spans="1:30" ht="14.65" customHeight="1" x14ac:dyDescent="0.25">
      <c r="A419" s="42" t="str">
        <f>_xlfn.XLOOKUP(StatementLookup[[#This Row],[TopicID]],TopicLookup[TopicID],TopicLookup[SyllabusSubject])</f>
        <v>Science</v>
      </c>
      <c r="B419" s="43">
        <f>_xlfn.XLOOKUP(StatementLookup[[#This Row],[TopicID]],TopicLookup[TopicID],TopicLookup[SyllabusKeyStage])</f>
        <v>3</v>
      </c>
      <c r="C419" s="43" t="str">
        <f>_xlfn.XLOOKUP(StatementLookup[[#This Row],[TopicID]],topics!I:I,topics!D:D)</f>
        <v>KS3.Science</v>
      </c>
      <c r="D419" s="43" t="str">
        <f>_xlfn.XLOOKUP(StatementLookup[[#This Row],[TopicID]],topics!I:I,topics!E:E)</f>
        <v>Y7.Science</v>
      </c>
      <c r="E419" s="44">
        <v>7</v>
      </c>
      <c r="F419" s="36" t="s">
        <v>10</v>
      </c>
      <c r="G419" s="45">
        <v>5</v>
      </c>
      <c r="H419" s="36">
        <v>6</v>
      </c>
      <c r="I419" s="46">
        <v>1</v>
      </c>
      <c r="J41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7P5</v>
      </c>
      <c r="K41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7P5.6</v>
      </c>
      <c r="L41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7P5.6.1</v>
      </c>
      <c r="M419" s="26" t="str">
        <f>IF(ISERROR(_xlfn.XLOOKUP(StatementLookup[[#This Row],[TopicID]],TopicLookup[TopicID],TopicLookup[TopicTitle])),"",_xlfn.XLOOKUP(StatementLookup[[#This Row],[TopicID]],TopicLookup[TopicID],TopicLookup[TopicTitle]))</f>
        <v>Introduction to Space</v>
      </c>
      <c r="N419" s="42" t="str">
        <f>IF(ISERROR(_xlfn.XLOOKUP(StatementLookup[[#This Row],[LessonID]],LessonLookup[LessonID],LessonLookup[LessonTitle])),"",_xlfn.XLOOKUP(StatementLookup[[#This Row],[LessonID]],LessonLookup[LessonID],LessonLookup[LessonTitle]))</f>
        <v>The Moon</v>
      </c>
      <c r="O419" s="1" t="str">
        <f>IF(StatementLookup[[#This Row],[LearningStatementEnter]]="",StatementLookup[[#This Row],[LearningStatementAuto]],StatementLookup[[#This Row],[LearningStatementEnter]])</f>
        <v xml:space="preserve">Describe how the Moon was formed and how it causes tide on Earth. </v>
      </c>
      <c r="P419" s="43" t="s">
        <v>1489</v>
      </c>
      <c r="Q419" s="1" t="s">
        <v>2953</v>
      </c>
      <c r="R419" s="1"/>
      <c r="S41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19" s="43"/>
      <c r="U419" s="43"/>
      <c r="V419" s="43"/>
      <c r="W419" s="43"/>
      <c r="X419" s="43"/>
      <c r="Y419" s="43"/>
      <c r="Z419" s="43"/>
      <c r="AA419" s="43"/>
      <c r="AC419" s="43"/>
      <c r="AD419" s="43"/>
    </row>
    <row r="420" spans="1:30" ht="14.65" customHeight="1" x14ac:dyDescent="0.25">
      <c r="A420" s="42" t="str">
        <f>_xlfn.XLOOKUP(StatementLookup[[#This Row],[TopicID]],TopicLookup[TopicID],TopicLookup[SyllabusSubject])</f>
        <v>Science</v>
      </c>
      <c r="B420" s="43">
        <f>_xlfn.XLOOKUP(StatementLookup[[#This Row],[TopicID]],TopicLookup[TopicID],TopicLookup[SyllabusKeyStage])</f>
        <v>3</v>
      </c>
      <c r="C420" s="43" t="str">
        <f>_xlfn.XLOOKUP(StatementLookup[[#This Row],[TopicID]],topics!I:I,topics!D:D)</f>
        <v>KS3.Science</v>
      </c>
      <c r="D420" s="43" t="str">
        <f>_xlfn.XLOOKUP(StatementLookup[[#This Row],[TopicID]],topics!I:I,topics!E:E)</f>
        <v>Y7.Science</v>
      </c>
      <c r="E420" s="44">
        <v>7</v>
      </c>
      <c r="F420" s="36" t="s">
        <v>10</v>
      </c>
      <c r="G420" s="45">
        <v>5</v>
      </c>
      <c r="H420" s="36">
        <v>6</v>
      </c>
      <c r="I420" s="46">
        <v>2</v>
      </c>
      <c r="J42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7P5</v>
      </c>
      <c r="K42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7P5.6</v>
      </c>
      <c r="L42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7P5.6.2</v>
      </c>
      <c r="M420" s="26" t="str">
        <f>IF(ISERROR(_xlfn.XLOOKUP(StatementLookup[[#This Row],[TopicID]],TopicLookup[TopicID],TopicLookup[TopicTitle])),"",_xlfn.XLOOKUP(StatementLookup[[#This Row],[TopicID]],TopicLookup[TopicID],TopicLookup[TopicTitle]))</f>
        <v>Introduction to Space</v>
      </c>
      <c r="N420" s="42" t="str">
        <f>IF(ISERROR(_xlfn.XLOOKUP(StatementLookup[[#This Row],[LessonID]],LessonLookup[LessonID],LessonLookup[LessonTitle])),"",_xlfn.XLOOKUP(StatementLookup[[#This Row],[LessonID]],LessonLookup[LessonID],LessonLookup[LessonTitle]))</f>
        <v>The Moon</v>
      </c>
      <c r="O420" s="1" t="str">
        <f>IF(StatementLookup[[#This Row],[LearningStatementEnter]]="",StatementLookup[[#This Row],[LearningStatementAuto]],StatementLookup[[#This Row],[LearningStatementEnter]])</f>
        <v>Describe and explain the waxing and waning of the Moon.</v>
      </c>
      <c r="P420" s="1" t="s">
        <v>1490</v>
      </c>
      <c r="Q420" s="1" t="s">
        <v>2953</v>
      </c>
      <c r="R420" s="1"/>
      <c r="S42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20" s="43"/>
      <c r="U420" s="43"/>
      <c r="V420" s="43"/>
      <c r="W420" s="43"/>
      <c r="X420" s="43"/>
      <c r="Y420" s="43"/>
      <c r="Z420" s="43"/>
      <c r="AA420" s="43"/>
      <c r="AC420" s="43"/>
      <c r="AD420" s="43"/>
    </row>
    <row r="421" spans="1:30" ht="14.65" customHeight="1" x14ac:dyDescent="0.25">
      <c r="A421" s="42" t="str">
        <f>_xlfn.XLOOKUP(StatementLookup[[#This Row],[TopicID]],TopicLookup[TopicID],TopicLookup[SyllabusSubject])</f>
        <v>Science</v>
      </c>
      <c r="B421" s="43">
        <f>_xlfn.XLOOKUP(StatementLookup[[#This Row],[TopicID]],TopicLookup[TopicID],TopicLookup[SyllabusKeyStage])</f>
        <v>3</v>
      </c>
      <c r="C421" s="43" t="str">
        <f>_xlfn.XLOOKUP(StatementLookup[[#This Row],[TopicID]],topics!I:I,topics!D:D)</f>
        <v>KS3.Science</v>
      </c>
      <c r="D421" s="43" t="str">
        <f>_xlfn.XLOOKUP(StatementLookup[[#This Row],[TopicID]],topics!I:I,topics!E:E)</f>
        <v>Y7.Science</v>
      </c>
      <c r="E421" s="44">
        <v>7</v>
      </c>
      <c r="F421" s="36" t="s">
        <v>10</v>
      </c>
      <c r="G421" s="45">
        <v>5</v>
      </c>
      <c r="H421" s="36">
        <v>6</v>
      </c>
      <c r="I421" s="46">
        <v>3</v>
      </c>
      <c r="J42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7P5</v>
      </c>
      <c r="K42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7P5.6</v>
      </c>
      <c r="L42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7P5.6.3</v>
      </c>
      <c r="M421" s="26" t="str">
        <f>IF(ISERROR(_xlfn.XLOOKUP(StatementLookup[[#This Row],[TopicID]],TopicLookup[TopicID],TopicLookup[TopicTitle])),"",_xlfn.XLOOKUP(StatementLookup[[#This Row],[TopicID]],TopicLookup[TopicID],TopicLookup[TopicTitle]))</f>
        <v>Introduction to Space</v>
      </c>
      <c r="N421" s="42" t="str">
        <f>IF(ISERROR(_xlfn.XLOOKUP(StatementLookup[[#This Row],[LessonID]],LessonLookup[LessonID],LessonLookup[LessonTitle])),"",_xlfn.XLOOKUP(StatementLookup[[#This Row],[LessonID]],LessonLookup[LessonID],LessonLookup[LessonTitle]))</f>
        <v>The Moon</v>
      </c>
      <c r="O421" s="1" t="str">
        <f>IF(StatementLookup[[#This Row],[LearningStatementEnter]]="",StatementLookup[[#This Row],[LearningStatementAuto]],StatementLookup[[#This Row],[LearningStatementEnter]])</f>
        <v>Explain how the relative positions of the Sun, Moon and Earth can cause an eclipse.</v>
      </c>
      <c r="P421" s="43" t="s">
        <v>1491</v>
      </c>
      <c r="Q421" s="1" t="s">
        <v>2953</v>
      </c>
      <c r="R421" s="1"/>
      <c r="S42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21" s="43"/>
      <c r="U421" s="43"/>
      <c r="V421" s="43"/>
      <c r="W421" s="43"/>
      <c r="X421" s="43"/>
      <c r="Y421" s="43"/>
      <c r="Z421" s="43"/>
      <c r="AA421" s="43"/>
      <c r="AC421" s="43"/>
      <c r="AD421" s="43"/>
    </row>
    <row r="422" spans="1:30" ht="14.65" customHeight="1" x14ac:dyDescent="0.25">
      <c r="A422" s="42" t="str">
        <f>_xlfn.XLOOKUP(StatementLookup[[#This Row],[TopicID]],TopicLookup[TopicID],TopicLookup[SyllabusSubject])</f>
        <v>Science</v>
      </c>
      <c r="B422" s="43">
        <f>_xlfn.XLOOKUP(StatementLookup[[#This Row],[TopicID]],TopicLookup[TopicID],TopicLookup[SyllabusKeyStage])</f>
        <v>3</v>
      </c>
      <c r="C422" s="43" t="str">
        <f>_xlfn.XLOOKUP(StatementLookup[[#This Row],[TopicID]],topics!I:I,topics!D:D)</f>
        <v>KS3.Science</v>
      </c>
      <c r="D422" s="43" t="str">
        <f>_xlfn.XLOOKUP(StatementLookup[[#This Row],[TopicID]],topics!I:I,topics!E:E)</f>
        <v>Y7.Science</v>
      </c>
      <c r="E422" s="44">
        <v>7</v>
      </c>
      <c r="F422" s="36" t="s">
        <v>10</v>
      </c>
      <c r="G422" s="45">
        <v>5</v>
      </c>
      <c r="H422" s="36">
        <v>7</v>
      </c>
      <c r="I422" s="46">
        <v>1</v>
      </c>
      <c r="J42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7P5</v>
      </c>
      <c r="K42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7P5.7</v>
      </c>
      <c r="L42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7P5.7.1</v>
      </c>
      <c r="M422" s="26" t="str">
        <f>IF(ISERROR(_xlfn.XLOOKUP(StatementLookup[[#This Row],[TopicID]],TopicLookup[TopicID],TopicLookup[TopicTitle])),"",_xlfn.XLOOKUP(StatementLookup[[#This Row],[TopicID]],TopicLookup[TopicID],TopicLookup[TopicTitle]))</f>
        <v>Introduction to Space</v>
      </c>
      <c r="N422" s="42" t="str">
        <f>IF(ISERROR(_xlfn.XLOOKUP(StatementLookup[[#This Row],[LessonID]],LessonLookup[LessonID],LessonLookup[LessonTitle])),"",_xlfn.XLOOKUP(StatementLookup[[#This Row],[LessonID]],LessonLookup[LessonID],LessonLookup[LessonTitle]))</f>
        <v>The Sun</v>
      </c>
      <c r="O422" s="1" t="str">
        <f>IF(StatementLookup[[#This Row],[LearningStatementEnter]]="",StatementLookup[[#This Row],[LearningStatementAuto]],StatementLookup[[#This Row],[LearningStatementEnter]])</f>
        <v>Draw and label a simple diagram of the sun, including areas of different temperature.</v>
      </c>
      <c r="P422" s="43" t="s">
        <v>1492</v>
      </c>
      <c r="Q422" s="1" t="s">
        <v>2953</v>
      </c>
      <c r="R422" s="1"/>
      <c r="S42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22" s="43"/>
      <c r="U422" s="43"/>
      <c r="V422" s="43"/>
      <c r="W422" s="43"/>
      <c r="X422" s="43"/>
      <c r="Y422" s="43"/>
      <c r="Z422" s="43"/>
      <c r="AA422" s="43"/>
      <c r="AC422" s="43"/>
      <c r="AD422" s="43"/>
    </row>
    <row r="423" spans="1:30" ht="14.65" customHeight="1" x14ac:dyDescent="0.25">
      <c r="A423" s="42" t="str">
        <f>_xlfn.XLOOKUP(StatementLookup[[#This Row],[TopicID]],TopicLookup[TopicID],TopicLookup[SyllabusSubject])</f>
        <v>Science</v>
      </c>
      <c r="B423" s="43">
        <f>_xlfn.XLOOKUP(StatementLookup[[#This Row],[TopicID]],TopicLookup[TopicID],TopicLookup[SyllabusKeyStage])</f>
        <v>3</v>
      </c>
      <c r="C423" s="43" t="str">
        <f>_xlfn.XLOOKUP(StatementLookup[[#This Row],[TopicID]],topics!I:I,topics!D:D)</f>
        <v>KS3.Science</v>
      </c>
      <c r="D423" s="43" t="str">
        <f>_xlfn.XLOOKUP(StatementLookup[[#This Row],[TopicID]],topics!I:I,topics!E:E)</f>
        <v>Y7.Science</v>
      </c>
      <c r="E423" s="44">
        <v>7</v>
      </c>
      <c r="F423" s="36" t="s">
        <v>10</v>
      </c>
      <c r="G423" s="45">
        <v>5</v>
      </c>
      <c r="H423" s="36">
        <v>7</v>
      </c>
      <c r="I423" s="46">
        <v>2</v>
      </c>
      <c r="J42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7P5</v>
      </c>
      <c r="K42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7P5.7</v>
      </c>
      <c r="L42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7P5.7.2</v>
      </c>
      <c r="M423" s="26" t="str">
        <f>IF(ISERROR(_xlfn.XLOOKUP(StatementLookup[[#This Row],[TopicID]],TopicLookup[TopicID],TopicLookup[TopicTitle])),"",_xlfn.XLOOKUP(StatementLookup[[#This Row],[TopicID]],TopicLookup[TopicID],TopicLookup[TopicTitle]))</f>
        <v>Introduction to Space</v>
      </c>
      <c r="N423" s="42" t="str">
        <f>IF(ISERROR(_xlfn.XLOOKUP(StatementLookup[[#This Row],[LessonID]],LessonLookup[LessonID],LessonLookup[LessonTitle])),"",_xlfn.XLOOKUP(StatementLookup[[#This Row],[LessonID]],LessonLookup[LessonID],LessonLookup[LessonTitle]))</f>
        <v>The Sun</v>
      </c>
      <c r="O423" s="1" t="str">
        <f>IF(StatementLookup[[#This Row],[LearningStatementEnter]]="",StatementLookup[[#This Row],[LearningStatementAuto]],StatementLookup[[#This Row],[LearningStatementEnter]])</f>
        <v xml:space="preserve">Explain how nuclear fusion fuels the sun. </v>
      </c>
      <c r="P423" s="43" t="s">
        <v>1493</v>
      </c>
      <c r="Q423" s="1" t="s">
        <v>2953</v>
      </c>
      <c r="R423" s="1"/>
      <c r="S42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23" s="43"/>
      <c r="U423" s="43"/>
      <c r="V423" s="43"/>
      <c r="W423" s="43"/>
      <c r="X423" s="43"/>
      <c r="Y423" s="43"/>
      <c r="Z423" s="43"/>
      <c r="AA423" s="43"/>
      <c r="AC423" s="43"/>
      <c r="AD423" s="43"/>
    </row>
    <row r="424" spans="1:30" ht="14.65" customHeight="1" x14ac:dyDescent="0.25">
      <c r="A424" s="42" t="str">
        <f>_xlfn.XLOOKUP(StatementLookup[[#This Row],[TopicID]],TopicLookup[TopicID],TopicLookup[SyllabusSubject])</f>
        <v>Science</v>
      </c>
      <c r="B424" s="43">
        <f>_xlfn.XLOOKUP(StatementLookup[[#This Row],[TopicID]],TopicLookup[TopicID],TopicLookup[SyllabusKeyStage])</f>
        <v>3</v>
      </c>
      <c r="C424" s="43" t="str">
        <f>_xlfn.XLOOKUP(StatementLookup[[#This Row],[TopicID]],topics!I:I,topics!D:D)</f>
        <v>KS3.Science</v>
      </c>
      <c r="D424" s="43" t="str">
        <f>_xlfn.XLOOKUP(StatementLookup[[#This Row],[TopicID]],topics!I:I,topics!E:E)</f>
        <v>Y7.Science</v>
      </c>
      <c r="E424" s="44">
        <v>7</v>
      </c>
      <c r="F424" s="36" t="s">
        <v>10</v>
      </c>
      <c r="G424" s="45">
        <v>5</v>
      </c>
      <c r="H424" s="36">
        <v>7</v>
      </c>
      <c r="I424" s="46">
        <v>3</v>
      </c>
      <c r="J42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7P5</v>
      </c>
      <c r="K42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7P5.7</v>
      </c>
      <c r="L42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7P5.7.3</v>
      </c>
      <c r="M424" s="26" t="str">
        <f>IF(ISERROR(_xlfn.XLOOKUP(StatementLookup[[#This Row],[TopicID]],TopicLookup[TopicID],TopicLookup[TopicTitle])),"",_xlfn.XLOOKUP(StatementLookup[[#This Row],[TopicID]],TopicLookup[TopicID],TopicLookup[TopicTitle]))</f>
        <v>Introduction to Space</v>
      </c>
      <c r="N424" s="42" t="str">
        <f>IF(ISERROR(_xlfn.XLOOKUP(StatementLookup[[#This Row],[LessonID]],LessonLookup[LessonID],LessonLookup[LessonTitle])),"",_xlfn.XLOOKUP(StatementLookup[[#This Row],[LessonID]],LessonLookup[LessonID],LessonLookup[LessonTitle]))</f>
        <v>The Sun</v>
      </c>
      <c r="O424" s="1" t="str">
        <f>IF(StatementLookup[[#This Row],[LearningStatementEnter]]="",StatementLookup[[#This Row],[LearningStatementAuto]],StatementLookup[[#This Row],[LearningStatementEnter]])</f>
        <v>Describe the life cycle of stars similar to our Sun and how it compares to larger stars.</v>
      </c>
      <c r="P424" s="43" t="s">
        <v>1494</v>
      </c>
      <c r="Q424" s="1" t="s">
        <v>2953</v>
      </c>
      <c r="R424" s="1"/>
      <c r="S42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24" s="43"/>
      <c r="U424" s="43"/>
      <c r="V424" s="43"/>
      <c r="W424" s="43"/>
      <c r="X424" s="43"/>
      <c r="Y424" s="43"/>
      <c r="Z424" s="43"/>
      <c r="AA424" s="43"/>
      <c r="AC424" s="43"/>
      <c r="AD424" s="43"/>
    </row>
    <row r="425" spans="1:30" ht="14.65" customHeight="1" x14ac:dyDescent="0.25">
      <c r="A425" s="42" t="str">
        <f>_xlfn.XLOOKUP(StatementLookup[[#This Row],[TopicID]],TopicLookup[TopicID],TopicLookup[SyllabusSubject])</f>
        <v>Science</v>
      </c>
      <c r="B425" s="43">
        <f>_xlfn.XLOOKUP(StatementLookup[[#This Row],[TopicID]],TopicLookup[TopicID],TopicLookup[SyllabusKeyStage])</f>
        <v>3</v>
      </c>
      <c r="C425" s="43" t="str">
        <f>_xlfn.XLOOKUP(StatementLookup[[#This Row],[TopicID]],topics!I:I,topics!D:D)</f>
        <v>KS3.Science</v>
      </c>
      <c r="D425" s="43" t="str">
        <f>_xlfn.XLOOKUP(StatementLookup[[#This Row],[TopicID]],topics!I:I,topics!E:E)</f>
        <v>Y7.Science</v>
      </c>
      <c r="E425" s="44">
        <v>7</v>
      </c>
      <c r="F425" s="36" t="s">
        <v>10</v>
      </c>
      <c r="G425" s="45">
        <v>5</v>
      </c>
      <c r="H425" s="36">
        <v>8</v>
      </c>
      <c r="I425" s="46">
        <v>1</v>
      </c>
      <c r="J42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7P5</v>
      </c>
      <c r="K42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7P5.8</v>
      </c>
      <c r="L42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7P5.8.1</v>
      </c>
      <c r="M425" s="26" t="str">
        <f>IF(ISERROR(_xlfn.XLOOKUP(StatementLookup[[#This Row],[TopicID]],TopicLookup[TopicID],TopicLookup[TopicTitle])),"",_xlfn.XLOOKUP(StatementLookup[[#This Row],[TopicID]],TopicLookup[TopicID],TopicLookup[TopicTitle]))</f>
        <v>Introduction to Space</v>
      </c>
      <c r="N425" s="42" t="str">
        <f>IF(ISERROR(_xlfn.XLOOKUP(StatementLookup[[#This Row],[LessonID]],LessonLookup[LessonID],LessonLookup[LessonTitle])),"",_xlfn.XLOOKUP(StatementLookup[[#This Row],[LessonID]],LessonLookup[LessonID],LessonLookup[LessonTitle]))</f>
        <v>The Big Bang</v>
      </c>
      <c r="O425" s="1" t="str">
        <f>IF(StatementLookup[[#This Row],[LearningStatementEnter]]="",StatementLookup[[#This Row],[LearningStatementAuto]],StatementLookup[[#This Row],[LearningStatementEnter]])</f>
        <v>Describe origin theories through history and in religion.</v>
      </c>
      <c r="P425" s="1" t="s">
        <v>1495</v>
      </c>
      <c r="Q425" s="1" t="s">
        <v>2953</v>
      </c>
      <c r="R425" s="1"/>
      <c r="S42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25" s="43"/>
      <c r="U425" s="43"/>
      <c r="V425" s="43"/>
      <c r="W425" s="43"/>
      <c r="X425" s="43"/>
      <c r="Y425" s="43"/>
      <c r="Z425" s="43"/>
      <c r="AA425" s="43"/>
      <c r="AC425" s="43"/>
      <c r="AD425" s="43"/>
    </row>
    <row r="426" spans="1:30" ht="14.65" customHeight="1" x14ac:dyDescent="0.25">
      <c r="A426" s="42" t="str">
        <f>_xlfn.XLOOKUP(StatementLookup[[#This Row],[TopicID]],TopicLookup[TopicID],TopicLookup[SyllabusSubject])</f>
        <v>Science</v>
      </c>
      <c r="B426" s="43">
        <f>_xlfn.XLOOKUP(StatementLookup[[#This Row],[TopicID]],TopicLookup[TopicID],TopicLookup[SyllabusKeyStage])</f>
        <v>3</v>
      </c>
      <c r="C426" s="43" t="str">
        <f>_xlfn.XLOOKUP(StatementLookup[[#This Row],[TopicID]],topics!I:I,topics!D:D)</f>
        <v>KS3.Science</v>
      </c>
      <c r="D426" s="43" t="str">
        <f>_xlfn.XLOOKUP(StatementLookup[[#This Row],[TopicID]],topics!I:I,topics!E:E)</f>
        <v>Y7.Science</v>
      </c>
      <c r="E426" s="44">
        <v>7</v>
      </c>
      <c r="F426" s="36" t="s">
        <v>10</v>
      </c>
      <c r="G426" s="45">
        <v>5</v>
      </c>
      <c r="H426" s="36">
        <v>8</v>
      </c>
      <c r="I426" s="46">
        <v>2</v>
      </c>
      <c r="J42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7P5</v>
      </c>
      <c r="K42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7P5.8</v>
      </c>
      <c r="L42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7P5.8.2</v>
      </c>
      <c r="M426" s="26" t="str">
        <f>IF(ISERROR(_xlfn.XLOOKUP(StatementLookup[[#This Row],[TopicID]],TopicLookup[TopicID],TopicLookup[TopicTitle])),"",_xlfn.XLOOKUP(StatementLookup[[#This Row],[TopicID]],TopicLookup[TopicID],TopicLookup[TopicTitle]))</f>
        <v>Introduction to Space</v>
      </c>
      <c r="N426" s="42" t="str">
        <f>IF(ISERROR(_xlfn.XLOOKUP(StatementLookup[[#This Row],[LessonID]],LessonLookup[LessonID],LessonLookup[LessonTitle])),"",_xlfn.XLOOKUP(StatementLookup[[#This Row],[LessonID]],LessonLookup[LessonID],LessonLookup[LessonTitle]))</f>
        <v>The Big Bang</v>
      </c>
      <c r="O426" s="1" t="str">
        <f>IF(StatementLookup[[#This Row],[LearningStatementEnter]]="",StatementLookup[[#This Row],[LearningStatementAuto]],StatementLookup[[#This Row],[LearningStatementEnter]])</f>
        <v>Describe how observations of stars and galaxies provide evidence that the universe is expanding.</v>
      </c>
      <c r="P426" s="1" t="s">
        <v>1496</v>
      </c>
      <c r="Q426" s="1" t="s">
        <v>2953</v>
      </c>
      <c r="R426" s="1"/>
      <c r="S42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26" s="43"/>
      <c r="U426" s="43"/>
      <c r="V426" s="43"/>
      <c r="W426" s="43"/>
      <c r="X426" s="43"/>
      <c r="Y426" s="43"/>
      <c r="Z426" s="43"/>
      <c r="AA426" s="43"/>
      <c r="AC426" s="43"/>
      <c r="AD426" s="43"/>
    </row>
    <row r="427" spans="1:30" ht="14.65" customHeight="1" x14ac:dyDescent="0.25">
      <c r="A427" s="42" t="str">
        <f>_xlfn.XLOOKUP(StatementLookup[[#This Row],[TopicID]],TopicLookup[TopicID],TopicLookup[SyllabusSubject])</f>
        <v>Science</v>
      </c>
      <c r="B427" s="43">
        <f>_xlfn.XLOOKUP(StatementLookup[[#This Row],[TopicID]],TopicLookup[TopicID],TopicLookup[SyllabusKeyStage])</f>
        <v>3</v>
      </c>
      <c r="C427" s="43" t="str">
        <f>_xlfn.XLOOKUP(StatementLookup[[#This Row],[TopicID]],topics!I:I,topics!D:D)</f>
        <v>KS3.Science</v>
      </c>
      <c r="D427" s="43" t="str">
        <f>_xlfn.XLOOKUP(StatementLookup[[#This Row],[TopicID]],topics!I:I,topics!E:E)</f>
        <v>Y7.Science</v>
      </c>
      <c r="E427" s="44">
        <v>7</v>
      </c>
      <c r="F427" s="36" t="s">
        <v>10</v>
      </c>
      <c r="G427" s="45">
        <v>5</v>
      </c>
      <c r="H427" s="36">
        <v>8</v>
      </c>
      <c r="I427" s="46">
        <v>3</v>
      </c>
      <c r="J42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7P5</v>
      </c>
      <c r="K42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7P5.8</v>
      </c>
      <c r="L42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7P5.8.3</v>
      </c>
      <c r="M427" s="26" t="str">
        <f>IF(ISERROR(_xlfn.XLOOKUP(StatementLookup[[#This Row],[TopicID]],TopicLookup[TopicID],TopicLookup[TopicTitle])),"",_xlfn.XLOOKUP(StatementLookup[[#This Row],[TopicID]],TopicLookup[TopicID],TopicLookup[TopicTitle]))</f>
        <v>Introduction to Space</v>
      </c>
      <c r="N427" s="42" t="str">
        <f>IF(ISERROR(_xlfn.XLOOKUP(StatementLookup[[#This Row],[LessonID]],LessonLookup[LessonID],LessonLookup[LessonTitle])),"",_xlfn.XLOOKUP(StatementLookup[[#This Row],[LessonID]],LessonLookup[LessonID],LessonLookup[LessonTitle]))</f>
        <v>The Big Bang</v>
      </c>
      <c r="O427" s="1" t="str">
        <f>IF(StatementLookup[[#This Row],[LearningStatementEnter]]="",StatementLookup[[#This Row],[LearningStatementAuto]],StatementLookup[[#This Row],[LearningStatementEnter]])</f>
        <v>Compare the Big Bang and Steady State theories.</v>
      </c>
      <c r="P427" s="43" t="s">
        <v>1497</v>
      </c>
      <c r="Q427" s="1" t="s">
        <v>2953</v>
      </c>
      <c r="R427" s="1"/>
      <c r="S42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27" s="43"/>
      <c r="U427" s="43"/>
      <c r="V427" s="43"/>
      <c r="W427" s="43"/>
      <c r="X427" s="43"/>
      <c r="Y427" s="43"/>
      <c r="Z427" s="43"/>
      <c r="AA427" s="43"/>
      <c r="AC427" s="43"/>
      <c r="AD427" s="43"/>
    </row>
    <row r="428" spans="1:30" ht="14.65" customHeight="1" x14ac:dyDescent="0.25">
      <c r="A428" s="42" t="str">
        <f>_xlfn.XLOOKUP(StatementLookup[[#This Row],[TopicID]],TopicLookup[TopicID],TopicLookup[SyllabusSubject])</f>
        <v>Science</v>
      </c>
      <c r="B428" s="43">
        <f>_xlfn.XLOOKUP(StatementLookup[[#This Row],[TopicID]],TopicLookup[TopicID],TopicLookup[SyllabusKeyStage])</f>
        <v>3</v>
      </c>
      <c r="C428" s="43" t="str">
        <f>_xlfn.XLOOKUP(StatementLookup[[#This Row],[TopicID]],topics!I:I,topics!D:D)</f>
        <v>KS3.Science</v>
      </c>
      <c r="D428" s="43" t="str">
        <f>_xlfn.XLOOKUP(StatementLookup[[#This Row],[TopicID]],topics!I:I,topics!E:E)</f>
        <v>Y7.Science</v>
      </c>
      <c r="E428" s="44">
        <v>7</v>
      </c>
      <c r="F428" s="36" t="s">
        <v>10</v>
      </c>
      <c r="G428" s="45">
        <v>5</v>
      </c>
      <c r="H428" s="36">
        <v>9</v>
      </c>
      <c r="I428" s="46">
        <v>1</v>
      </c>
      <c r="J42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7P5</v>
      </c>
      <c r="K42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7P5.9</v>
      </c>
      <c r="L42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7P5.9.1</v>
      </c>
      <c r="M428" s="26" t="str">
        <f>IF(ISERROR(_xlfn.XLOOKUP(StatementLookup[[#This Row],[TopicID]],TopicLookup[TopicID],TopicLookup[TopicTitle])),"",_xlfn.XLOOKUP(StatementLookup[[#This Row],[TopicID]],TopicLookup[TopicID],TopicLookup[TopicTitle]))</f>
        <v>Introduction to Space</v>
      </c>
      <c r="N428" s="27" t="str">
        <f>IF(ISERROR(_xlfn.XLOOKUP(StatementLookup[[#This Row],[LessonID]],LessonLookup[LessonID],LessonLookup[LessonTitle])),"",_xlfn.XLOOKUP(StatementLookup[[#This Row],[LessonID]],LessonLookup[LessonID],LessonLookup[LessonTitle]))</f>
        <v>Satellites</v>
      </c>
      <c r="O428" s="1" t="str">
        <f>IF(StatementLookup[[#This Row],[LearningStatementEnter]]="",StatementLookup[[#This Row],[LearningStatementAuto]],StatementLookup[[#This Row],[LearningStatementEnter]])</f>
        <v>Describe uses of satellites now and in the future.</v>
      </c>
      <c r="P428" s="1" t="s">
        <v>1498</v>
      </c>
      <c r="Q428" s="1" t="s">
        <v>2953</v>
      </c>
      <c r="R428" s="1"/>
      <c r="S42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28" s="43"/>
      <c r="U428" s="43"/>
      <c r="V428" s="43"/>
      <c r="W428" s="43"/>
      <c r="X428" s="43"/>
      <c r="Y428" s="43"/>
      <c r="Z428" s="43"/>
      <c r="AA428" s="43"/>
      <c r="AC428" s="43"/>
      <c r="AD428" s="43"/>
    </row>
    <row r="429" spans="1:30" ht="14.65" customHeight="1" x14ac:dyDescent="0.25">
      <c r="A429" s="42" t="str">
        <f>_xlfn.XLOOKUP(StatementLookup[[#This Row],[TopicID]],TopicLookup[TopicID],TopicLookup[SyllabusSubject])</f>
        <v>Science</v>
      </c>
      <c r="B429" s="43">
        <f>_xlfn.XLOOKUP(StatementLookup[[#This Row],[TopicID]],TopicLookup[TopicID],TopicLookup[SyllabusKeyStage])</f>
        <v>3</v>
      </c>
      <c r="C429" s="43" t="str">
        <f>_xlfn.XLOOKUP(StatementLookup[[#This Row],[TopicID]],topics!I:I,topics!D:D)</f>
        <v>KS3.Science</v>
      </c>
      <c r="D429" s="43" t="str">
        <f>_xlfn.XLOOKUP(StatementLookup[[#This Row],[TopicID]],topics!I:I,topics!E:E)</f>
        <v>Y7.Science</v>
      </c>
      <c r="E429" s="44">
        <v>7</v>
      </c>
      <c r="F429" s="36" t="s">
        <v>10</v>
      </c>
      <c r="G429" s="45">
        <v>5</v>
      </c>
      <c r="H429" s="36">
        <v>9</v>
      </c>
      <c r="I429" s="46">
        <v>2</v>
      </c>
      <c r="J42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7P5</v>
      </c>
      <c r="K42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7P5.9</v>
      </c>
      <c r="L42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7P5.9.2</v>
      </c>
      <c r="M429" s="26" t="str">
        <f>IF(ISERROR(_xlfn.XLOOKUP(StatementLookup[[#This Row],[TopicID]],TopicLookup[TopicID],TopicLookup[TopicTitle])),"",_xlfn.XLOOKUP(StatementLookup[[#This Row],[TopicID]],TopicLookup[TopicID],TopicLookup[TopicTitle]))</f>
        <v>Introduction to Space</v>
      </c>
      <c r="N429" s="27" t="str">
        <f>IF(ISERROR(_xlfn.XLOOKUP(StatementLookup[[#This Row],[LessonID]],LessonLookup[LessonID],LessonLookup[LessonTitle])),"",_xlfn.XLOOKUP(StatementLookup[[#This Row],[LessonID]],LessonLookup[LessonID],LessonLookup[LessonTitle]))</f>
        <v>Satellites</v>
      </c>
      <c r="O429" s="1" t="str">
        <f>IF(StatementLookup[[#This Row],[LearningStatementEnter]]="",StatementLookup[[#This Row],[LearningStatementAuto]],StatementLookup[[#This Row],[LearningStatementEnter]])</f>
        <v>Compare and contrast the use of space and Earth-based telescopes.</v>
      </c>
      <c r="P429" s="1" t="s">
        <v>1499</v>
      </c>
      <c r="Q429" s="1" t="s">
        <v>2953</v>
      </c>
      <c r="R429" s="1"/>
      <c r="S42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29" s="43"/>
      <c r="U429" s="43"/>
      <c r="V429" s="43"/>
      <c r="W429" s="43"/>
      <c r="X429" s="43"/>
      <c r="Y429" s="43"/>
      <c r="Z429" s="43"/>
      <c r="AA429" s="43"/>
      <c r="AC429" s="43"/>
      <c r="AD429" s="43"/>
    </row>
    <row r="430" spans="1:30" ht="14.65" customHeight="1" x14ac:dyDescent="0.25">
      <c r="A430" s="42" t="str">
        <f>_xlfn.XLOOKUP(StatementLookup[[#This Row],[TopicID]],TopicLookup[TopicID],TopicLookup[SyllabusSubject])</f>
        <v>Science</v>
      </c>
      <c r="B430" s="43">
        <f>_xlfn.XLOOKUP(StatementLookup[[#This Row],[TopicID]],TopicLookup[TopicID],TopicLookup[SyllabusKeyStage])</f>
        <v>3</v>
      </c>
      <c r="C430" s="43" t="str">
        <f>_xlfn.XLOOKUP(StatementLookup[[#This Row],[TopicID]],topics!I:I,topics!D:D)</f>
        <v>KS3.Science</v>
      </c>
      <c r="D430" s="43" t="str">
        <f>_xlfn.XLOOKUP(StatementLookup[[#This Row],[TopicID]],topics!I:I,topics!E:E)</f>
        <v>Y7.Science</v>
      </c>
      <c r="E430" s="44">
        <v>7</v>
      </c>
      <c r="F430" s="36" t="s">
        <v>10</v>
      </c>
      <c r="G430" s="45">
        <v>5</v>
      </c>
      <c r="H430" s="36">
        <v>9</v>
      </c>
      <c r="I430" s="46">
        <v>3</v>
      </c>
      <c r="J43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7P5</v>
      </c>
      <c r="K43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7P5.9</v>
      </c>
      <c r="L43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7P5.9.3</v>
      </c>
      <c r="M430" s="26" t="str">
        <f>IF(ISERROR(_xlfn.XLOOKUP(StatementLookup[[#This Row],[TopicID]],TopicLookup[TopicID],TopicLookup[TopicTitle])),"",_xlfn.XLOOKUP(StatementLookup[[#This Row],[TopicID]],TopicLookup[TopicID],TopicLookup[TopicTitle]))</f>
        <v>Introduction to Space</v>
      </c>
      <c r="N430" s="27" t="str">
        <f>IF(ISERROR(_xlfn.XLOOKUP(StatementLookup[[#This Row],[LessonID]],LessonLookup[LessonID],LessonLookup[LessonTitle])),"",_xlfn.XLOOKUP(StatementLookup[[#This Row],[LessonID]],LessonLookup[LessonID],LessonLookup[LessonTitle]))</f>
        <v>Satellites</v>
      </c>
      <c r="O430" s="1" t="str">
        <f>IF(StatementLookup[[#This Row],[LearningStatementEnter]]="",StatementLookup[[#This Row],[LearningStatementAuto]],StatementLookup[[#This Row],[LearningStatementEnter]])</f>
        <v>Evaluate the need for an International Space Station.</v>
      </c>
      <c r="P430" s="1" t="s">
        <v>1500</v>
      </c>
      <c r="Q430" s="1" t="s">
        <v>2953</v>
      </c>
      <c r="R430" s="1"/>
      <c r="S43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30" s="43"/>
      <c r="U430" s="43"/>
      <c r="V430" s="43"/>
      <c r="W430" s="43"/>
      <c r="X430" s="43"/>
      <c r="Y430" s="43"/>
      <c r="Z430" s="43"/>
      <c r="AA430" s="43"/>
      <c r="AC430" s="43"/>
      <c r="AD430" s="43"/>
    </row>
    <row r="431" spans="1:30" ht="14.65" customHeight="1" x14ac:dyDescent="0.25">
      <c r="A431" s="42" t="str">
        <f>_xlfn.XLOOKUP(StatementLookup[[#This Row],[TopicID]],TopicLookup[TopicID],TopicLookup[SyllabusSubject])</f>
        <v>Science</v>
      </c>
      <c r="B431" s="43">
        <f>_xlfn.XLOOKUP(StatementLookup[[#This Row],[TopicID]],TopicLookup[TopicID],TopicLookup[SyllabusKeyStage])</f>
        <v>3</v>
      </c>
      <c r="C431" s="43" t="str">
        <f>_xlfn.XLOOKUP(StatementLookup[[#This Row],[TopicID]],topics!I:I,topics!D:D)</f>
        <v>KS3.Science</v>
      </c>
      <c r="D431" s="43" t="str">
        <f>_xlfn.XLOOKUP(StatementLookup[[#This Row],[TopicID]],topics!I:I,topics!E:E)</f>
        <v>Y7.Science</v>
      </c>
      <c r="E431" s="44">
        <v>7</v>
      </c>
      <c r="F431" s="36" t="s">
        <v>10</v>
      </c>
      <c r="G431" s="45">
        <v>5</v>
      </c>
      <c r="H431" s="36" t="s">
        <v>8</v>
      </c>
      <c r="I431" s="46">
        <v>1</v>
      </c>
      <c r="J43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7P5</v>
      </c>
      <c r="K43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7P5.F</v>
      </c>
      <c r="L43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7P5.F.1</v>
      </c>
      <c r="M431" s="26" t="str">
        <f>IF(ISERROR(_xlfn.XLOOKUP(StatementLookup[[#This Row],[TopicID]],TopicLookup[TopicID],TopicLookup[TopicTitle])),"",_xlfn.XLOOKUP(StatementLookup[[#This Row],[TopicID]],TopicLookup[TopicID],TopicLookup[TopicTitle]))</f>
        <v>Introduction to Space</v>
      </c>
      <c r="N431" s="42" t="str">
        <f>IF(ISERROR(_xlfn.XLOOKUP(StatementLookup[[#This Row],[LessonID]],LessonLookup[LessonID],LessonLookup[LessonTitle])),"",_xlfn.XLOOKUP(StatementLookup[[#This Row],[LessonID]],LessonLookup[LessonID],LessonLookup[LessonTitle]))</f>
        <v>Test feedback: 7P5 Introduction to Space</v>
      </c>
      <c r="O431" s="1" t="str">
        <f>IF(StatementLookup[[#This Row],[LearningStatementEnter]]="",StatementLookup[[#This Row],[LearningStatementAuto]],StatementLookup[[#This Row],[LearningStatementEnter]])</f>
        <v>Review WWW &amp; EBI for topic 7P5 Introduction to Space</v>
      </c>
      <c r="P431" s="1"/>
      <c r="Q431" s="1" t="s">
        <v>2954</v>
      </c>
      <c r="R431" s="1"/>
      <c r="S43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WWW &amp; EBI for topic 7P5 Introduction to Space</v>
      </c>
      <c r="T431" s="43"/>
      <c r="U431" s="43"/>
      <c r="V431" s="43"/>
      <c r="W431" s="43"/>
      <c r="X431" s="43"/>
      <c r="Y431" s="43"/>
      <c r="Z431" s="43"/>
      <c r="AA431" s="43"/>
      <c r="AC431" s="43"/>
      <c r="AD431" s="43"/>
    </row>
    <row r="432" spans="1:30" ht="14.65" customHeight="1" x14ac:dyDescent="0.25">
      <c r="A432" s="42" t="str">
        <f>_xlfn.XLOOKUP(StatementLookup[[#This Row],[TopicID]],TopicLookup[TopicID],TopicLookup[SyllabusSubject])</f>
        <v>Science</v>
      </c>
      <c r="B432" s="43">
        <f>_xlfn.XLOOKUP(StatementLookup[[#This Row],[TopicID]],TopicLookup[TopicID],TopicLookup[SyllabusKeyStage])</f>
        <v>3</v>
      </c>
      <c r="C432" s="43" t="str">
        <f>_xlfn.XLOOKUP(StatementLookup[[#This Row],[TopicID]],topics!I:I,topics!D:D)</f>
        <v>KS3.Science</v>
      </c>
      <c r="D432" s="43" t="str">
        <f>_xlfn.XLOOKUP(StatementLookup[[#This Row],[TopicID]],topics!I:I,topics!E:E)</f>
        <v>Y7.Science</v>
      </c>
      <c r="E432" s="44">
        <v>7</v>
      </c>
      <c r="F432" s="36" t="s">
        <v>10</v>
      </c>
      <c r="G432" s="45">
        <v>5</v>
      </c>
      <c r="H432" s="36" t="s">
        <v>6</v>
      </c>
      <c r="I432" s="46">
        <v>1</v>
      </c>
      <c r="J43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7P5</v>
      </c>
      <c r="K43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7P5.R</v>
      </c>
      <c r="L43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7P5.R.1</v>
      </c>
      <c r="M432" s="26" t="str">
        <f>IF(ISERROR(_xlfn.XLOOKUP(StatementLookup[[#This Row],[TopicID]],TopicLookup[TopicID],TopicLookup[TopicTitle])),"",_xlfn.XLOOKUP(StatementLookup[[#This Row],[TopicID]],TopicLookup[TopicID],TopicLookup[TopicTitle]))</f>
        <v>Introduction to Space</v>
      </c>
      <c r="N432" s="42" t="str">
        <f>IF(ISERROR(_xlfn.XLOOKUP(StatementLookup[[#This Row],[LessonID]],LessonLookup[LessonID],LessonLookup[LessonTitle])),"",_xlfn.XLOOKUP(StatementLookup[[#This Row],[LessonID]],LessonLookup[LessonID],LessonLookup[LessonTitle]))</f>
        <v>Revision of topic 7P5 Introduction to Space</v>
      </c>
      <c r="O432" s="1" t="str">
        <f>IF(StatementLookup[[#This Row],[LearningStatementEnter]]="",StatementLookup[[#This Row],[LearningStatementAuto]],StatementLookup[[#This Row],[LearningStatementEnter]])</f>
        <v>Review topic 7P5 Introduction to Space</v>
      </c>
      <c r="P432" s="43"/>
      <c r="Q432" s="1" t="s">
        <v>2954</v>
      </c>
      <c r="R432" s="1"/>
      <c r="S43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topic 7P5 Introduction to Space</v>
      </c>
      <c r="T432" s="43"/>
      <c r="U432" s="43"/>
      <c r="V432" s="43"/>
      <c r="W432" s="43"/>
      <c r="X432" s="43"/>
      <c r="Y432" s="43"/>
      <c r="Z432" s="43"/>
      <c r="AA432" s="43"/>
      <c r="AC432" s="43"/>
      <c r="AD432" s="43"/>
    </row>
    <row r="433" spans="1:30" ht="14.65" customHeight="1" x14ac:dyDescent="0.25">
      <c r="A433" s="42" t="str">
        <f>_xlfn.XLOOKUP(StatementLookup[[#This Row],[TopicID]],TopicLookup[TopicID],TopicLookup[SyllabusSubject])</f>
        <v>Science</v>
      </c>
      <c r="B433" s="43">
        <f>_xlfn.XLOOKUP(StatementLookup[[#This Row],[TopicID]],TopicLookup[TopicID],TopicLookup[SyllabusKeyStage])</f>
        <v>3</v>
      </c>
      <c r="C433" s="43" t="str">
        <f>_xlfn.XLOOKUP(StatementLookup[[#This Row],[TopicID]],topics!I:I,topics!D:D)</f>
        <v>KS3.Science</v>
      </c>
      <c r="D433" s="43" t="str">
        <f>_xlfn.XLOOKUP(StatementLookup[[#This Row],[TopicID]],topics!I:I,topics!E:E)</f>
        <v>Y7.Science</v>
      </c>
      <c r="E433" s="44">
        <v>7</v>
      </c>
      <c r="F433" s="36" t="s">
        <v>10</v>
      </c>
      <c r="G433" s="45">
        <v>5</v>
      </c>
      <c r="H433" s="36" t="s">
        <v>7</v>
      </c>
      <c r="I433" s="46">
        <v>1</v>
      </c>
      <c r="J43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7P5</v>
      </c>
      <c r="K43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7P5.T</v>
      </c>
      <c r="L43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7P5.T.1</v>
      </c>
      <c r="M433" s="26" t="str">
        <f>IF(ISERROR(_xlfn.XLOOKUP(StatementLookup[[#This Row],[TopicID]],TopicLookup[TopicID],TopicLookup[TopicTitle])),"",_xlfn.XLOOKUP(StatementLookup[[#This Row],[TopicID]],TopicLookup[TopicID],TopicLookup[TopicTitle]))</f>
        <v>Introduction to Space</v>
      </c>
      <c r="N433" s="42" t="str">
        <f>IF(ISERROR(_xlfn.XLOOKUP(StatementLookup[[#This Row],[LessonID]],LessonLookup[LessonID],LessonLookup[LessonTitle])),"",_xlfn.XLOOKUP(StatementLookup[[#This Row],[LessonID]],LessonLookup[LessonID],LessonLookup[LessonTitle]))</f>
        <v>Topic test: 7P5 Introduction to Space</v>
      </c>
      <c r="O433" s="1" t="str">
        <f>IF(StatementLookup[[#This Row],[LearningStatementEnter]]="",StatementLookup[[#This Row],[LearningStatementAuto]],StatementLookup[[#This Row],[LearningStatementEnter]])</f>
        <v>Test understanding of topic 7P5 Introduction to Space</v>
      </c>
      <c r="P433" s="43"/>
      <c r="Q433" s="1" t="s">
        <v>2954</v>
      </c>
      <c r="R433" s="1"/>
      <c r="S43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Test understanding of topic 7P5 Introduction to Space</v>
      </c>
      <c r="T433" s="43"/>
      <c r="U433" s="43"/>
      <c r="V433" s="43"/>
      <c r="W433" s="43"/>
      <c r="X433" s="43"/>
      <c r="Y433" s="43"/>
      <c r="Z433" s="43"/>
      <c r="AA433" s="43"/>
      <c r="AC433" s="43"/>
      <c r="AD433" s="43"/>
    </row>
    <row r="434" spans="1:30" ht="14.65" customHeight="1" x14ac:dyDescent="0.25">
      <c r="A434" s="42" t="str">
        <f>_xlfn.XLOOKUP(StatementLookup[[#This Row],[TopicID]],TopicLookup[TopicID],TopicLookup[SyllabusSubject])</f>
        <v>Science</v>
      </c>
      <c r="B434" s="43">
        <f>_xlfn.XLOOKUP(StatementLookup[[#This Row],[TopicID]],TopicLookup[TopicID],TopicLookup[SyllabusKeyStage])</f>
        <v>3</v>
      </c>
      <c r="C434" s="43" t="str">
        <f>_xlfn.XLOOKUP(StatementLookup[[#This Row],[TopicID]],topics!I:I,topics!D:D)</f>
        <v>KS3.Science</v>
      </c>
      <c r="D434" s="43" t="str">
        <f>_xlfn.XLOOKUP(StatementLookup[[#This Row],[TopicID]],topics!I:I,topics!E:E)</f>
        <v>Y7.Science</v>
      </c>
      <c r="E434" s="44">
        <v>7</v>
      </c>
      <c r="F434" s="36" t="s">
        <v>10</v>
      </c>
      <c r="G434" s="45">
        <v>6</v>
      </c>
      <c r="H434" s="36">
        <v>1</v>
      </c>
      <c r="I434" s="46">
        <v>1</v>
      </c>
      <c r="J43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7P6</v>
      </c>
      <c r="K43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7P6.1</v>
      </c>
      <c r="L43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7P6.1.1</v>
      </c>
      <c r="M434" s="26" t="str">
        <f>IF(ISERROR(_xlfn.XLOOKUP(StatementLookup[[#This Row],[TopicID]],TopicLookup[TopicID],TopicLookup[TopicTitle])),"",_xlfn.XLOOKUP(StatementLookup[[#This Row],[TopicID]],TopicLookup[TopicID],TopicLookup[TopicTitle]))</f>
        <v>Experimental Skills For Scientists</v>
      </c>
      <c r="N434" s="42" t="str">
        <f>IF(ISERROR(_xlfn.XLOOKUP(StatementLookup[[#This Row],[LessonID]],LessonLookup[LessonID],LessonLookup[LessonTitle])),"",_xlfn.XLOOKUP(StatementLookup[[#This Row],[LessonID]],LessonLookup[LessonID],LessonLookup[LessonTitle]))</f>
        <v>Scientific Terminology</v>
      </c>
      <c r="O434" s="1" t="str">
        <f>IF(StatementLookup[[#This Row],[LearningStatementEnter]]="",StatementLookup[[#This Row],[LearningStatementAuto]],StatementLookup[[#This Row],[LearningStatementEnter]])</f>
        <v xml:space="preserve">Will be able to use and spell scientific terminology related to practical work correctly. </v>
      </c>
      <c r="P434" s="43" t="s">
        <v>1501</v>
      </c>
      <c r="Q434" s="1" t="s">
        <v>2953</v>
      </c>
      <c r="R434" s="1"/>
      <c r="S43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34" s="43"/>
      <c r="U434" s="43"/>
      <c r="V434" s="43"/>
      <c r="W434" s="43"/>
      <c r="X434" s="43"/>
      <c r="Y434" s="43"/>
      <c r="Z434" s="43"/>
      <c r="AA434" s="43"/>
      <c r="AC434" s="43"/>
      <c r="AD434" s="43"/>
    </row>
    <row r="435" spans="1:30" ht="14.65" customHeight="1" x14ac:dyDescent="0.25">
      <c r="A435" s="42" t="str">
        <f>_xlfn.XLOOKUP(StatementLookup[[#This Row],[TopicID]],TopicLookup[TopicID],TopicLookup[SyllabusSubject])</f>
        <v>Science</v>
      </c>
      <c r="B435" s="43">
        <f>_xlfn.XLOOKUP(StatementLookup[[#This Row],[TopicID]],TopicLookup[TopicID],TopicLookup[SyllabusKeyStage])</f>
        <v>3</v>
      </c>
      <c r="C435" s="43" t="str">
        <f>_xlfn.XLOOKUP(StatementLookup[[#This Row],[TopicID]],topics!I:I,topics!D:D)</f>
        <v>KS3.Science</v>
      </c>
      <c r="D435" s="43" t="str">
        <f>_xlfn.XLOOKUP(StatementLookup[[#This Row],[TopicID]],topics!I:I,topics!E:E)</f>
        <v>Y7.Science</v>
      </c>
      <c r="E435" s="44">
        <v>7</v>
      </c>
      <c r="F435" s="36" t="s">
        <v>10</v>
      </c>
      <c r="G435" s="45">
        <v>6</v>
      </c>
      <c r="H435" s="36">
        <v>2</v>
      </c>
      <c r="I435" s="46">
        <v>1</v>
      </c>
      <c r="J43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7P6</v>
      </c>
      <c r="K43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7P6.2</v>
      </c>
      <c r="L43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7P6.2.1</v>
      </c>
      <c r="M435" s="26" t="str">
        <f>IF(ISERROR(_xlfn.XLOOKUP(StatementLookup[[#This Row],[TopicID]],TopicLookup[TopicID],TopicLookup[TopicTitle])),"",_xlfn.XLOOKUP(StatementLookup[[#This Row],[TopicID]],TopicLookup[TopicID],TopicLookup[TopicTitle]))</f>
        <v>Experimental Skills For Scientists</v>
      </c>
      <c r="N435" s="42" t="str">
        <f>IF(ISERROR(_xlfn.XLOOKUP(StatementLookup[[#This Row],[LessonID]],LessonLookup[LessonID],LessonLookup[LessonTitle])),"",_xlfn.XLOOKUP(StatementLookup[[#This Row],[LessonID]],LessonLookup[LessonID],LessonLookup[LessonTitle]))</f>
        <v>Handling Data</v>
      </c>
      <c r="O435" s="1" t="str">
        <f>IF(StatementLookup[[#This Row],[LearningStatementEnter]]="",StatementLookup[[#This Row],[LearningStatementAuto]],StatementLookup[[#This Row],[LearningStatementEnter]])</f>
        <v>Be able to construct a data table correctly and then convert that data table into a graph.</v>
      </c>
      <c r="P435" s="43" t="s">
        <v>1502</v>
      </c>
      <c r="Q435" s="1" t="s">
        <v>2953</v>
      </c>
      <c r="R435" s="1"/>
      <c r="S43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35" s="43"/>
      <c r="U435" s="43"/>
      <c r="V435" s="43"/>
      <c r="W435" s="43"/>
      <c r="X435" s="43"/>
      <c r="Y435" s="43"/>
      <c r="Z435" s="43"/>
      <c r="AA435" s="43"/>
      <c r="AC435" s="43"/>
      <c r="AD435" s="43"/>
    </row>
    <row r="436" spans="1:30" ht="14.65" customHeight="1" x14ac:dyDescent="0.25">
      <c r="A436" s="42" t="str">
        <f>_xlfn.XLOOKUP(StatementLookup[[#This Row],[TopicID]],TopicLookup[TopicID],TopicLookup[SyllabusSubject])</f>
        <v>Science</v>
      </c>
      <c r="B436" s="43">
        <f>_xlfn.XLOOKUP(StatementLookup[[#This Row],[TopicID]],TopicLookup[TopicID],TopicLookup[SyllabusKeyStage])</f>
        <v>3</v>
      </c>
      <c r="C436" s="43" t="str">
        <f>_xlfn.XLOOKUP(StatementLookup[[#This Row],[TopicID]],topics!I:I,topics!D:D)</f>
        <v>KS3.Science</v>
      </c>
      <c r="D436" s="43" t="str">
        <f>_xlfn.XLOOKUP(StatementLookup[[#This Row],[TopicID]],topics!I:I,topics!E:E)</f>
        <v>Y7.Science</v>
      </c>
      <c r="E436" s="44">
        <v>7</v>
      </c>
      <c r="F436" s="36" t="s">
        <v>10</v>
      </c>
      <c r="G436" s="45">
        <v>6</v>
      </c>
      <c r="H436" s="36">
        <v>3</v>
      </c>
      <c r="I436" s="46">
        <v>1</v>
      </c>
      <c r="J43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7P6</v>
      </c>
      <c r="K43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7P6.3</v>
      </c>
      <c r="L43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7P6.3.1</v>
      </c>
      <c r="M436" s="26" t="str">
        <f>IF(ISERROR(_xlfn.XLOOKUP(StatementLookup[[#This Row],[TopicID]],TopicLookup[TopicID],TopicLookup[TopicTitle])),"",_xlfn.XLOOKUP(StatementLookup[[#This Row],[TopicID]],TopicLookup[TopicID],TopicLookup[TopicTitle]))</f>
        <v>Experimental Skills For Scientists</v>
      </c>
      <c r="N436" s="42" t="str">
        <f>IF(ISERROR(_xlfn.XLOOKUP(StatementLookup[[#This Row],[LessonID]],LessonLookup[LessonID],LessonLookup[LessonTitle])),"",_xlfn.XLOOKUP(StatementLookup[[#This Row],[LessonID]],LessonLookup[LessonID],LessonLookup[LessonTitle]))</f>
        <v>Practical 1</v>
      </c>
      <c r="O436" s="1" t="str">
        <f>IF(StatementLookup[[#This Row],[LearningStatementEnter]]="",StatementLookup[[#This Row],[LearningStatementAuto]],StatementLookup[[#This Row],[LearningStatementEnter]])</f>
        <v xml:space="preserve">Know how to construct a detailed scientific method drawing from keywords in lesson 1. </v>
      </c>
      <c r="P436" s="43" t="s">
        <v>1503</v>
      </c>
      <c r="Q436" s="1" t="s">
        <v>2953</v>
      </c>
      <c r="R436" s="1"/>
      <c r="S43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36" s="43"/>
      <c r="U436" s="43"/>
      <c r="V436" s="43"/>
      <c r="W436" s="43"/>
      <c r="X436" s="43"/>
      <c r="Y436" s="43"/>
      <c r="Z436" s="43"/>
      <c r="AA436" s="43"/>
      <c r="AC436" s="43"/>
      <c r="AD436" s="43"/>
    </row>
    <row r="437" spans="1:30" ht="14.65" customHeight="1" x14ac:dyDescent="0.25">
      <c r="A437" s="42" t="str">
        <f>_xlfn.XLOOKUP(StatementLookup[[#This Row],[TopicID]],TopicLookup[TopicID],TopicLookup[SyllabusSubject])</f>
        <v>Science</v>
      </c>
      <c r="B437" s="43">
        <f>_xlfn.XLOOKUP(StatementLookup[[#This Row],[TopicID]],TopicLookup[TopicID],TopicLookup[SyllabusKeyStage])</f>
        <v>3</v>
      </c>
      <c r="C437" s="43" t="str">
        <f>_xlfn.XLOOKUP(StatementLookup[[#This Row],[TopicID]],topics!I:I,topics!D:D)</f>
        <v>KS3.Science</v>
      </c>
      <c r="D437" s="43" t="str">
        <f>_xlfn.XLOOKUP(StatementLookup[[#This Row],[TopicID]],topics!I:I,topics!E:E)</f>
        <v>Y7.Science</v>
      </c>
      <c r="E437" s="44">
        <v>7</v>
      </c>
      <c r="F437" s="36" t="s">
        <v>10</v>
      </c>
      <c r="G437" s="45">
        <v>6</v>
      </c>
      <c r="H437" s="36">
        <v>4</v>
      </c>
      <c r="I437" s="46">
        <v>1</v>
      </c>
      <c r="J43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7P6</v>
      </c>
      <c r="K43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7P6.4</v>
      </c>
      <c r="L43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7P6.4.1</v>
      </c>
      <c r="M437" s="26" t="str">
        <f>IF(ISERROR(_xlfn.XLOOKUP(StatementLookup[[#This Row],[TopicID]],TopicLookup[TopicID],TopicLookup[TopicTitle])),"",_xlfn.XLOOKUP(StatementLookup[[#This Row],[TopicID]],TopicLookup[TopicID],TopicLookup[TopicTitle]))</f>
        <v>Experimental Skills For Scientists</v>
      </c>
      <c r="N437" s="42" t="str">
        <f>IF(ISERROR(_xlfn.XLOOKUP(StatementLookup[[#This Row],[LessonID]],LessonLookup[LessonID],LessonLookup[LessonTitle])),"",_xlfn.XLOOKUP(StatementLookup[[#This Row],[LessonID]],LessonLookup[LessonID],LessonLookup[LessonTitle]))</f>
        <v>Practical 1 Review</v>
      </c>
      <c r="O437" s="1" t="str">
        <f>IF(StatementLookup[[#This Row],[LearningStatementEnter]]="",StatementLookup[[#This Row],[LearningStatementAuto]],StatementLookup[[#This Row],[LearningStatementEnter]])</f>
        <v xml:space="preserve">Evaluation of a practical method and to perform analysis on data gathered </v>
      </c>
      <c r="P437" s="43" t="s">
        <v>1504</v>
      </c>
      <c r="Q437" s="1" t="s">
        <v>2953</v>
      </c>
      <c r="R437" s="1"/>
      <c r="S43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37" s="43"/>
      <c r="U437" s="43"/>
      <c r="V437" s="43"/>
      <c r="W437" s="43"/>
      <c r="X437" s="43"/>
      <c r="Y437" s="43"/>
      <c r="Z437" s="43"/>
      <c r="AA437" s="43"/>
      <c r="AC437" s="43"/>
      <c r="AD437" s="43"/>
    </row>
    <row r="438" spans="1:30" ht="14.65" customHeight="1" x14ac:dyDescent="0.25">
      <c r="A438" s="42" t="str">
        <f>_xlfn.XLOOKUP(StatementLookup[[#This Row],[TopicID]],TopicLookup[TopicID],TopicLookup[SyllabusSubject])</f>
        <v>Science</v>
      </c>
      <c r="B438" s="43">
        <f>_xlfn.XLOOKUP(StatementLookup[[#This Row],[TopicID]],TopicLookup[TopicID],TopicLookup[SyllabusKeyStage])</f>
        <v>3</v>
      </c>
      <c r="C438" s="43" t="str">
        <f>_xlfn.XLOOKUP(StatementLookup[[#This Row],[TopicID]],topics!I:I,topics!D:D)</f>
        <v>KS3.Science</v>
      </c>
      <c r="D438" s="43" t="str">
        <f>_xlfn.XLOOKUP(StatementLookup[[#This Row],[TopicID]],topics!I:I,topics!E:E)</f>
        <v>Y7.Science</v>
      </c>
      <c r="E438" s="44">
        <v>7</v>
      </c>
      <c r="F438" s="36" t="s">
        <v>10</v>
      </c>
      <c r="G438" s="45">
        <v>6</v>
      </c>
      <c r="H438" s="36">
        <v>5</v>
      </c>
      <c r="I438" s="46">
        <v>1</v>
      </c>
      <c r="J43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7P6</v>
      </c>
      <c r="K43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7P6.5</v>
      </c>
      <c r="L43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7P6.5.1</v>
      </c>
      <c r="M438" s="26" t="str">
        <f>IF(ISERROR(_xlfn.XLOOKUP(StatementLookup[[#This Row],[TopicID]],TopicLookup[TopicID],TopicLookup[TopicTitle])),"",_xlfn.XLOOKUP(StatementLookup[[#This Row],[TopicID]],TopicLookup[TopicID],TopicLookup[TopicTitle]))</f>
        <v>Experimental Skills For Scientists</v>
      </c>
      <c r="N438" s="42" t="str">
        <f>IF(ISERROR(_xlfn.XLOOKUP(StatementLookup[[#This Row],[LessonID]],LessonLookup[LessonID],LessonLookup[LessonTitle])),"",_xlfn.XLOOKUP(StatementLookup[[#This Row],[LessonID]],LessonLookup[LessonID],LessonLookup[LessonTitle]))</f>
        <v>Practical 2</v>
      </c>
      <c r="O438" s="1" t="str">
        <f>IF(StatementLookup[[#This Row],[LearningStatementEnter]]="",StatementLookup[[#This Row],[LearningStatementAuto]],StatementLookup[[#This Row],[LearningStatementEnter]])</f>
        <v>Know how to construct a detailed scientific method drawing from keywords in lesson 1.</v>
      </c>
      <c r="P438" s="43" t="s">
        <v>1505</v>
      </c>
      <c r="Q438" s="1" t="s">
        <v>2953</v>
      </c>
      <c r="R438" s="1"/>
      <c r="S43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38" s="43"/>
      <c r="U438" s="43"/>
      <c r="V438" s="43"/>
      <c r="W438" s="43"/>
      <c r="X438" s="43"/>
      <c r="Y438" s="43"/>
      <c r="Z438" s="43"/>
      <c r="AA438" s="43"/>
      <c r="AC438" s="43"/>
      <c r="AD438" s="43"/>
    </row>
    <row r="439" spans="1:30" ht="14.65" customHeight="1" x14ac:dyDescent="0.25">
      <c r="A439" s="42" t="str">
        <f>_xlfn.XLOOKUP(StatementLookup[[#This Row],[TopicID]],TopicLookup[TopicID],TopicLookup[SyllabusSubject])</f>
        <v>Science</v>
      </c>
      <c r="B439" s="43">
        <f>_xlfn.XLOOKUP(StatementLookup[[#This Row],[TopicID]],TopicLookup[TopicID],TopicLookup[SyllabusKeyStage])</f>
        <v>3</v>
      </c>
      <c r="C439" s="43" t="str">
        <f>_xlfn.XLOOKUP(StatementLookup[[#This Row],[TopicID]],topics!I:I,topics!D:D)</f>
        <v>KS3.Science</v>
      </c>
      <c r="D439" s="43" t="str">
        <f>_xlfn.XLOOKUP(StatementLookup[[#This Row],[TopicID]],topics!I:I,topics!E:E)</f>
        <v>Y7.Science</v>
      </c>
      <c r="E439" s="44">
        <v>7</v>
      </c>
      <c r="F439" s="36" t="s">
        <v>10</v>
      </c>
      <c r="G439" s="45">
        <v>6</v>
      </c>
      <c r="H439" s="36">
        <v>5</v>
      </c>
      <c r="I439" s="46">
        <v>2</v>
      </c>
      <c r="J43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7P6</v>
      </c>
      <c r="K43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7P6.5</v>
      </c>
      <c r="L43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7P6.5.2</v>
      </c>
      <c r="M439" s="26" t="str">
        <f>IF(ISERROR(_xlfn.XLOOKUP(StatementLookup[[#This Row],[TopicID]],TopicLookup[TopicID],TopicLookup[TopicTitle])),"",_xlfn.XLOOKUP(StatementLookup[[#This Row],[TopicID]],TopicLookup[TopicID],TopicLookup[TopicTitle]))</f>
        <v>Experimental Skills For Scientists</v>
      </c>
      <c r="N439" s="42" t="str">
        <f>IF(ISERROR(_xlfn.XLOOKUP(StatementLookup[[#This Row],[LessonID]],LessonLookup[LessonID],LessonLookup[LessonTitle])),"",_xlfn.XLOOKUP(StatementLookup[[#This Row],[LessonID]],LessonLookup[LessonID],LessonLookup[LessonTitle]))</f>
        <v>Practical 2</v>
      </c>
      <c r="O439" s="1" t="str">
        <f>IF(StatementLookup[[#This Row],[LearningStatementEnter]]="",StatementLookup[[#This Row],[LearningStatementAuto]],StatementLookup[[#This Row],[LearningStatementEnter]])</f>
        <v xml:space="preserve">Plan ahead and construct the data needed data table.  </v>
      </c>
      <c r="P439" s="1" t="s">
        <v>1506</v>
      </c>
      <c r="Q439" s="1" t="s">
        <v>2953</v>
      </c>
      <c r="R439" s="1"/>
      <c r="S43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39" s="43"/>
      <c r="U439" s="43"/>
      <c r="V439" s="43"/>
      <c r="W439" s="43"/>
      <c r="X439" s="43"/>
      <c r="Y439" s="43"/>
      <c r="Z439" s="43"/>
      <c r="AA439" s="43"/>
      <c r="AC439" s="43"/>
      <c r="AD439" s="43"/>
    </row>
    <row r="440" spans="1:30" ht="14.65" customHeight="1" x14ac:dyDescent="0.25">
      <c r="A440" s="42" t="str">
        <f>_xlfn.XLOOKUP(StatementLookup[[#This Row],[TopicID]],TopicLookup[TopicID],TopicLookup[SyllabusSubject])</f>
        <v>Science</v>
      </c>
      <c r="B440" s="43">
        <f>_xlfn.XLOOKUP(StatementLookup[[#This Row],[TopicID]],TopicLookup[TopicID],TopicLookup[SyllabusKeyStage])</f>
        <v>3</v>
      </c>
      <c r="C440" s="43" t="str">
        <f>_xlfn.XLOOKUP(StatementLookup[[#This Row],[TopicID]],topics!I:I,topics!D:D)</f>
        <v>KS3.Science</v>
      </c>
      <c r="D440" s="43" t="str">
        <f>_xlfn.XLOOKUP(StatementLookup[[#This Row],[TopicID]],topics!I:I,topics!E:E)</f>
        <v>Y7.Science</v>
      </c>
      <c r="E440" s="44">
        <v>7</v>
      </c>
      <c r="F440" s="36" t="s">
        <v>10</v>
      </c>
      <c r="G440" s="45">
        <v>6</v>
      </c>
      <c r="H440" s="36">
        <v>6</v>
      </c>
      <c r="I440" s="46">
        <v>1</v>
      </c>
      <c r="J44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7P6</v>
      </c>
      <c r="K44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7P6.6</v>
      </c>
      <c r="L44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7P6.6.1</v>
      </c>
      <c r="M440" s="26" t="str">
        <f>IF(ISERROR(_xlfn.XLOOKUP(StatementLookup[[#This Row],[TopicID]],TopicLookup[TopicID],TopicLookup[TopicTitle])),"",_xlfn.XLOOKUP(StatementLookup[[#This Row],[TopicID]],TopicLookup[TopicID],TopicLookup[TopicTitle]))</f>
        <v>Experimental Skills For Scientists</v>
      </c>
      <c r="N440" s="42" t="str">
        <f>IF(ISERROR(_xlfn.XLOOKUP(StatementLookup[[#This Row],[LessonID]],LessonLookup[LessonID],LessonLookup[LessonTitle])),"",_xlfn.XLOOKUP(StatementLookup[[#This Row],[LessonID]],LessonLookup[LessonID],LessonLookup[LessonTitle]))</f>
        <v>Practical 2 Review</v>
      </c>
      <c r="O440" s="1" t="str">
        <f>IF(StatementLookup[[#This Row],[LearningStatementEnter]]="",StatementLookup[[#This Row],[LearningStatementAuto]],StatementLookup[[#This Row],[LearningStatementEnter]])</f>
        <v xml:space="preserve">Evaluation of a practical method and to perform analysis on data gathered </v>
      </c>
      <c r="P440" s="1" t="s">
        <v>1504</v>
      </c>
      <c r="Q440" s="1" t="s">
        <v>2953</v>
      </c>
      <c r="R440" s="1"/>
      <c r="S44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40" s="43"/>
      <c r="U440" s="43"/>
      <c r="V440" s="43"/>
      <c r="W440" s="43"/>
      <c r="X440" s="43"/>
      <c r="Y440" s="43"/>
      <c r="Z440" s="43"/>
      <c r="AA440" s="43"/>
      <c r="AC440" s="43"/>
      <c r="AD440" s="43"/>
    </row>
    <row r="441" spans="1:30" ht="14.65" customHeight="1" x14ac:dyDescent="0.25">
      <c r="A441" s="42" t="str">
        <f>_xlfn.XLOOKUP(StatementLookup[[#This Row],[TopicID]],TopicLookup[TopicID],TopicLookup[SyllabusSubject])</f>
        <v>Science</v>
      </c>
      <c r="B441" s="43">
        <f>_xlfn.XLOOKUP(StatementLookup[[#This Row],[TopicID]],TopicLookup[TopicID],TopicLookup[SyllabusKeyStage])</f>
        <v>3</v>
      </c>
      <c r="C441" s="43" t="str">
        <f>_xlfn.XLOOKUP(StatementLookup[[#This Row],[TopicID]],topics!I:I,topics!D:D)</f>
        <v>KS3.Science</v>
      </c>
      <c r="D441" s="43" t="str">
        <f>_xlfn.XLOOKUP(StatementLookup[[#This Row],[TopicID]],topics!I:I,topics!E:E)</f>
        <v>Y7.Science</v>
      </c>
      <c r="E441" s="44">
        <v>7</v>
      </c>
      <c r="F441" s="36" t="s">
        <v>10</v>
      </c>
      <c r="G441" s="45">
        <v>6</v>
      </c>
      <c r="H441" s="36">
        <v>7</v>
      </c>
      <c r="I441" s="46">
        <v>1</v>
      </c>
      <c r="J44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7P6</v>
      </c>
      <c r="K44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7P6.7</v>
      </c>
      <c r="L44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7P6.7.1</v>
      </c>
      <c r="M441" s="26" t="str">
        <f>IF(ISERROR(_xlfn.XLOOKUP(StatementLookup[[#This Row],[TopicID]],TopicLookup[TopicID],TopicLookup[TopicTitle])),"",_xlfn.XLOOKUP(StatementLookup[[#This Row],[TopicID]],TopicLookup[TopicID],TopicLookup[TopicTitle]))</f>
        <v>Experimental Skills For Scientists</v>
      </c>
      <c r="N441" s="42" t="str">
        <f>IF(ISERROR(_xlfn.XLOOKUP(StatementLookup[[#This Row],[LessonID]],LessonLookup[LessonID],LessonLookup[LessonTitle])),"",_xlfn.XLOOKUP(StatementLookup[[#This Row],[LessonID]],LessonLookup[LessonID],LessonLookup[LessonTitle]))</f>
        <v>Practical 3</v>
      </c>
      <c r="O441" s="1" t="str">
        <f>IF(StatementLookup[[#This Row],[LearningStatementEnter]]="",StatementLookup[[#This Row],[LearningStatementAuto]],StatementLookup[[#This Row],[LearningStatementEnter]])</f>
        <v>Know how to construct a detailed scientific method drawing from keywords in lesson 1.</v>
      </c>
      <c r="P441" s="43" t="s">
        <v>1505</v>
      </c>
      <c r="Q441" s="1" t="s">
        <v>2953</v>
      </c>
      <c r="R441" s="1"/>
      <c r="S44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41" s="43"/>
      <c r="U441" s="43"/>
      <c r="V441" s="43"/>
      <c r="W441" s="43"/>
      <c r="X441" s="43"/>
      <c r="Y441" s="43"/>
      <c r="Z441" s="43"/>
      <c r="AA441" s="43"/>
      <c r="AC441" s="43"/>
      <c r="AD441" s="43"/>
    </row>
    <row r="442" spans="1:30" ht="14.65" customHeight="1" x14ac:dyDescent="0.25">
      <c r="A442" s="42" t="str">
        <f>_xlfn.XLOOKUP(StatementLookup[[#This Row],[TopicID]],TopicLookup[TopicID],TopicLookup[SyllabusSubject])</f>
        <v>Science</v>
      </c>
      <c r="B442" s="43">
        <f>_xlfn.XLOOKUP(StatementLookup[[#This Row],[TopicID]],TopicLookup[TopicID],TopicLookup[SyllabusKeyStage])</f>
        <v>3</v>
      </c>
      <c r="C442" s="43" t="str">
        <f>_xlfn.XLOOKUP(StatementLookup[[#This Row],[TopicID]],topics!I:I,topics!D:D)</f>
        <v>KS3.Science</v>
      </c>
      <c r="D442" s="43" t="str">
        <f>_xlfn.XLOOKUP(StatementLookup[[#This Row],[TopicID]],topics!I:I,topics!E:E)</f>
        <v>Y7.Science</v>
      </c>
      <c r="E442" s="44">
        <v>7</v>
      </c>
      <c r="F442" s="36" t="s">
        <v>10</v>
      </c>
      <c r="G442" s="45">
        <v>6</v>
      </c>
      <c r="H442" s="36">
        <v>7</v>
      </c>
      <c r="I442" s="46">
        <v>2</v>
      </c>
      <c r="J44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7P6</v>
      </c>
      <c r="K44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7P6.7</v>
      </c>
      <c r="L44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7P6.7.2</v>
      </c>
      <c r="M442" s="26" t="str">
        <f>IF(ISERROR(_xlfn.XLOOKUP(StatementLookup[[#This Row],[TopicID]],TopicLookup[TopicID],TopicLookup[TopicTitle])),"",_xlfn.XLOOKUP(StatementLookup[[#This Row],[TopicID]],TopicLookup[TopicID],TopicLookup[TopicTitle]))</f>
        <v>Experimental Skills For Scientists</v>
      </c>
      <c r="N442" s="42" t="str">
        <f>IF(ISERROR(_xlfn.XLOOKUP(StatementLookup[[#This Row],[LessonID]],LessonLookup[LessonID],LessonLookup[LessonTitle])),"",_xlfn.XLOOKUP(StatementLookup[[#This Row],[LessonID]],LessonLookup[LessonID],LessonLookup[LessonTitle]))</f>
        <v>Practical 3</v>
      </c>
      <c r="O442" s="1" t="str">
        <f>IF(StatementLookup[[#This Row],[LearningStatementEnter]]="",StatementLookup[[#This Row],[LearningStatementAuto]],StatementLookup[[#This Row],[LearningStatementEnter]])</f>
        <v xml:space="preserve">Plan ahead and construct the data needed data table.  </v>
      </c>
      <c r="P442" s="1" t="s">
        <v>1506</v>
      </c>
      <c r="Q442" s="1" t="s">
        <v>2953</v>
      </c>
      <c r="R442" s="1"/>
      <c r="S44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42" s="43"/>
      <c r="U442" s="43"/>
      <c r="V442" s="43"/>
      <c r="W442" s="43"/>
      <c r="X442" s="43"/>
      <c r="Y442" s="43"/>
      <c r="Z442" s="43"/>
      <c r="AA442" s="43"/>
      <c r="AC442" s="43"/>
      <c r="AD442" s="43"/>
    </row>
    <row r="443" spans="1:30" ht="14.65" customHeight="1" x14ac:dyDescent="0.25">
      <c r="A443" s="42" t="str">
        <f>_xlfn.XLOOKUP(StatementLookup[[#This Row],[TopicID]],TopicLookup[TopicID],TopicLookup[SyllabusSubject])</f>
        <v>Science</v>
      </c>
      <c r="B443" s="43">
        <f>_xlfn.XLOOKUP(StatementLookup[[#This Row],[TopicID]],TopicLookup[TopicID],TopicLookup[SyllabusKeyStage])</f>
        <v>3</v>
      </c>
      <c r="C443" s="43" t="str">
        <f>_xlfn.XLOOKUP(StatementLookup[[#This Row],[TopicID]],topics!I:I,topics!D:D)</f>
        <v>KS3.Science</v>
      </c>
      <c r="D443" s="43" t="str">
        <f>_xlfn.XLOOKUP(StatementLookup[[#This Row],[TopicID]],topics!I:I,topics!E:E)</f>
        <v>Y7.Science</v>
      </c>
      <c r="E443" s="44">
        <v>7</v>
      </c>
      <c r="F443" s="36" t="s">
        <v>10</v>
      </c>
      <c r="G443" s="45">
        <v>6</v>
      </c>
      <c r="H443" s="36">
        <v>8</v>
      </c>
      <c r="I443" s="46">
        <v>1</v>
      </c>
      <c r="J44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7P6</v>
      </c>
      <c r="K44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7P6.8</v>
      </c>
      <c r="L44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7P6.8.1</v>
      </c>
      <c r="M443" s="26" t="str">
        <f>IF(ISERROR(_xlfn.XLOOKUP(StatementLookup[[#This Row],[TopicID]],TopicLookup[TopicID],TopicLookup[TopicTitle])),"",_xlfn.XLOOKUP(StatementLookup[[#This Row],[TopicID]],TopicLookup[TopicID],TopicLookup[TopicTitle]))</f>
        <v>Experimental Skills For Scientists</v>
      </c>
      <c r="N443" s="42" t="str">
        <f>IF(ISERROR(_xlfn.XLOOKUP(StatementLookup[[#This Row],[LessonID]],LessonLookup[LessonID],LessonLookup[LessonTitle])),"",_xlfn.XLOOKUP(StatementLookup[[#This Row],[LessonID]],LessonLookup[LessonID],LessonLookup[LessonTitle]))</f>
        <v>Practical 3 Review</v>
      </c>
      <c r="O443" s="1" t="str">
        <f>IF(StatementLookup[[#This Row],[LearningStatementEnter]]="",StatementLookup[[#This Row],[LearningStatementAuto]],StatementLookup[[#This Row],[LearningStatementEnter]])</f>
        <v xml:space="preserve">Evaluation of a practical method and to perform analysis on data gathered </v>
      </c>
      <c r="P443" s="1" t="s">
        <v>1504</v>
      </c>
      <c r="Q443" s="1" t="s">
        <v>2953</v>
      </c>
      <c r="R443" s="1"/>
      <c r="S44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43" s="43"/>
      <c r="U443" s="43"/>
      <c r="V443" s="43"/>
      <c r="W443" s="43"/>
      <c r="X443" s="43"/>
      <c r="Y443" s="43"/>
      <c r="Z443" s="43"/>
      <c r="AA443" s="43"/>
      <c r="AC443" s="43"/>
      <c r="AD443" s="43"/>
    </row>
    <row r="444" spans="1:30" ht="14.65" customHeight="1" x14ac:dyDescent="0.25">
      <c r="A444" s="42" t="str">
        <f>_xlfn.XLOOKUP(StatementLookup[[#This Row],[TopicID]],TopicLookup[TopicID],TopicLookup[SyllabusSubject])</f>
        <v>Science</v>
      </c>
      <c r="B444" s="43">
        <f>_xlfn.XLOOKUP(StatementLookup[[#This Row],[TopicID]],TopicLookup[TopicID],TopicLookup[SyllabusKeyStage])</f>
        <v>3</v>
      </c>
      <c r="C444" s="43" t="str">
        <f>_xlfn.XLOOKUP(StatementLookup[[#This Row],[TopicID]],topics!I:I,topics!D:D)</f>
        <v>KS3.Science</v>
      </c>
      <c r="D444" s="43" t="str">
        <f>_xlfn.XLOOKUP(StatementLookup[[#This Row],[TopicID]],topics!I:I,topics!E:E)</f>
        <v>Y8.Science</v>
      </c>
      <c r="E444" s="44">
        <v>8</v>
      </c>
      <c r="F444" s="36" t="s">
        <v>4</v>
      </c>
      <c r="G444" s="45">
        <v>1</v>
      </c>
      <c r="H444" s="36">
        <v>1</v>
      </c>
      <c r="I444" s="46">
        <v>1</v>
      </c>
      <c r="J44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8B1</v>
      </c>
      <c r="K44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8B1.1</v>
      </c>
      <c r="L44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8B1.1.1</v>
      </c>
      <c r="M444" s="26" t="str">
        <f>IF(ISERROR(_xlfn.XLOOKUP(StatementLookup[[#This Row],[TopicID]],TopicLookup[TopicID],TopicLookup[TopicTitle])),"",_xlfn.XLOOKUP(StatementLookup[[#This Row],[TopicID]],TopicLookup[TopicID],TopicLookup[TopicTitle]))</f>
        <v>Plant Reproduction</v>
      </c>
      <c r="N444" s="42" t="str">
        <f>IF(ISERROR(_xlfn.XLOOKUP(StatementLookup[[#This Row],[LessonID]],LessonLookup[LessonID],LessonLookup[LessonTitle])),"",_xlfn.XLOOKUP(StatementLookup[[#This Row],[LessonID]],LessonLookup[LessonID],LessonLookup[LessonTitle]))</f>
        <v>Classification and Biodiversity</v>
      </c>
      <c r="O444" s="1" t="str">
        <f>IF(StatementLookup[[#This Row],[LearningStatementEnter]]="",StatementLookup[[#This Row],[LearningStatementAuto]],StatementLookup[[#This Row],[LearningStatementEnter]])</f>
        <v>Describe the key characteristics of the five kingdoms of organisms and use this to assign organisms to their kingdoms.</v>
      </c>
      <c r="P444" s="43" t="s">
        <v>1507</v>
      </c>
      <c r="Q444" s="1" t="s">
        <v>2953</v>
      </c>
      <c r="R444" s="1"/>
      <c r="S44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44" s="43"/>
      <c r="U444" s="43"/>
      <c r="V444" s="43"/>
      <c r="W444" s="43"/>
      <c r="X444" s="43"/>
      <c r="Y444" s="43"/>
      <c r="Z444" s="43"/>
      <c r="AA444" s="43"/>
      <c r="AC444" s="43"/>
      <c r="AD444" s="43"/>
    </row>
    <row r="445" spans="1:30" ht="14.65" customHeight="1" x14ac:dyDescent="0.25">
      <c r="A445" s="42" t="str">
        <f>_xlfn.XLOOKUP(StatementLookup[[#This Row],[TopicID]],TopicLookup[TopicID],TopicLookup[SyllabusSubject])</f>
        <v>Science</v>
      </c>
      <c r="B445" s="43">
        <f>_xlfn.XLOOKUP(StatementLookup[[#This Row],[TopicID]],TopicLookup[TopicID],TopicLookup[SyllabusKeyStage])</f>
        <v>3</v>
      </c>
      <c r="C445" s="43" t="str">
        <f>_xlfn.XLOOKUP(StatementLookup[[#This Row],[TopicID]],topics!I:I,topics!D:D)</f>
        <v>KS3.Science</v>
      </c>
      <c r="D445" s="43" t="str">
        <f>_xlfn.XLOOKUP(StatementLookup[[#This Row],[TopicID]],topics!I:I,topics!E:E)</f>
        <v>Y8.Science</v>
      </c>
      <c r="E445" s="44">
        <v>8</v>
      </c>
      <c r="F445" s="36" t="s">
        <v>4</v>
      </c>
      <c r="G445" s="45">
        <v>1</v>
      </c>
      <c r="H445" s="36">
        <v>1</v>
      </c>
      <c r="I445" s="46">
        <v>2</v>
      </c>
      <c r="J44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8B1</v>
      </c>
      <c r="K44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8B1.1</v>
      </c>
      <c r="L44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8B1.1.2</v>
      </c>
      <c r="M445" s="26" t="str">
        <f>IF(ISERROR(_xlfn.XLOOKUP(StatementLookup[[#This Row],[TopicID]],TopicLookup[TopicID],TopicLookup[TopicTitle])),"",_xlfn.XLOOKUP(StatementLookup[[#This Row],[TopicID]],TopicLookup[TopicID],TopicLookup[TopicTitle]))</f>
        <v>Plant Reproduction</v>
      </c>
      <c r="N445" s="42" t="str">
        <f>IF(ISERROR(_xlfn.XLOOKUP(StatementLookup[[#This Row],[LessonID]],LessonLookup[LessonID],LessonLookup[LessonTitle])),"",_xlfn.XLOOKUP(StatementLookup[[#This Row],[LessonID]],LessonLookup[LessonID],LessonLookup[LessonTitle]))</f>
        <v>Classification and Biodiversity</v>
      </c>
      <c r="O445" s="1" t="str">
        <f>IF(StatementLookup[[#This Row],[LearningStatementEnter]]="",StatementLookup[[#This Row],[LearningStatementAuto]],StatementLookup[[#This Row],[LearningStatementEnter]])</f>
        <v>Identify the genus and species names from a binomial name.</v>
      </c>
      <c r="P445" s="43" t="s">
        <v>1508</v>
      </c>
      <c r="Q445" s="1" t="s">
        <v>2953</v>
      </c>
      <c r="R445" s="1"/>
      <c r="S44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45" s="43"/>
      <c r="U445" s="43"/>
      <c r="V445" s="43"/>
      <c r="W445" s="43"/>
      <c r="X445" s="43"/>
      <c r="Y445" s="43"/>
      <c r="Z445" s="43"/>
      <c r="AA445" s="43"/>
      <c r="AC445" s="43"/>
      <c r="AD445" s="43"/>
    </row>
    <row r="446" spans="1:30" ht="14.65" customHeight="1" x14ac:dyDescent="0.25">
      <c r="A446" s="42" t="str">
        <f>_xlfn.XLOOKUP(StatementLookup[[#This Row],[TopicID]],TopicLookup[TopicID],TopicLookup[SyllabusSubject])</f>
        <v>Science</v>
      </c>
      <c r="B446" s="43">
        <f>_xlfn.XLOOKUP(StatementLookup[[#This Row],[TopicID]],TopicLookup[TopicID],TopicLookup[SyllabusKeyStage])</f>
        <v>3</v>
      </c>
      <c r="C446" s="43" t="str">
        <f>_xlfn.XLOOKUP(StatementLookup[[#This Row],[TopicID]],topics!I:I,topics!D:D)</f>
        <v>KS3.Science</v>
      </c>
      <c r="D446" s="43" t="str">
        <f>_xlfn.XLOOKUP(StatementLookup[[#This Row],[TopicID]],topics!I:I,topics!E:E)</f>
        <v>Y8.Science</v>
      </c>
      <c r="E446" s="44">
        <v>8</v>
      </c>
      <c r="F446" s="36" t="s">
        <v>4</v>
      </c>
      <c r="G446" s="45">
        <v>1</v>
      </c>
      <c r="H446" s="36">
        <v>1</v>
      </c>
      <c r="I446" s="46">
        <v>3</v>
      </c>
      <c r="J44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8B1</v>
      </c>
      <c r="K44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8B1.1</v>
      </c>
      <c r="L44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8B1.1.3</v>
      </c>
      <c r="M446" s="26" t="str">
        <f>IF(ISERROR(_xlfn.XLOOKUP(StatementLookup[[#This Row],[TopicID]],TopicLookup[TopicID],TopicLookup[TopicTitle])),"",_xlfn.XLOOKUP(StatementLookup[[#This Row],[TopicID]],TopicLookup[TopicID],TopicLookup[TopicTitle]))</f>
        <v>Plant Reproduction</v>
      </c>
      <c r="N446" s="42" t="str">
        <f>IF(ISERROR(_xlfn.XLOOKUP(StatementLookup[[#This Row],[LessonID]],LessonLookup[LessonID],LessonLookup[LessonTitle])),"",_xlfn.XLOOKUP(StatementLookup[[#This Row],[LessonID]],LessonLookup[LessonID],LessonLookup[LessonTitle]))</f>
        <v>Classification and Biodiversity</v>
      </c>
      <c r="O446" s="1" t="str">
        <f>IF(StatementLookup[[#This Row],[LearningStatementEnter]]="",StatementLookup[[#This Row],[LearningStatementAuto]],StatementLookup[[#This Row],[LearningStatementEnter]])</f>
        <v>Use simple calculations (e.g. biodiversity index) to compare biodiversity.</v>
      </c>
      <c r="P446" s="43" t="s">
        <v>1509</v>
      </c>
      <c r="Q446" s="1" t="s">
        <v>2953</v>
      </c>
      <c r="R446" s="1"/>
      <c r="S44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46" s="43"/>
      <c r="U446" s="43"/>
      <c r="V446" s="43"/>
      <c r="W446" s="43"/>
      <c r="X446" s="43"/>
      <c r="Y446" s="43"/>
      <c r="Z446" s="43"/>
      <c r="AA446" s="43"/>
      <c r="AC446" s="43"/>
      <c r="AD446" s="43"/>
    </row>
    <row r="447" spans="1:30" ht="14.65" customHeight="1" x14ac:dyDescent="0.25">
      <c r="A447" s="42" t="str">
        <f>_xlfn.XLOOKUP(StatementLookup[[#This Row],[TopicID]],TopicLookup[TopicID],TopicLookup[SyllabusSubject])</f>
        <v>Science</v>
      </c>
      <c r="B447" s="43">
        <f>_xlfn.XLOOKUP(StatementLookup[[#This Row],[TopicID]],TopicLookup[TopicID],TopicLookup[SyllabusKeyStage])</f>
        <v>3</v>
      </c>
      <c r="C447" s="43" t="str">
        <f>_xlfn.XLOOKUP(StatementLookup[[#This Row],[TopicID]],topics!I:I,topics!D:D)</f>
        <v>KS3.Science</v>
      </c>
      <c r="D447" s="43" t="str">
        <f>_xlfn.XLOOKUP(StatementLookup[[#This Row],[TopicID]],topics!I:I,topics!E:E)</f>
        <v>Y8.Science</v>
      </c>
      <c r="E447" s="44">
        <v>8</v>
      </c>
      <c r="F447" s="36" t="s">
        <v>4</v>
      </c>
      <c r="G447" s="45">
        <v>1</v>
      </c>
      <c r="H447" s="36">
        <v>3</v>
      </c>
      <c r="I447" s="46">
        <v>1</v>
      </c>
      <c r="J44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8B1</v>
      </c>
      <c r="K44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8B1.3</v>
      </c>
      <c r="L44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8B1.3.1</v>
      </c>
      <c r="M447" s="26" t="str">
        <f>IF(ISERROR(_xlfn.XLOOKUP(StatementLookup[[#This Row],[TopicID]],TopicLookup[TopicID],TopicLookup[TopicTitle])),"",_xlfn.XLOOKUP(StatementLookup[[#This Row],[TopicID]],TopicLookup[TopicID],TopicLookup[TopicTitle]))</f>
        <v>Plant Reproduction</v>
      </c>
      <c r="N447" s="42" t="str">
        <f>IF(ISERROR(_xlfn.XLOOKUP(StatementLookup[[#This Row],[LessonID]],LessonLookup[LessonID],LessonLookup[LessonTitle])),"",_xlfn.XLOOKUP(StatementLookup[[#This Row],[LessonID]],LessonLookup[LessonID],LessonLookup[LessonTitle]))</f>
        <v>Sexual and Asexual reproduction</v>
      </c>
      <c r="O447" s="1" t="str">
        <f>IF(StatementLookup[[#This Row],[LearningStatementEnter]]="",StatementLookup[[#This Row],[LearningStatementAuto]],StatementLookup[[#This Row],[LearningStatementEnter]])</f>
        <v>Correctly use the terms asexual reproduction and sexual reproduction</v>
      </c>
      <c r="P447" s="43" t="s">
        <v>1510</v>
      </c>
      <c r="Q447" s="1" t="s">
        <v>2953</v>
      </c>
      <c r="R447" s="1"/>
      <c r="S44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47" s="43"/>
      <c r="U447" s="43"/>
      <c r="V447" s="43"/>
      <c r="W447" s="43"/>
      <c r="X447" s="43"/>
      <c r="Y447" s="43"/>
      <c r="Z447" s="43"/>
      <c r="AA447" s="43"/>
      <c r="AC447" s="43"/>
      <c r="AD447" s="43"/>
    </row>
    <row r="448" spans="1:30" ht="14.65" customHeight="1" x14ac:dyDescent="0.25">
      <c r="A448" s="42" t="str">
        <f>_xlfn.XLOOKUP(StatementLookup[[#This Row],[TopicID]],TopicLookup[TopicID],TopicLookup[SyllabusSubject])</f>
        <v>Science</v>
      </c>
      <c r="B448" s="43">
        <f>_xlfn.XLOOKUP(StatementLookup[[#This Row],[TopicID]],TopicLookup[TopicID],TopicLookup[SyllabusKeyStage])</f>
        <v>3</v>
      </c>
      <c r="C448" s="43" t="str">
        <f>_xlfn.XLOOKUP(StatementLookup[[#This Row],[TopicID]],topics!I:I,topics!D:D)</f>
        <v>KS3.Science</v>
      </c>
      <c r="D448" s="43" t="str">
        <f>_xlfn.XLOOKUP(StatementLookup[[#This Row],[TopicID]],topics!I:I,topics!E:E)</f>
        <v>Y8.Science</v>
      </c>
      <c r="E448" s="44">
        <v>8</v>
      </c>
      <c r="F448" s="36" t="s">
        <v>4</v>
      </c>
      <c r="G448" s="45">
        <v>1</v>
      </c>
      <c r="H448" s="36">
        <v>3</v>
      </c>
      <c r="I448" s="46">
        <v>2</v>
      </c>
      <c r="J44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8B1</v>
      </c>
      <c r="K44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8B1.3</v>
      </c>
      <c r="L44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8B1.3.2</v>
      </c>
      <c r="M448" s="26" t="str">
        <f>IF(ISERROR(_xlfn.XLOOKUP(StatementLookup[[#This Row],[TopicID]],TopicLookup[TopicID],TopicLookup[TopicTitle])),"",_xlfn.XLOOKUP(StatementLookup[[#This Row],[TopicID]],TopicLookup[TopicID],TopicLookup[TopicTitle]))</f>
        <v>Plant Reproduction</v>
      </c>
      <c r="N448" s="42" t="str">
        <f>IF(ISERROR(_xlfn.XLOOKUP(StatementLookup[[#This Row],[LessonID]],LessonLookup[LessonID],LessonLookup[LessonTitle])),"",_xlfn.XLOOKUP(StatementLookup[[#This Row],[LessonID]],LessonLookup[LessonID],LessonLookup[LessonTitle]))</f>
        <v>Sexual and Asexual reproduction</v>
      </c>
      <c r="O448" s="1" t="str">
        <f>IF(StatementLookup[[#This Row],[LearningStatementEnter]]="",StatementLookup[[#This Row],[LearningStatementAuto]],StatementLookup[[#This Row],[LearningStatementEnter]])</f>
        <v>Explain the difference in outcomes of asexual and sexual reproduction in plants.</v>
      </c>
      <c r="P448" s="43" t="s">
        <v>1511</v>
      </c>
      <c r="Q448" s="1" t="s">
        <v>2953</v>
      </c>
      <c r="R448" s="1"/>
      <c r="S44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48" s="43"/>
      <c r="U448" s="43"/>
      <c r="V448" s="43"/>
      <c r="W448" s="43"/>
      <c r="X448" s="43"/>
      <c r="Y448" s="43"/>
      <c r="Z448" s="43"/>
      <c r="AA448" s="43"/>
      <c r="AC448" s="43"/>
      <c r="AD448" s="43"/>
    </row>
    <row r="449" spans="1:30" ht="14.65" customHeight="1" x14ac:dyDescent="0.25">
      <c r="A449" s="42" t="str">
        <f>_xlfn.XLOOKUP(StatementLookup[[#This Row],[TopicID]],TopicLookup[TopicID],TopicLookup[SyllabusSubject])</f>
        <v>Science</v>
      </c>
      <c r="B449" s="43">
        <f>_xlfn.XLOOKUP(StatementLookup[[#This Row],[TopicID]],TopicLookup[TopicID],TopicLookup[SyllabusKeyStage])</f>
        <v>3</v>
      </c>
      <c r="C449" s="43" t="str">
        <f>_xlfn.XLOOKUP(StatementLookup[[#This Row],[TopicID]],topics!I:I,topics!D:D)</f>
        <v>KS3.Science</v>
      </c>
      <c r="D449" s="43" t="str">
        <f>_xlfn.XLOOKUP(StatementLookup[[#This Row],[TopicID]],topics!I:I,topics!E:E)</f>
        <v>Y8.Science</v>
      </c>
      <c r="E449" s="44">
        <v>8</v>
      </c>
      <c r="F449" s="36" t="s">
        <v>4</v>
      </c>
      <c r="G449" s="45">
        <v>1</v>
      </c>
      <c r="H449" s="36">
        <v>3</v>
      </c>
      <c r="I449" s="46">
        <v>3</v>
      </c>
      <c r="J44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8B1</v>
      </c>
      <c r="K44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8B1.3</v>
      </c>
      <c r="L44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8B1.3.3</v>
      </c>
      <c r="M449" s="26" t="str">
        <f>IF(ISERROR(_xlfn.XLOOKUP(StatementLookup[[#This Row],[TopicID]],TopicLookup[TopicID],TopicLookup[TopicTitle])),"",_xlfn.XLOOKUP(StatementLookup[[#This Row],[TopicID]],TopicLookup[TopicID],TopicLookup[TopicTitle]))</f>
        <v>Plant Reproduction</v>
      </c>
      <c r="N449" s="42" t="str">
        <f>IF(ISERROR(_xlfn.XLOOKUP(StatementLookup[[#This Row],[LessonID]],LessonLookup[LessonID],LessonLookup[LessonTitle])),"",_xlfn.XLOOKUP(StatementLookup[[#This Row],[LessonID]],LessonLookup[LessonID],LessonLookup[LessonTitle]))</f>
        <v>Sexual and Asexual reproduction</v>
      </c>
      <c r="O449" s="1" t="str">
        <f>IF(StatementLookup[[#This Row],[LearningStatementEnter]]="",StatementLookup[[#This Row],[LearningStatementAuto]],StatementLookup[[#This Row],[LearningStatementEnter]])</f>
        <v>Evaluate the advantages and disadvantages of sexual and asexual reproduction in plants in different conditions.</v>
      </c>
      <c r="P449" s="43" t="s">
        <v>1512</v>
      </c>
      <c r="Q449" s="1" t="s">
        <v>2953</v>
      </c>
      <c r="R449" s="1"/>
      <c r="S44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49" s="43"/>
      <c r="U449" s="43"/>
      <c r="V449" s="43"/>
      <c r="W449" s="43"/>
      <c r="X449" s="43"/>
      <c r="Y449" s="43"/>
      <c r="Z449" s="43"/>
      <c r="AA449" s="43"/>
      <c r="AC449" s="43"/>
      <c r="AD449" s="43"/>
    </row>
    <row r="450" spans="1:30" ht="14.65" customHeight="1" x14ac:dyDescent="0.25">
      <c r="A450" s="42" t="str">
        <f>_xlfn.XLOOKUP(StatementLookup[[#This Row],[TopicID]],TopicLookup[TopicID],TopicLookup[SyllabusSubject])</f>
        <v>Science</v>
      </c>
      <c r="B450" s="43">
        <f>_xlfn.XLOOKUP(StatementLookup[[#This Row],[TopicID]],TopicLookup[TopicID],TopicLookup[SyllabusKeyStage])</f>
        <v>3</v>
      </c>
      <c r="C450" s="43" t="str">
        <f>_xlfn.XLOOKUP(StatementLookup[[#This Row],[TopicID]],topics!I:I,topics!D:D)</f>
        <v>KS3.Science</v>
      </c>
      <c r="D450" s="43" t="str">
        <f>_xlfn.XLOOKUP(StatementLookup[[#This Row],[TopicID]],topics!I:I,topics!E:E)</f>
        <v>Y8.Science</v>
      </c>
      <c r="E450" s="44">
        <v>8</v>
      </c>
      <c r="F450" s="36" t="s">
        <v>4</v>
      </c>
      <c r="G450" s="45">
        <v>1</v>
      </c>
      <c r="H450" s="36">
        <v>4</v>
      </c>
      <c r="I450" s="46">
        <v>1</v>
      </c>
      <c r="J45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8B1</v>
      </c>
      <c r="K45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8B1.4</v>
      </c>
      <c r="L45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8B1.4.1</v>
      </c>
      <c r="M450" s="26" t="str">
        <f>IF(ISERROR(_xlfn.XLOOKUP(StatementLookup[[#This Row],[TopicID]],TopicLookup[TopicID],TopicLookup[TopicTitle])),"",_xlfn.XLOOKUP(StatementLookup[[#This Row],[TopicID]],TopicLookup[TopicID],TopicLookup[TopicTitle]))</f>
        <v>Plant Reproduction</v>
      </c>
      <c r="N450" s="42" t="str">
        <f>IF(ISERROR(_xlfn.XLOOKUP(StatementLookup[[#This Row],[LessonID]],LessonLookup[LessonID],LessonLookup[LessonTitle])),"",_xlfn.XLOOKUP(StatementLookup[[#This Row],[LessonID]],LessonLookup[LessonID],LessonLookup[LessonTitle]))</f>
        <v>Pollination</v>
      </c>
      <c r="O450" s="1" t="str">
        <f>IF(StatementLookup[[#This Row],[LearningStatementEnter]]="",StatementLookup[[#This Row],[LearningStatementAuto]],StatementLookup[[#This Row],[LearningStatementEnter]])</f>
        <v>Identify the main structures in a flower and identify those that are male and those that are female.</v>
      </c>
      <c r="P450" s="43" t="s">
        <v>1513</v>
      </c>
      <c r="Q450" s="1" t="s">
        <v>2953</v>
      </c>
      <c r="R450" s="1"/>
      <c r="S45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50" s="43"/>
      <c r="U450" s="43"/>
      <c r="V450" s="43"/>
      <c r="W450" s="43"/>
      <c r="X450" s="43"/>
      <c r="Y450" s="43"/>
      <c r="Z450" s="43"/>
      <c r="AA450" s="43"/>
      <c r="AC450" s="43"/>
      <c r="AD450" s="43"/>
    </row>
    <row r="451" spans="1:30" ht="14.65" customHeight="1" x14ac:dyDescent="0.25">
      <c r="A451" s="42" t="str">
        <f>_xlfn.XLOOKUP(StatementLookup[[#This Row],[TopicID]],TopicLookup[TopicID],TopicLookup[SyllabusSubject])</f>
        <v>Science</v>
      </c>
      <c r="B451" s="43">
        <f>_xlfn.XLOOKUP(StatementLookup[[#This Row],[TopicID]],TopicLookup[TopicID],TopicLookup[SyllabusKeyStage])</f>
        <v>3</v>
      </c>
      <c r="C451" s="43" t="str">
        <f>_xlfn.XLOOKUP(StatementLookup[[#This Row],[TopicID]],topics!I:I,topics!D:D)</f>
        <v>KS3.Science</v>
      </c>
      <c r="D451" s="43" t="str">
        <f>_xlfn.XLOOKUP(StatementLookup[[#This Row],[TopicID]],topics!I:I,topics!E:E)</f>
        <v>Y8.Science</v>
      </c>
      <c r="E451" s="44">
        <v>8</v>
      </c>
      <c r="F451" s="36" t="s">
        <v>4</v>
      </c>
      <c r="G451" s="45">
        <v>1</v>
      </c>
      <c r="H451" s="36">
        <v>4</v>
      </c>
      <c r="I451" s="46">
        <v>2</v>
      </c>
      <c r="J45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8B1</v>
      </c>
      <c r="K45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8B1.4</v>
      </c>
      <c r="L45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8B1.4.2</v>
      </c>
      <c r="M451" s="26" t="str">
        <f>IF(ISERROR(_xlfn.XLOOKUP(StatementLookup[[#This Row],[TopicID]],TopicLookup[TopicID],TopicLookup[TopicTitle])),"",_xlfn.XLOOKUP(StatementLookup[[#This Row],[TopicID]],TopicLookup[TopicID],TopicLookup[TopicTitle]))</f>
        <v>Plant Reproduction</v>
      </c>
      <c r="N451" s="42" t="str">
        <f>IF(ISERROR(_xlfn.XLOOKUP(StatementLookup[[#This Row],[LessonID]],LessonLookup[LessonID],LessonLookup[LessonTitle])),"",_xlfn.XLOOKUP(StatementLookup[[#This Row],[LessonID]],LessonLookup[LessonID],LessonLookup[LessonTitle]))</f>
        <v>Pollination</v>
      </c>
      <c r="O451" s="1" t="str">
        <f>IF(StatementLookup[[#This Row],[LearningStatementEnter]]="",StatementLookup[[#This Row],[LearningStatementAuto]],StatementLookup[[#This Row],[LearningStatementEnter]])</f>
        <v>Identify pollen grains and ovules as containing the male and female gametes.</v>
      </c>
      <c r="P451" s="43" t="s">
        <v>1514</v>
      </c>
      <c r="Q451" s="1" t="s">
        <v>2953</v>
      </c>
      <c r="R451" s="1"/>
      <c r="S45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51" s="43"/>
      <c r="U451" s="43"/>
      <c r="V451" s="43"/>
      <c r="W451" s="43"/>
      <c r="X451" s="43"/>
      <c r="Y451" s="43"/>
      <c r="Z451" s="43"/>
      <c r="AA451" s="43"/>
      <c r="AC451" s="43"/>
      <c r="AD451" s="43"/>
    </row>
    <row r="452" spans="1:30" ht="14.65" customHeight="1" x14ac:dyDescent="0.25">
      <c r="A452" s="42" t="str">
        <f>_xlfn.XLOOKUP(StatementLookup[[#This Row],[TopicID]],TopicLookup[TopicID],TopicLookup[SyllabusSubject])</f>
        <v>Science</v>
      </c>
      <c r="B452" s="43">
        <f>_xlfn.XLOOKUP(StatementLookup[[#This Row],[TopicID]],TopicLookup[TopicID],TopicLookup[SyllabusKeyStage])</f>
        <v>3</v>
      </c>
      <c r="C452" s="43" t="str">
        <f>_xlfn.XLOOKUP(StatementLookup[[#This Row],[TopicID]],topics!I:I,topics!D:D)</f>
        <v>KS3.Science</v>
      </c>
      <c r="D452" s="43" t="str">
        <f>_xlfn.XLOOKUP(StatementLookup[[#This Row],[TopicID]],topics!I:I,topics!E:E)</f>
        <v>Y8.Science</v>
      </c>
      <c r="E452" s="44">
        <v>8</v>
      </c>
      <c r="F452" s="36" t="s">
        <v>4</v>
      </c>
      <c r="G452" s="45">
        <v>1</v>
      </c>
      <c r="H452" s="36">
        <v>4</v>
      </c>
      <c r="I452" s="46">
        <v>3</v>
      </c>
      <c r="J45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8B1</v>
      </c>
      <c r="K45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8B1.4</v>
      </c>
      <c r="L45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8B1.4.3</v>
      </c>
      <c r="M452" s="26" t="str">
        <f>IF(ISERROR(_xlfn.XLOOKUP(StatementLookup[[#This Row],[TopicID]],TopicLookup[TopicID],TopicLookup[TopicTitle])),"",_xlfn.XLOOKUP(StatementLookup[[#This Row],[TopicID]],TopicLookup[TopicID],TopicLookup[TopicTitle]))</f>
        <v>Plant Reproduction</v>
      </c>
      <c r="N452" s="42" t="str">
        <f>IF(ISERROR(_xlfn.XLOOKUP(StatementLookup[[#This Row],[LessonID]],LessonLookup[LessonID],LessonLookup[LessonTitle])),"",_xlfn.XLOOKUP(StatementLookup[[#This Row],[LessonID]],LessonLookup[LessonID],LessonLookup[LessonTitle]))</f>
        <v>Pollination</v>
      </c>
      <c r="O452" s="1" t="str">
        <f>IF(StatementLookup[[#This Row],[LearningStatementEnter]]="",StatementLookup[[#This Row],[LearningStatementAuto]],StatementLookup[[#This Row],[LearningStatementEnter]])</f>
        <v>Evaluate different methods of pollination.</v>
      </c>
      <c r="P452" s="43" t="s">
        <v>1515</v>
      </c>
      <c r="Q452" s="1" t="s">
        <v>2953</v>
      </c>
      <c r="R452" s="1"/>
      <c r="S45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52" s="43"/>
      <c r="U452" s="43"/>
      <c r="V452" s="43"/>
      <c r="W452" s="43"/>
      <c r="X452" s="43"/>
      <c r="Y452" s="43"/>
      <c r="Z452" s="43"/>
      <c r="AA452" s="43"/>
      <c r="AC452" s="43"/>
      <c r="AD452" s="43"/>
    </row>
    <row r="453" spans="1:30" ht="14.65" customHeight="1" x14ac:dyDescent="0.25">
      <c r="A453" s="42" t="str">
        <f>_xlfn.XLOOKUP(StatementLookup[[#This Row],[TopicID]],TopicLookup[TopicID],TopicLookup[SyllabusSubject])</f>
        <v>Science</v>
      </c>
      <c r="B453" s="43">
        <f>_xlfn.XLOOKUP(StatementLookup[[#This Row],[TopicID]],TopicLookup[TopicID],TopicLookup[SyllabusKeyStage])</f>
        <v>3</v>
      </c>
      <c r="C453" s="43" t="str">
        <f>_xlfn.XLOOKUP(StatementLookup[[#This Row],[TopicID]],topics!I:I,topics!D:D)</f>
        <v>KS3.Science</v>
      </c>
      <c r="D453" s="43" t="str">
        <f>_xlfn.XLOOKUP(StatementLookup[[#This Row],[TopicID]],topics!I:I,topics!E:E)</f>
        <v>Y8.Science</v>
      </c>
      <c r="E453" s="44">
        <v>8</v>
      </c>
      <c r="F453" s="36" t="s">
        <v>4</v>
      </c>
      <c r="G453" s="45">
        <v>1</v>
      </c>
      <c r="H453" s="36">
        <v>5</v>
      </c>
      <c r="I453" s="46">
        <v>1</v>
      </c>
      <c r="J45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8B1</v>
      </c>
      <c r="K45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8B1.5</v>
      </c>
      <c r="L45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8B1.5.1</v>
      </c>
      <c r="M453" s="26" t="str">
        <f>IF(ISERROR(_xlfn.XLOOKUP(StatementLookup[[#This Row],[TopicID]],TopicLookup[TopicID],TopicLookup[TopicTitle])),"",_xlfn.XLOOKUP(StatementLookup[[#This Row],[TopicID]],TopicLookup[TopicID],TopicLookup[TopicTitle]))</f>
        <v>Plant Reproduction</v>
      </c>
      <c r="N453" s="42" t="str">
        <f>IF(ISERROR(_xlfn.XLOOKUP(StatementLookup[[#This Row],[LessonID]],LessonLookup[LessonID],LessonLookup[LessonTitle])),"",_xlfn.XLOOKUP(StatementLookup[[#This Row],[LessonID]],LessonLookup[LessonID],LessonLookup[LessonTitle]))</f>
        <v>Role of insects in pollination</v>
      </c>
      <c r="O453" s="1" t="str">
        <f>IF(StatementLookup[[#This Row],[LearningStatementEnter]]="",StatementLookup[[#This Row],[LearningStatementAuto]],StatementLookup[[#This Row],[LearningStatementEnter]])</f>
        <v>Define an insect</v>
      </c>
      <c r="P453" s="43" t="s">
        <v>1516</v>
      </c>
      <c r="Q453" s="1" t="s">
        <v>2953</v>
      </c>
      <c r="R453" s="1"/>
      <c r="S45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53" s="43"/>
      <c r="U453" s="43"/>
      <c r="V453" s="43"/>
      <c r="W453" s="43"/>
      <c r="X453" s="43"/>
      <c r="Y453" s="43"/>
      <c r="Z453" s="43"/>
      <c r="AA453" s="43"/>
      <c r="AC453" s="43"/>
      <c r="AD453" s="43"/>
    </row>
    <row r="454" spans="1:30" ht="14.65" customHeight="1" x14ac:dyDescent="0.25">
      <c r="A454" s="42" t="str">
        <f>_xlfn.XLOOKUP(StatementLookup[[#This Row],[TopicID]],TopicLookup[TopicID],TopicLookup[SyllabusSubject])</f>
        <v>Science</v>
      </c>
      <c r="B454" s="43">
        <f>_xlfn.XLOOKUP(StatementLookup[[#This Row],[TopicID]],TopicLookup[TopicID],TopicLookup[SyllabusKeyStage])</f>
        <v>3</v>
      </c>
      <c r="C454" s="43" t="str">
        <f>_xlfn.XLOOKUP(StatementLookup[[#This Row],[TopicID]],topics!I:I,topics!D:D)</f>
        <v>KS3.Science</v>
      </c>
      <c r="D454" s="43" t="str">
        <f>_xlfn.XLOOKUP(StatementLookup[[#This Row],[TopicID]],topics!I:I,topics!E:E)</f>
        <v>Y8.Science</v>
      </c>
      <c r="E454" s="44">
        <v>8</v>
      </c>
      <c r="F454" s="36" t="s">
        <v>4</v>
      </c>
      <c r="G454" s="45">
        <v>1</v>
      </c>
      <c r="H454" s="36">
        <v>5</v>
      </c>
      <c r="I454" s="46">
        <v>2</v>
      </c>
      <c r="J45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8B1</v>
      </c>
      <c r="K45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8B1.5</v>
      </c>
      <c r="L45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8B1.5.2</v>
      </c>
      <c r="M454" s="26" t="str">
        <f>IF(ISERROR(_xlfn.XLOOKUP(StatementLookup[[#This Row],[TopicID]],TopicLookup[TopicID],TopicLookup[TopicTitle])),"",_xlfn.XLOOKUP(StatementLookup[[#This Row],[TopicID]],TopicLookup[TopicID],TopicLookup[TopicTitle]))</f>
        <v>Plant Reproduction</v>
      </c>
      <c r="N454" s="42" t="str">
        <f>IF(ISERROR(_xlfn.XLOOKUP(StatementLookup[[#This Row],[LessonID]],LessonLookup[LessonID],LessonLookup[LessonTitle])),"",_xlfn.XLOOKUP(StatementLookup[[#This Row],[LessonID]],LessonLookup[LessonID],LessonLookup[LessonTitle]))</f>
        <v>Role of insects in pollination</v>
      </c>
      <c r="O454" s="1" t="str">
        <f>IF(StatementLookup[[#This Row],[LearningStatementEnter]]="",StatementLookup[[#This Row],[LearningStatementAuto]],StatementLookup[[#This Row],[LearningStatementEnter]])</f>
        <v>Be able to discuss the role that insects play in pollination</v>
      </c>
      <c r="P454" s="43" t="s">
        <v>1517</v>
      </c>
      <c r="Q454" s="1" t="s">
        <v>2953</v>
      </c>
      <c r="R454" s="1"/>
      <c r="S45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54" s="43"/>
      <c r="U454" s="43"/>
      <c r="V454" s="43"/>
      <c r="W454" s="43"/>
      <c r="X454" s="43"/>
      <c r="Y454" s="43"/>
      <c r="Z454" s="43"/>
      <c r="AA454" s="43"/>
      <c r="AC454" s="43"/>
      <c r="AD454" s="43"/>
    </row>
    <row r="455" spans="1:30" ht="14.65" customHeight="1" x14ac:dyDescent="0.25">
      <c r="A455" s="42" t="str">
        <f>_xlfn.XLOOKUP(StatementLookup[[#This Row],[TopicID]],TopicLookup[TopicID],TopicLookup[SyllabusSubject])</f>
        <v>Science</v>
      </c>
      <c r="B455" s="43">
        <f>_xlfn.XLOOKUP(StatementLookup[[#This Row],[TopicID]],TopicLookup[TopicID],TopicLookup[SyllabusKeyStage])</f>
        <v>3</v>
      </c>
      <c r="C455" s="43" t="str">
        <f>_xlfn.XLOOKUP(StatementLookup[[#This Row],[TopicID]],topics!I:I,topics!D:D)</f>
        <v>KS3.Science</v>
      </c>
      <c r="D455" s="43" t="str">
        <f>_xlfn.XLOOKUP(StatementLookup[[#This Row],[TopicID]],topics!I:I,topics!E:E)</f>
        <v>Y8.Science</v>
      </c>
      <c r="E455" s="44">
        <v>8</v>
      </c>
      <c r="F455" s="36" t="s">
        <v>4</v>
      </c>
      <c r="G455" s="45">
        <v>1</v>
      </c>
      <c r="H455" s="36">
        <v>5</v>
      </c>
      <c r="I455" s="46">
        <v>3</v>
      </c>
      <c r="J45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8B1</v>
      </c>
      <c r="K45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8B1.5</v>
      </c>
      <c r="L45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8B1.5.3</v>
      </c>
      <c r="M455" s="26" t="str">
        <f>IF(ISERROR(_xlfn.XLOOKUP(StatementLookup[[#This Row],[TopicID]],TopicLookup[TopicID],TopicLookup[TopicTitle])),"",_xlfn.XLOOKUP(StatementLookup[[#This Row],[TopicID]],TopicLookup[TopicID],TopicLookup[TopicTitle]))</f>
        <v>Plant Reproduction</v>
      </c>
      <c r="N455" s="42" t="str">
        <f>IF(ISERROR(_xlfn.XLOOKUP(StatementLookup[[#This Row],[LessonID]],LessonLookup[LessonID],LessonLookup[LessonTitle])),"",_xlfn.XLOOKUP(StatementLookup[[#This Row],[LessonID]],LessonLookup[LessonID],LessonLookup[LessonTitle]))</f>
        <v>Role of insects in pollination</v>
      </c>
      <c r="O455" s="1" t="str">
        <f>IF(StatementLookup[[#This Row],[LearningStatementEnter]]="",StatementLookup[[#This Row],[LearningStatementAuto]],StatementLookup[[#This Row],[LearningStatementEnter]])</f>
        <v>Discuss the implications of the possible extinction of bees</v>
      </c>
      <c r="P455" s="43" t="s">
        <v>1518</v>
      </c>
      <c r="Q455" s="1" t="s">
        <v>2953</v>
      </c>
      <c r="R455" s="1"/>
      <c r="S45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55" s="43"/>
      <c r="U455" s="43"/>
      <c r="V455" s="43"/>
      <c r="W455" s="43"/>
      <c r="X455" s="43"/>
      <c r="Y455" s="43"/>
      <c r="Z455" s="43"/>
      <c r="AA455" s="43"/>
      <c r="AC455" s="43"/>
      <c r="AD455" s="43"/>
    </row>
    <row r="456" spans="1:30" ht="14.65" customHeight="1" x14ac:dyDescent="0.25">
      <c r="A456" s="42" t="str">
        <f>_xlfn.XLOOKUP(StatementLookup[[#This Row],[TopicID]],TopicLookup[TopicID],TopicLookup[SyllabusSubject])</f>
        <v>Science</v>
      </c>
      <c r="B456" s="43">
        <f>_xlfn.XLOOKUP(StatementLookup[[#This Row],[TopicID]],TopicLookup[TopicID],TopicLookup[SyllabusKeyStage])</f>
        <v>3</v>
      </c>
      <c r="C456" s="43" t="str">
        <f>_xlfn.XLOOKUP(StatementLookup[[#This Row],[TopicID]],topics!I:I,topics!D:D)</f>
        <v>KS3.Science</v>
      </c>
      <c r="D456" s="43" t="str">
        <f>_xlfn.XLOOKUP(StatementLookup[[#This Row],[TopicID]],topics!I:I,topics!E:E)</f>
        <v>Y8.Science</v>
      </c>
      <c r="E456" s="44">
        <v>8</v>
      </c>
      <c r="F456" s="36" t="s">
        <v>4</v>
      </c>
      <c r="G456" s="45">
        <v>1</v>
      </c>
      <c r="H456" s="36">
        <v>6</v>
      </c>
      <c r="I456" s="46">
        <v>1</v>
      </c>
      <c r="J45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8B1</v>
      </c>
      <c r="K45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8B1.6</v>
      </c>
      <c r="L45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8B1.6.1</v>
      </c>
      <c r="M456" s="26" t="str">
        <f>IF(ISERROR(_xlfn.XLOOKUP(StatementLookup[[#This Row],[TopicID]],TopicLookup[TopicID],TopicLookup[TopicTitle])),"",_xlfn.XLOOKUP(StatementLookup[[#This Row],[TopicID]],TopicLookup[TopicID],TopicLookup[TopicTitle]))</f>
        <v>Plant Reproduction</v>
      </c>
      <c r="N456" s="42" t="str">
        <f>IF(ISERROR(_xlfn.XLOOKUP(StatementLookup[[#This Row],[LessonID]],LessonLookup[LessonID],LessonLookup[LessonTitle])),"",_xlfn.XLOOKUP(StatementLookup[[#This Row],[LessonID]],LessonLookup[LessonID],LessonLookup[LessonTitle]))</f>
        <v>Flower dissection</v>
      </c>
      <c r="O456" s="1" t="str">
        <f>IF(StatementLookup[[#This Row],[LearningStatementEnter]]="",StatementLookup[[#This Row],[LearningStatementAuto]],StatementLookup[[#This Row],[LearningStatementEnter]])</f>
        <v>Complete a flower dissection</v>
      </c>
      <c r="P456" s="43" t="s">
        <v>1519</v>
      </c>
      <c r="Q456" s="1" t="s">
        <v>2953</v>
      </c>
      <c r="R456" s="1"/>
      <c r="S45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56" s="43"/>
      <c r="U456" s="43"/>
      <c r="V456" s="43"/>
      <c r="W456" s="43"/>
      <c r="X456" s="43"/>
      <c r="Y456" s="43"/>
      <c r="Z456" s="43"/>
      <c r="AA456" s="43"/>
      <c r="AC456" s="43"/>
      <c r="AD456" s="43"/>
    </row>
    <row r="457" spans="1:30" ht="14.65" customHeight="1" x14ac:dyDescent="0.25">
      <c r="A457" s="42" t="str">
        <f>_xlfn.XLOOKUP(StatementLookup[[#This Row],[TopicID]],TopicLookup[TopicID],TopicLookup[SyllabusSubject])</f>
        <v>Science</v>
      </c>
      <c r="B457" s="43">
        <f>_xlfn.XLOOKUP(StatementLookup[[#This Row],[TopicID]],TopicLookup[TopicID],TopicLookup[SyllabusKeyStage])</f>
        <v>3</v>
      </c>
      <c r="C457" s="43" t="str">
        <f>_xlfn.XLOOKUP(StatementLookup[[#This Row],[TopicID]],topics!I:I,topics!D:D)</f>
        <v>KS3.Science</v>
      </c>
      <c r="D457" s="43" t="str">
        <f>_xlfn.XLOOKUP(StatementLookup[[#This Row],[TopicID]],topics!I:I,topics!E:E)</f>
        <v>Y8.Science</v>
      </c>
      <c r="E457" s="44">
        <v>8</v>
      </c>
      <c r="F457" s="36" t="s">
        <v>4</v>
      </c>
      <c r="G457" s="45">
        <v>1</v>
      </c>
      <c r="H457" s="36">
        <v>6</v>
      </c>
      <c r="I457" s="46">
        <v>2</v>
      </c>
      <c r="J45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8B1</v>
      </c>
      <c r="K45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8B1.6</v>
      </c>
      <c r="L45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8B1.6.2</v>
      </c>
      <c r="M457" s="26" t="str">
        <f>IF(ISERROR(_xlfn.XLOOKUP(StatementLookup[[#This Row],[TopicID]],TopicLookup[TopicID],TopicLookup[TopicTitle])),"",_xlfn.XLOOKUP(StatementLookup[[#This Row],[TopicID]],TopicLookup[TopicID],TopicLookup[TopicTitle]))</f>
        <v>Plant Reproduction</v>
      </c>
      <c r="N457" s="42" t="str">
        <f>IF(ISERROR(_xlfn.XLOOKUP(StatementLookup[[#This Row],[LessonID]],LessonLookup[LessonID],LessonLookup[LessonTitle])),"",_xlfn.XLOOKUP(StatementLookup[[#This Row],[LessonID]],LessonLookup[LessonID],LessonLookup[LessonTitle]))</f>
        <v>Flower dissection</v>
      </c>
      <c r="O457" s="1" t="str">
        <f>IF(StatementLookup[[#This Row],[LearningStatementEnter]]="",StatementLookup[[#This Row],[LearningStatementAuto]],StatementLookup[[#This Row],[LearningStatementEnter]])</f>
        <v>Complete a biological drawing of the dissection</v>
      </c>
      <c r="P457" s="43" t="s">
        <v>1520</v>
      </c>
      <c r="Q457" s="1" t="s">
        <v>2953</v>
      </c>
      <c r="R457" s="1"/>
      <c r="S45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57" s="43"/>
      <c r="U457" s="43"/>
      <c r="V457" s="43"/>
      <c r="W457" s="43"/>
      <c r="X457" s="43"/>
      <c r="Y457" s="43"/>
      <c r="Z457" s="43"/>
      <c r="AA457" s="43"/>
      <c r="AC457" s="43"/>
      <c r="AD457" s="43"/>
    </row>
    <row r="458" spans="1:30" ht="14.65" customHeight="1" x14ac:dyDescent="0.25">
      <c r="A458" s="42" t="str">
        <f>_xlfn.XLOOKUP(StatementLookup[[#This Row],[TopicID]],TopicLookup[TopicID],TopicLookup[SyllabusSubject])</f>
        <v>Science</v>
      </c>
      <c r="B458" s="43">
        <f>_xlfn.XLOOKUP(StatementLookup[[#This Row],[TopicID]],TopicLookup[TopicID],TopicLookup[SyllabusKeyStage])</f>
        <v>3</v>
      </c>
      <c r="C458" s="43" t="str">
        <f>_xlfn.XLOOKUP(StatementLookup[[#This Row],[TopicID]],topics!I:I,topics!D:D)</f>
        <v>KS3.Science</v>
      </c>
      <c r="D458" s="43" t="str">
        <f>_xlfn.XLOOKUP(StatementLookup[[#This Row],[TopicID]],topics!I:I,topics!E:E)</f>
        <v>Y8.Science</v>
      </c>
      <c r="E458" s="44">
        <v>8</v>
      </c>
      <c r="F458" s="36" t="s">
        <v>4</v>
      </c>
      <c r="G458" s="45">
        <v>1</v>
      </c>
      <c r="H458" s="36">
        <v>6</v>
      </c>
      <c r="I458" s="46">
        <v>3</v>
      </c>
      <c r="J45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8B1</v>
      </c>
      <c r="K45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8B1.6</v>
      </c>
      <c r="L45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8B1.6.3</v>
      </c>
      <c r="M458" s="26" t="str">
        <f>IF(ISERROR(_xlfn.XLOOKUP(StatementLookup[[#This Row],[TopicID]],TopicLookup[TopicID],TopicLookup[TopicTitle])),"",_xlfn.XLOOKUP(StatementLookup[[#This Row],[TopicID]],TopicLookup[TopicID],TopicLookup[TopicTitle]))</f>
        <v>Plant Reproduction</v>
      </c>
      <c r="N458" s="42" t="str">
        <f>IF(ISERROR(_xlfn.XLOOKUP(StatementLookup[[#This Row],[LessonID]],LessonLookup[LessonID],LessonLookup[LessonTitle])),"",_xlfn.XLOOKUP(StatementLookup[[#This Row],[LessonID]],LessonLookup[LessonID],LessonLookup[LessonTitle]))</f>
        <v>Flower dissection</v>
      </c>
      <c r="O458" s="1" t="str">
        <f>IF(StatementLookup[[#This Row],[LearningStatementEnter]]="",StatementLookup[[#This Row],[LearningStatementAuto]],StatementLookup[[#This Row],[LearningStatementEnter]])</f>
        <v>Add labels to the drawing</v>
      </c>
      <c r="P458" s="43" t="s">
        <v>1521</v>
      </c>
      <c r="Q458" s="1" t="s">
        <v>2953</v>
      </c>
      <c r="R458" s="1"/>
      <c r="S45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58" s="43"/>
      <c r="U458" s="43"/>
      <c r="V458" s="43"/>
      <c r="W458" s="43"/>
      <c r="X458" s="43"/>
      <c r="Y458" s="43"/>
      <c r="Z458" s="43"/>
      <c r="AA458" s="43"/>
      <c r="AC458" s="43"/>
      <c r="AD458" s="43"/>
    </row>
    <row r="459" spans="1:30" ht="14.65" customHeight="1" x14ac:dyDescent="0.25">
      <c r="A459" s="42" t="str">
        <f>_xlfn.XLOOKUP(StatementLookup[[#This Row],[TopicID]],TopicLookup[TopicID],TopicLookup[SyllabusSubject])</f>
        <v>Science</v>
      </c>
      <c r="B459" s="43">
        <f>_xlfn.XLOOKUP(StatementLookup[[#This Row],[TopicID]],TopicLookup[TopicID],TopicLookup[SyllabusKeyStage])</f>
        <v>3</v>
      </c>
      <c r="C459" s="43" t="str">
        <f>_xlfn.XLOOKUP(StatementLookup[[#This Row],[TopicID]],topics!I:I,topics!D:D)</f>
        <v>KS3.Science</v>
      </c>
      <c r="D459" s="43" t="str">
        <f>_xlfn.XLOOKUP(StatementLookup[[#This Row],[TopicID]],topics!I:I,topics!E:E)</f>
        <v>Y8.Science</v>
      </c>
      <c r="E459" s="44">
        <v>8</v>
      </c>
      <c r="F459" s="36" t="s">
        <v>4</v>
      </c>
      <c r="G459" s="45">
        <v>1</v>
      </c>
      <c r="H459" s="36">
        <v>7</v>
      </c>
      <c r="I459" s="46">
        <v>1</v>
      </c>
      <c r="J45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8B1</v>
      </c>
      <c r="K45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8B1.7</v>
      </c>
      <c r="L45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8B1.7.1</v>
      </c>
      <c r="M459" s="26" t="str">
        <f>IF(ISERROR(_xlfn.XLOOKUP(StatementLookup[[#This Row],[TopicID]],TopicLookup[TopicID],TopicLookup[TopicTitle])),"",_xlfn.XLOOKUP(StatementLookup[[#This Row],[TopicID]],TopicLookup[TopicID],TopicLookup[TopicTitle]))</f>
        <v>Plant Reproduction</v>
      </c>
      <c r="N459" s="42" t="str">
        <f>IF(ISERROR(_xlfn.XLOOKUP(StatementLookup[[#This Row],[LessonID]],LessonLookup[LessonID],LessonLookup[LessonTitle])),"",_xlfn.XLOOKUP(StatementLookup[[#This Row],[LessonID]],LessonLookup[LessonID],LessonLookup[LessonTitle]))</f>
        <v>Quadrats</v>
      </c>
      <c r="O459" s="1" t="str">
        <f>IF(StatementLookup[[#This Row],[LearningStatementEnter]]="",StatementLookup[[#This Row],[LearningStatementAuto]],StatementLookup[[#This Row],[LearningStatementEnter]])</f>
        <v>Correctly use the term biodiversity.</v>
      </c>
      <c r="P459" s="43" t="s">
        <v>1522</v>
      </c>
      <c r="Q459" s="1" t="s">
        <v>2953</v>
      </c>
      <c r="R459" s="1"/>
      <c r="S45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59" s="43"/>
      <c r="U459" s="43"/>
      <c r="V459" s="43"/>
      <c r="W459" s="43"/>
      <c r="X459" s="43"/>
      <c r="Y459" s="43"/>
      <c r="Z459" s="43"/>
      <c r="AA459" s="43"/>
      <c r="AC459" s="43"/>
      <c r="AD459" s="43"/>
    </row>
    <row r="460" spans="1:30" ht="14.65" customHeight="1" x14ac:dyDescent="0.25">
      <c r="A460" s="42" t="str">
        <f>_xlfn.XLOOKUP(StatementLookup[[#This Row],[TopicID]],TopicLookup[TopicID],TopicLookup[SyllabusSubject])</f>
        <v>Science</v>
      </c>
      <c r="B460" s="43">
        <f>_xlfn.XLOOKUP(StatementLookup[[#This Row],[TopicID]],TopicLookup[TopicID],TopicLookup[SyllabusKeyStage])</f>
        <v>3</v>
      </c>
      <c r="C460" s="43" t="str">
        <f>_xlfn.XLOOKUP(StatementLookup[[#This Row],[TopicID]],topics!I:I,topics!D:D)</f>
        <v>KS3.Science</v>
      </c>
      <c r="D460" s="43" t="str">
        <f>_xlfn.XLOOKUP(StatementLookup[[#This Row],[TopicID]],topics!I:I,topics!E:E)</f>
        <v>Y8.Science</v>
      </c>
      <c r="E460" s="44">
        <v>8</v>
      </c>
      <c r="F460" s="36" t="s">
        <v>4</v>
      </c>
      <c r="G460" s="45">
        <v>1</v>
      </c>
      <c r="H460" s="36">
        <v>7</v>
      </c>
      <c r="I460" s="46">
        <v>2</v>
      </c>
      <c r="J46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8B1</v>
      </c>
      <c r="K46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8B1.7</v>
      </c>
      <c r="L46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8B1.7.2</v>
      </c>
      <c r="M460" s="26" t="str">
        <f>IF(ISERROR(_xlfn.XLOOKUP(StatementLookup[[#This Row],[TopicID]],TopicLookup[TopicID],TopicLookup[TopicTitle])),"",_xlfn.XLOOKUP(StatementLookup[[#This Row],[TopicID]],TopicLookup[TopicID],TopicLookup[TopicTitle]))</f>
        <v>Plant Reproduction</v>
      </c>
      <c r="N460" s="42" t="str">
        <f>IF(ISERROR(_xlfn.XLOOKUP(StatementLookup[[#This Row],[LessonID]],LessonLookup[LessonID],LessonLookup[LessonTitle])),"",_xlfn.XLOOKUP(StatementLookup[[#This Row],[LessonID]],LessonLookup[LessonID],LessonLookup[LessonTitle]))</f>
        <v>Quadrats</v>
      </c>
      <c r="O460" s="1" t="str">
        <f>IF(StatementLookup[[#This Row],[LearningStatementEnter]]="",StatementLookup[[#This Row],[LearningStatementAuto]],StatementLookup[[#This Row],[LearningStatementEnter]])</f>
        <v>Use quadrats to calculate an estimate of population size.</v>
      </c>
      <c r="P460" s="43" t="s">
        <v>1523</v>
      </c>
      <c r="Q460" s="1" t="s">
        <v>2953</v>
      </c>
      <c r="R460" s="1"/>
      <c r="S46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60" s="43"/>
      <c r="U460" s="43"/>
      <c r="V460" s="43"/>
      <c r="W460" s="43"/>
      <c r="X460" s="43"/>
      <c r="Y460" s="43"/>
      <c r="Z460" s="43"/>
      <c r="AA460" s="43"/>
      <c r="AC460" s="43"/>
      <c r="AD460" s="43"/>
    </row>
    <row r="461" spans="1:30" ht="14.65" customHeight="1" x14ac:dyDescent="0.25">
      <c r="A461" s="42" t="str">
        <f>_xlfn.XLOOKUP(StatementLookup[[#This Row],[TopicID]],TopicLookup[TopicID],TopicLookup[SyllabusSubject])</f>
        <v>Science</v>
      </c>
      <c r="B461" s="43">
        <f>_xlfn.XLOOKUP(StatementLookup[[#This Row],[TopicID]],TopicLookup[TopicID],TopicLookup[SyllabusKeyStage])</f>
        <v>3</v>
      </c>
      <c r="C461" s="43" t="str">
        <f>_xlfn.XLOOKUP(StatementLookup[[#This Row],[TopicID]],topics!I:I,topics!D:D)</f>
        <v>KS3.Science</v>
      </c>
      <c r="D461" s="43" t="str">
        <f>_xlfn.XLOOKUP(StatementLookup[[#This Row],[TopicID]],topics!I:I,topics!E:E)</f>
        <v>Y8.Science</v>
      </c>
      <c r="E461" s="44">
        <v>8</v>
      </c>
      <c r="F461" s="36" t="s">
        <v>4</v>
      </c>
      <c r="G461" s="45">
        <v>1</v>
      </c>
      <c r="H461" s="36">
        <v>7</v>
      </c>
      <c r="I461" s="46">
        <v>3</v>
      </c>
      <c r="J46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8B1</v>
      </c>
      <c r="K46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8B1.7</v>
      </c>
      <c r="L46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8B1.7.3</v>
      </c>
      <c r="M461" s="26" t="str">
        <f>IF(ISERROR(_xlfn.XLOOKUP(StatementLookup[[#This Row],[TopicID]],TopicLookup[TopicID],TopicLookup[TopicTitle])),"",_xlfn.XLOOKUP(StatementLookup[[#This Row],[TopicID]],TopicLookup[TopicID],TopicLookup[TopicTitle]))</f>
        <v>Plant Reproduction</v>
      </c>
      <c r="N461" s="42" t="str">
        <f>IF(ISERROR(_xlfn.XLOOKUP(StatementLookup[[#This Row],[LessonID]],LessonLookup[LessonID],LessonLookup[LessonTitle])),"",_xlfn.XLOOKUP(StatementLookup[[#This Row],[LessonID]],LessonLookup[LessonID],LessonLookup[LessonTitle]))</f>
        <v>Quadrats</v>
      </c>
      <c r="O461" s="1" t="str">
        <f>IF(StatementLookup[[#This Row],[LearningStatementEnter]]="",StatementLookup[[#This Row],[LearningStatementAuto]],StatementLookup[[#This Row],[LearningStatementEnter]])</f>
        <v>Explain the effects of too small and too big a sample size.</v>
      </c>
      <c r="P461" s="43" t="s">
        <v>1524</v>
      </c>
      <c r="Q461" s="1" t="s">
        <v>2953</v>
      </c>
      <c r="R461" s="1"/>
      <c r="S46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61" s="43"/>
      <c r="U461" s="43"/>
      <c r="V461" s="43"/>
      <c r="W461" s="43"/>
      <c r="X461" s="43"/>
      <c r="Y461" s="43"/>
      <c r="Z461" s="43"/>
      <c r="AA461" s="43"/>
      <c r="AC461" s="43"/>
      <c r="AD461" s="43"/>
    </row>
    <row r="462" spans="1:30" ht="14.65" customHeight="1" x14ac:dyDescent="0.25">
      <c r="A462" s="42" t="str">
        <f>_xlfn.XLOOKUP(StatementLookup[[#This Row],[TopicID]],TopicLookup[TopicID],TopicLookup[SyllabusSubject])</f>
        <v>Science</v>
      </c>
      <c r="B462" s="43">
        <f>_xlfn.XLOOKUP(StatementLookup[[#This Row],[TopicID]],TopicLookup[TopicID],TopicLookup[SyllabusKeyStage])</f>
        <v>3</v>
      </c>
      <c r="C462" s="43" t="str">
        <f>_xlfn.XLOOKUP(StatementLookup[[#This Row],[TopicID]],topics!I:I,topics!D:D)</f>
        <v>KS3.Science</v>
      </c>
      <c r="D462" s="43" t="str">
        <f>_xlfn.XLOOKUP(StatementLookup[[#This Row],[TopicID]],topics!I:I,topics!E:E)</f>
        <v>Y8.Science</v>
      </c>
      <c r="E462" s="44">
        <v>8</v>
      </c>
      <c r="F462" s="36" t="s">
        <v>4</v>
      </c>
      <c r="G462" s="45">
        <v>1</v>
      </c>
      <c r="H462" s="36">
        <v>8</v>
      </c>
      <c r="I462" s="46">
        <v>1</v>
      </c>
      <c r="J46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8B1</v>
      </c>
      <c r="K46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8B1.8</v>
      </c>
      <c r="L46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8B1.8.1</v>
      </c>
      <c r="M462" s="26" t="str">
        <f>IF(ISERROR(_xlfn.XLOOKUP(StatementLookup[[#This Row],[TopicID]],TopicLookup[TopicID],TopicLookup[TopicTitle])),"",_xlfn.XLOOKUP(StatementLookup[[#This Row],[TopicID]],TopicLookup[TopicID],TopicLookup[TopicTitle]))</f>
        <v>Plant Reproduction</v>
      </c>
      <c r="N462" s="42" t="str">
        <f>IF(ISERROR(_xlfn.XLOOKUP(StatementLookup[[#This Row],[LessonID]],LessonLookup[LessonID],LessonLookup[LessonTitle])),"",_xlfn.XLOOKUP(StatementLookup[[#This Row],[LessonID]],LessonLookup[LessonID],LessonLookup[LessonTitle]))</f>
        <v>Fertilisation and dispersal</v>
      </c>
      <c r="O462" s="1" t="str">
        <f>IF(StatementLookup[[#This Row],[LearningStatementEnter]]="",StatementLookup[[#This Row],[LearningStatementAuto]],StatementLookup[[#This Row],[LearningStatementEnter]])</f>
        <v>Explain the functions of the different parts of a seed.</v>
      </c>
      <c r="P462" s="43" t="s">
        <v>1525</v>
      </c>
      <c r="Q462" s="1" t="s">
        <v>2953</v>
      </c>
      <c r="R462" s="1"/>
      <c r="S46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62" s="43"/>
      <c r="U462" s="43"/>
      <c r="V462" s="43"/>
      <c r="W462" s="43"/>
      <c r="X462" s="43"/>
      <c r="Y462" s="43"/>
      <c r="Z462" s="43"/>
      <c r="AA462" s="43"/>
      <c r="AC462" s="43"/>
      <c r="AD462" s="43"/>
    </row>
    <row r="463" spans="1:30" ht="14.65" customHeight="1" x14ac:dyDescent="0.25">
      <c r="A463" s="42" t="str">
        <f>_xlfn.XLOOKUP(StatementLookup[[#This Row],[TopicID]],TopicLookup[TopicID],TopicLookup[SyllabusSubject])</f>
        <v>Science</v>
      </c>
      <c r="B463" s="43">
        <f>_xlfn.XLOOKUP(StatementLookup[[#This Row],[TopicID]],TopicLookup[TopicID],TopicLookup[SyllabusKeyStage])</f>
        <v>3</v>
      </c>
      <c r="C463" s="43" t="str">
        <f>_xlfn.XLOOKUP(StatementLookup[[#This Row],[TopicID]],topics!I:I,topics!D:D)</f>
        <v>KS3.Science</v>
      </c>
      <c r="D463" s="43" t="str">
        <f>_xlfn.XLOOKUP(StatementLookup[[#This Row],[TopicID]],topics!I:I,topics!E:E)</f>
        <v>Y8.Science</v>
      </c>
      <c r="E463" s="44">
        <v>8</v>
      </c>
      <c r="F463" s="36" t="s">
        <v>4</v>
      </c>
      <c r="G463" s="45">
        <v>1</v>
      </c>
      <c r="H463" s="36">
        <v>8</v>
      </c>
      <c r="I463" s="46">
        <v>2</v>
      </c>
      <c r="J46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8B1</v>
      </c>
      <c r="K46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8B1.8</v>
      </c>
      <c r="L46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8B1.8.2</v>
      </c>
      <c r="M463" s="26" t="str">
        <f>IF(ISERROR(_xlfn.XLOOKUP(StatementLookup[[#This Row],[TopicID]],TopicLookup[TopicID],TopicLookup[TopicTitle])),"",_xlfn.XLOOKUP(StatementLookup[[#This Row],[TopicID]],TopicLookup[TopicID],TopicLookup[TopicTitle]))</f>
        <v>Plant Reproduction</v>
      </c>
      <c r="N463" s="42" t="str">
        <f>IF(ISERROR(_xlfn.XLOOKUP(StatementLookup[[#This Row],[LessonID]],LessonLookup[LessonID],LessonLookup[LessonTitle])),"",_xlfn.XLOOKUP(StatementLookup[[#This Row],[LessonID]],LessonLookup[LessonID],LessonLookup[LessonTitle]))</f>
        <v>Fertilisation and dispersal</v>
      </c>
      <c r="O463" s="1" t="str">
        <f>IF(StatementLookup[[#This Row],[LearningStatementEnter]]="",StatementLookup[[#This Row],[LearningStatementAuto]],StatementLookup[[#This Row],[LearningStatementEnter]])</f>
        <v>Describe how the fusing of male and female gametes and their nuclei during fertilisation forms a fertilised egg cell (or zygote).</v>
      </c>
      <c r="P463" s="43" t="s">
        <v>1526</v>
      </c>
      <c r="Q463" s="1" t="s">
        <v>2953</v>
      </c>
      <c r="R463" s="1"/>
      <c r="S46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63" s="43"/>
      <c r="U463" s="43"/>
      <c r="V463" s="43"/>
      <c r="W463" s="43"/>
      <c r="X463" s="43"/>
      <c r="Y463" s="43"/>
      <c r="Z463" s="43"/>
      <c r="AA463" s="43"/>
      <c r="AC463" s="43"/>
      <c r="AD463" s="43"/>
    </row>
    <row r="464" spans="1:30" ht="14.65" customHeight="1" x14ac:dyDescent="0.25">
      <c r="A464" s="42" t="str">
        <f>_xlfn.XLOOKUP(StatementLookup[[#This Row],[TopicID]],TopicLookup[TopicID],TopicLookup[SyllabusSubject])</f>
        <v>Science</v>
      </c>
      <c r="B464" s="43">
        <f>_xlfn.XLOOKUP(StatementLookup[[#This Row],[TopicID]],TopicLookup[TopicID],TopicLookup[SyllabusKeyStage])</f>
        <v>3</v>
      </c>
      <c r="C464" s="43" t="str">
        <f>_xlfn.XLOOKUP(StatementLookup[[#This Row],[TopicID]],topics!I:I,topics!D:D)</f>
        <v>KS3.Science</v>
      </c>
      <c r="D464" s="43" t="str">
        <f>_xlfn.XLOOKUP(StatementLookup[[#This Row],[TopicID]],topics!I:I,topics!E:E)</f>
        <v>Y8.Science</v>
      </c>
      <c r="E464" s="44">
        <v>8</v>
      </c>
      <c r="F464" s="36" t="s">
        <v>4</v>
      </c>
      <c r="G464" s="45">
        <v>1</v>
      </c>
      <c r="H464" s="36">
        <v>8</v>
      </c>
      <c r="I464" s="46">
        <v>3</v>
      </c>
      <c r="J46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8B1</v>
      </c>
      <c r="K46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8B1.8</v>
      </c>
      <c r="L46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8B1.8.3</v>
      </c>
      <c r="M464" s="26" t="str">
        <f>IF(ISERROR(_xlfn.XLOOKUP(StatementLookup[[#This Row],[TopicID]],TopicLookup[TopicID],TopicLookup[TopicTitle])),"",_xlfn.XLOOKUP(StatementLookup[[#This Row],[TopicID]],TopicLookup[TopicID],TopicLookup[TopicTitle]))</f>
        <v>Plant Reproduction</v>
      </c>
      <c r="N464" s="42" t="str">
        <f>IF(ISERROR(_xlfn.XLOOKUP(StatementLookup[[#This Row],[LessonID]],LessonLookup[LessonID],LessonLookup[LessonTitle])),"",_xlfn.XLOOKUP(StatementLookup[[#This Row],[LessonID]],LessonLookup[LessonID],LessonLookup[LessonTitle]))</f>
        <v>Fertilisation and dispersal</v>
      </c>
      <c r="O464" s="1" t="str">
        <f>IF(StatementLookup[[#This Row],[LearningStatementEnter]]="",StatementLookup[[#This Row],[LearningStatementAuto]],StatementLookup[[#This Row],[LearningStatementEnter]])</f>
        <v>Describe the importance of hybridisation in plant breeding.</v>
      </c>
      <c r="P464" s="43" t="s">
        <v>1527</v>
      </c>
      <c r="Q464" s="1" t="s">
        <v>2953</v>
      </c>
      <c r="R464" s="1"/>
      <c r="S46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64" s="43"/>
      <c r="U464" s="43"/>
      <c r="V464" s="43"/>
      <c r="W464" s="43"/>
      <c r="X464" s="43"/>
      <c r="Y464" s="43"/>
      <c r="Z464" s="43"/>
      <c r="AA464" s="43"/>
      <c r="AC464" s="43"/>
      <c r="AD464" s="43"/>
    </row>
    <row r="465" spans="1:30" ht="14.65" customHeight="1" x14ac:dyDescent="0.25">
      <c r="A465" s="42" t="str">
        <f>_xlfn.XLOOKUP(StatementLookup[[#This Row],[TopicID]],TopicLookup[TopicID],TopicLookup[SyllabusSubject])</f>
        <v>Science</v>
      </c>
      <c r="B465" s="43">
        <f>_xlfn.XLOOKUP(StatementLookup[[#This Row],[TopicID]],TopicLookup[TopicID],TopicLookup[SyllabusKeyStage])</f>
        <v>3</v>
      </c>
      <c r="C465" s="43" t="str">
        <f>_xlfn.XLOOKUP(StatementLookup[[#This Row],[TopicID]],topics!I:I,topics!D:D)</f>
        <v>KS3.Science</v>
      </c>
      <c r="D465" s="43" t="str">
        <f>_xlfn.XLOOKUP(StatementLookup[[#This Row],[TopicID]],topics!I:I,topics!E:E)</f>
        <v>Y8.Science</v>
      </c>
      <c r="E465" s="44">
        <v>8</v>
      </c>
      <c r="F465" s="36" t="s">
        <v>4</v>
      </c>
      <c r="G465" s="45">
        <v>1</v>
      </c>
      <c r="H465" s="36">
        <v>9</v>
      </c>
      <c r="I465" s="46">
        <v>1</v>
      </c>
      <c r="J46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8B1</v>
      </c>
      <c r="K46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8B1.9</v>
      </c>
      <c r="L46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8B1.9.1</v>
      </c>
      <c r="M465" s="26" t="str">
        <f>IF(ISERROR(_xlfn.XLOOKUP(StatementLookup[[#This Row],[TopicID]],TopicLookup[TopicID],TopicLookup[TopicTitle])),"",_xlfn.XLOOKUP(StatementLookup[[#This Row],[TopicID]],TopicLookup[TopicID],TopicLookup[TopicTitle]))</f>
        <v>Plant Reproduction</v>
      </c>
      <c r="N465" s="42" t="str">
        <f>IF(ISERROR(_xlfn.XLOOKUP(StatementLookup[[#This Row],[LessonID]],LessonLookup[LessonID],LessonLookup[LessonTitle])),"",_xlfn.XLOOKUP(StatementLookup[[#This Row],[LessonID]],LessonLookup[LessonID],LessonLookup[LessonTitle]))</f>
        <v>Germination and growth</v>
      </c>
      <c r="O465" s="1" t="str">
        <f>IF(StatementLookup[[#This Row],[LearningStatementEnter]]="",StatementLookup[[#This Row],[LearningStatementAuto]],StatementLookup[[#This Row],[LearningStatementEnter]])</f>
        <v>Describe a plant’s life cycle using a diagram.</v>
      </c>
      <c r="P465" s="43" t="s">
        <v>542</v>
      </c>
      <c r="Q465" s="1" t="s">
        <v>2953</v>
      </c>
      <c r="R465" s="1"/>
      <c r="S46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65" s="43"/>
      <c r="U465" s="43"/>
      <c r="V465" s="43"/>
      <c r="W465" s="43"/>
      <c r="X465" s="43"/>
      <c r="Y465" s="43"/>
      <c r="Z465" s="43"/>
      <c r="AA465" s="43"/>
      <c r="AC465" s="43"/>
      <c r="AD465" s="43"/>
    </row>
    <row r="466" spans="1:30" ht="14.65" customHeight="1" x14ac:dyDescent="0.25">
      <c r="A466" s="42" t="str">
        <f>_xlfn.XLOOKUP(StatementLookup[[#This Row],[TopicID]],TopicLookup[TopicID],TopicLookup[SyllabusSubject])</f>
        <v>Science</v>
      </c>
      <c r="B466" s="43">
        <f>_xlfn.XLOOKUP(StatementLookup[[#This Row],[TopicID]],TopicLookup[TopicID],TopicLookup[SyllabusKeyStage])</f>
        <v>3</v>
      </c>
      <c r="C466" s="43" t="str">
        <f>_xlfn.XLOOKUP(StatementLookup[[#This Row],[TopicID]],topics!I:I,topics!D:D)</f>
        <v>KS3.Science</v>
      </c>
      <c r="D466" s="43" t="str">
        <f>_xlfn.XLOOKUP(StatementLookup[[#This Row],[TopicID]],topics!I:I,topics!E:E)</f>
        <v>Y8.Science</v>
      </c>
      <c r="E466" s="44">
        <v>8</v>
      </c>
      <c r="F466" s="36" t="s">
        <v>4</v>
      </c>
      <c r="G466" s="45">
        <v>1</v>
      </c>
      <c r="H466" s="36">
        <v>9</v>
      </c>
      <c r="I466" s="46">
        <v>2</v>
      </c>
      <c r="J46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8B1</v>
      </c>
      <c r="K46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8B1.9</v>
      </c>
      <c r="L46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8B1.9.2</v>
      </c>
      <c r="M466" s="26" t="str">
        <f>IF(ISERROR(_xlfn.XLOOKUP(StatementLookup[[#This Row],[TopicID]],TopicLookup[TopicID],TopicLookup[TopicTitle])),"",_xlfn.XLOOKUP(StatementLookup[[#This Row],[TopicID]],TopicLookup[TopicID],TopicLookup[TopicTitle]))</f>
        <v>Plant Reproduction</v>
      </c>
      <c r="N466" s="42" t="str">
        <f>IF(ISERROR(_xlfn.XLOOKUP(StatementLookup[[#This Row],[LessonID]],LessonLookup[LessonID],LessonLookup[LessonTitle])),"",_xlfn.XLOOKUP(StatementLookup[[#This Row],[LessonID]],LessonLookup[LessonID],LessonLookup[LessonTitle]))</f>
        <v>Germination and growth</v>
      </c>
      <c r="O466" s="1" t="str">
        <f>IF(StatementLookup[[#This Row],[LearningStatementEnter]]="",StatementLookup[[#This Row],[LearningStatementAuto]],StatementLookup[[#This Row],[LearningStatementEnter]])</f>
        <v>Describe what happens to the different parts of a seed during germination.</v>
      </c>
      <c r="P466" s="43" t="s">
        <v>1528</v>
      </c>
      <c r="Q466" s="1" t="s">
        <v>2953</v>
      </c>
      <c r="R466" s="1"/>
      <c r="S46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66" s="43"/>
      <c r="U466" s="43"/>
      <c r="V466" s="43"/>
      <c r="W466" s="43"/>
      <c r="X466" s="43"/>
      <c r="Y466" s="43"/>
      <c r="Z466" s="43"/>
      <c r="AA466" s="43"/>
      <c r="AC466" s="43"/>
      <c r="AD466" s="43"/>
    </row>
    <row r="467" spans="1:30" ht="14.65" customHeight="1" x14ac:dyDescent="0.25">
      <c r="A467" s="42" t="str">
        <f>_xlfn.XLOOKUP(StatementLookup[[#This Row],[TopicID]],TopicLookup[TopicID],TopicLookup[SyllabusSubject])</f>
        <v>Science</v>
      </c>
      <c r="B467" s="43">
        <f>_xlfn.XLOOKUP(StatementLookup[[#This Row],[TopicID]],TopicLookup[TopicID],TopicLookup[SyllabusKeyStage])</f>
        <v>3</v>
      </c>
      <c r="C467" s="43" t="str">
        <f>_xlfn.XLOOKUP(StatementLookup[[#This Row],[TopicID]],topics!I:I,topics!D:D)</f>
        <v>KS3.Science</v>
      </c>
      <c r="D467" s="43" t="str">
        <f>_xlfn.XLOOKUP(StatementLookup[[#This Row],[TopicID]],topics!I:I,topics!E:E)</f>
        <v>Y8.Science</v>
      </c>
      <c r="E467" s="44">
        <v>8</v>
      </c>
      <c r="F467" s="36" t="s">
        <v>4</v>
      </c>
      <c r="G467" s="45">
        <v>1</v>
      </c>
      <c r="H467" s="36">
        <v>9</v>
      </c>
      <c r="I467" s="46">
        <v>3</v>
      </c>
      <c r="J46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8B1</v>
      </c>
      <c r="K46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8B1.9</v>
      </c>
      <c r="L46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8B1.9.3</v>
      </c>
      <c r="M467" s="26" t="str">
        <f>IF(ISERROR(_xlfn.XLOOKUP(StatementLookup[[#This Row],[TopicID]],TopicLookup[TopicID],TopicLookup[TopicTitle])),"",_xlfn.XLOOKUP(StatementLookup[[#This Row],[TopicID]],TopicLookup[TopicID],TopicLookup[TopicTitle]))</f>
        <v>Plant Reproduction</v>
      </c>
      <c r="N467" s="42" t="str">
        <f>IF(ISERROR(_xlfn.XLOOKUP(StatementLookup[[#This Row],[LessonID]],LessonLookup[LessonID],LessonLookup[LessonTitle])),"",_xlfn.XLOOKUP(StatementLookup[[#This Row],[LessonID]],LessonLookup[LessonID],LessonLookup[LessonTitle]))</f>
        <v>Germination and growth</v>
      </c>
      <c r="O467" s="1" t="str">
        <f>IF(StatementLookup[[#This Row],[LearningStatementEnter]]="",StatementLookup[[#This Row],[LearningStatementAuto]],StatementLookup[[#This Row],[LearningStatementEnter]])</f>
        <v>Explain the importance of light/darkness for some seeds and their germination.</v>
      </c>
      <c r="P467" s="43" t="s">
        <v>1529</v>
      </c>
      <c r="Q467" s="1" t="s">
        <v>2953</v>
      </c>
      <c r="R467" s="1"/>
      <c r="S46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67" s="43"/>
      <c r="U467" s="43"/>
      <c r="V467" s="43"/>
      <c r="W467" s="43"/>
      <c r="X467" s="43"/>
      <c r="Y467" s="43"/>
      <c r="Z467" s="43"/>
      <c r="AA467" s="43"/>
      <c r="AC467" s="43"/>
      <c r="AD467" s="43"/>
    </row>
    <row r="468" spans="1:30" ht="14.65" customHeight="1" x14ac:dyDescent="0.25">
      <c r="A468" s="42" t="str">
        <f>_xlfn.XLOOKUP(StatementLookup[[#This Row],[TopicID]],TopicLookup[TopicID],TopicLookup[SyllabusSubject])</f>
        <v>Science</v>
      </c>
      <c r="B468" s="43">
        <f>_xlfn.XLOOKUP(StatementLookup[[#This Row],[TopicID]],TopicLookup[TopicID],TopicLookup[SyllabusKeyStage])</f>
        <v>3</v>
      </c>
      <c r="C468" s="43" t="str">
        <f>_xlfn.XLOOKUP(StatementLookup[[#This Row],[TopicID]],topics!I:I,topics!D:D)</f>
        <v>KS3.Science</v>
      </c>
      <c r="D468" s="43" t="str">
        <f>_xlfn.XLOOKUP(StatementLookup[[#This Row],[TopicID]],topics!I:I,topics!E:E)</f>
        <v>Y8.Science</v>
      </c>
      <c r="E468" s="44">
        <v>8</v>
      </c>
      <c r="F468" s="36" t="s">
        <v>4</v>
      </c>
      <c r="G468" s="45">
        <v>1</v>
      </c>
      <c r="H468" s="36" t="s">
        <v>8</v>
      </c>
      <c r="I468" s="46">
        <v>1</v>
      </c>
      <c r="J46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8B1</v>
      </c>
      <c r="K46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8B1.F</v>
      </c>
      <c r="L46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8B1.F.1</v>
      </c>
      <c r="M468" s="26" t="str">
        <f>IF(ISERROR(_xlfn.XLOOKUP(StatementLookup[[#This Row],[TopicID]],TopicLookup[TopicID],TopicLookup[TopicTitle])),"",_xlfn.XLOOKUP(StatementLookup[[#This Row],[TopicID]],TopicLookup[TopicID],TopicLookup[TopicTitle]))</f>
        <v>Plant Reproduction</v>
      </c>
      <c r="N468" s="42" t="str">
        <f>IF(ISERROR(_xlfn.XLOOKUP(StatementLookup[[#This Row],[LessonID]],LessonLookup[LessonID],LessonLookup[LessonTitle])),"",_xlfn.XLOOKUP(StatementLookup[[#This Row],[LessonID]],LessonLookup[LessonID],LessonLookup[LessonTitle]))</f>
        <v>Test feedback: 8B1 Plant Reproduction</v>
      </c>
      <c r="O468" s="1" t="str">
        <f>IF(StatementLookup[[#This Row],[LearningStatementEnter]]="",StatementLookup[[#This Row],[LearningStatementAuto]],StatementLookup[[#This Row],[LearningStatementEnter]])</f>
        <v>Review WWW &amp; EBI for topic 8B1 Plant Reproduction</v>
      </c>
      <c r="P468" s="43"/>
      <c r="Q468" s="1" t="s">
        <v>2954</v>
      </c>
      <c r="R468" s="1"/>
      <c r="S46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WWW &amp; EBI for topic 8B1 Plant Reproduction</v>
      </c>
      <c r="T468" s="43"/>
      <c r="U468" s="43"/>
      <c r="V468" s="43"/>
      <c r="W468" s="43"/>
      <c r="X468" s="43"/>
      <c r="Y468" s="43"/>
      <c r="Z468" s="43"/>
      <c r="AA468" s="43"/>
      <c r="AC468" s="43"/>
      <c r="AD468" s="43"/>
    </row>
    <row r="469" spans="1:30" ht="14.65" customHeight="1" x14ac:dyDescent="0.25">
      <c r="A469" s="42" t="str">
        <f>_xlfn.XLOOKUP(StatementLookup[[#This Row],[TopicID]],TopicLookup[TopicID],TopicLookup[SyllabusSubject])</f>
        <v>Science</v>
      </c>
      <c r="B469" s="43">
        <f>_xlfn.XLOOKUP(StatementLookup[[#This Row],[TopicID]],TopicLookup[TopicID],TopicLookup[SyllabusKeyStage])</f>
        <v>3</v>
      </c>
      <c r="C469" s="43" t="str">
        <f>_xlfn.XLOOKUP(StatementLookup[[#This Row],[TopicID]],topics!I:I,topics!D:D)</f>
        <v>KS3.Science</v>
      </c>
      <c r="D469" s="43" t="str">
        <f>_xlfn.XLOOKUP(StatementLookup[[#This Row],[TopicID]],topics!I:I,topics!E:E)</f>
        <v>Y8.Science</v>
      </c>
      <c r="E469" s="44">
        <v>8</v>
      </c>
      <c r="F469" s="36" t="s">
        <v>4</v>
      </c>
      <c r="G469" s="45">
        <v>1</v>
      </c>
      <c r="H469" s="36" t="s">
        <v>6</v>
      </c>
      <c r="I469" s="46">
        <v>1</v>
      </c>
      <c r="J46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8B1</v>
      </c>
      <c r="K46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8B1.R</v>
      </c>
      <c r="L46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8B1.R.1</v>
      </c>
      <c r="M469" s="26" t="str">
        <f>IF(ISERROR(_xlfn.XLOOKUP(StatementLookup[[#This Row],[TopicID]],TopicLookup[TopicID],TopicLookup[TopicTitle])),"",_xlfn.XLOOKUP(StatementLookup[[#This Row],[TopicID]],TopicLookup[TopicID],TopicLookup[TopicTitle]))</f>
        <v>Plant Reproduction</v>
      </c>
      <c r="N469" s="42" t="str">
        <f>IF(ISERROR(_xlfn.XLOOKUP(StatementLookup[[#This Row],[LessonID]],LessonLookup[LessonID],LessonLookup[LessonTitle])),"",_xlfn.XLOOKUP(StatementLookup[[#This Row],[LessonID]],LessonLookup[LessonID],LessonLookup[LessonTitle]))</f>
        <v>Revision of topic 8B1 Plant Reproduction</v>
      </c>
      <c r="O469" s="1" t="str">
        <f>IF(StatementLookup[[#This Row],[LearningStatementEnter]]="",StatementLookup[[#This Row],[LearningStatementAuto]],StatementLookup[[#This Row],[LearningStatementEnter]])</f>
        <v>Review topic 8B1 Plant Reproduction</v>
      </c>
      <c r="P469" s="1"/>
      <c r="Q469" s="1" t="s">
        <v>2954</v>
      </c>
      <c r="R469" s="1"/>
      <c r="S46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topic 8B1 Plant Reproduction</v>
      </c>
      <c r="T469" s="43"/>
      <c r="U469" s="43"/>
      <c r="V469" s="43"/>
      <c r="W469" s="43"/>
      <c r="X469" s="43"/>
      <c r="Y469" s="43"/>
      <c r="Z469" s="43"/>
      <c r="AA469" s="43"/>
      <c r="AC469" s="43"/>
      <c r="AD469" s="43"/>
    </row>
    <row r="470" spans="1:30" ht="14.65" customHeight="1" x14ac:dyDescent="0.25">
      <c r="A470" s="42" t="str">
        <f>_xlfn.XLOOKUP(StatementLookup[[#This Row],[TopicID]],TopicLookup[TopicID],TopicLookup[SyllabusSubject])</f>
        <v>Science</v>
      </c>
      <c r="B470" s="43">
        <f>_xlfn.XLOOKUP(StatementLookup[[#This Row],[TopicID]],TopicLookup[TopicID],TopicLookup[SyllabusKeyStage])</f>
        <v>3</v>
      </c>
      <c r="C470" s="43" t="str">
        <f>_xlfn.XLOOKUP(StatementLookup[[#This Row],[TopicID]],topics!I:I,topics!D:D)</f>
        <v>KS3.Science</v>
      </c>
      <c r="D470" s="43" t="str">
        <f>_xlfn.XLOOKUP(StatementLookup[[#This Row],[TopicID]],topics!I:I,topics!E:E)</f>
        <v>Y8.Science</v>
      </c>
      <c r="E470" s="44">
        <v>8</v>
      </c>
      <c r="F470" s="36" t="s">
        <v>4</v>
      </c>
      <c r="G470" s="45">
        <v>1</v>
      </c>
      <c r="H470" s="36" t="s">
        <v>7</v>
      </c>
      <c r="I470" s="46">
        <v>1</v>
      </c>
      <c r="J47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8B1</v>
      </c>
      <c r="K47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8B1.T</v>
      </c>
      <c r="L47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8B1.T.1</v>
      </c>
      <c r="M470" s="26" t="str">
        <f>IF(ISERROR(_xlfn.XLOOKUP(StatementLookup[[#This Row],[TopicID]],TopicLookup[TopicID],TopicLookup[TopicTitle])),"",_xlfn.XLOOKUP(StatementLookup[[#This Row],[TopicID]],TopicLookup[TopicID],TopicLookup[TopicTitle]))</f>
        <v>Plant Reproduction</v>
      </c>
      <c r="N470" s="42" t="str">
        <f>IF(ISERROR(_xlfn.XLOOKUP(StatementLookup[[#This Row],[LessonID]],LessonLookup[LessonID],LessonLookup[LessonTitle])),"",_xlfn.XLOOKUP(StatementLookup[[#This Row],[LessonID]],LessonLookup[LessonID],LessonLookup[LessonTitle]))</f>
        <v>Topic test: 8B1 Plant Reproduction</v>
      </c>
      <c r="O470" s="1" t="str">
        <f>IF(StatementLookup[[#This Row],[LearningStatementEnter]]="",StatementLookup[[#This Row],[LearningStatementAuto]],StatementLookup[[#This Row],[LearningStatementEnter]])</f>
        <v>Test understanding of topic 8B1 Plant Reproduction</v>
      </c>
      <c r="P470" s="43"/>
      <c r="Q470" s="1" t="s">
        <v>2954</v>
      </c>
      <c r="R470" s="1"/>
      <c r="S47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Test understanding of topic 8B1 Plant Reproduction</v>
      </c>
      <c r="T470" s="43"/>
      <c r="U470" s="43"/>
      <c r="V470" s="43"/>
      <c r="W470" s="43"/>
      <c r="X470" s="43"/>
      <c r="Y470" s="43"/>
      <c r="Z470" s="43"/>
      <c r="AA470" s="43"/>
      <c r="AC470" s="43"/>
      <c r="AD470" s="43"/>
    </row>
    <row r="471" spans="1:30" ht="14.65" customHeight="1" x14ac:dyDescent="0.25">
      <c r="A471" s="42" t="str">
        <f>_xlfn.XLOOKUP(StatementLookup[[#This Row],[TopicID]],TopicLookup[TopicID],TopicLookup[SyllabusSubject])</f>
        <v>Science</v>
      </c>
      <c r="B471" s="43">
        <f>_xlfn.XLOOKUP(StatementLookup[[#This Row],[TopicID]],TopicLookup[TopicID],TopicLookup[SyllabusKeyStage])</f>
        <v>3</v>
      </c>
      <c r="C471" s="43" t="str">
        <f>_xlfn.XLOOKUP(StatementLookup[[#This Row],[TopicID]],topics!I:I,topics!D:D)</f>
        <v>KS3.Science</v>
      </c>
      <c r="D471" s="43" t="str">
        <f>_xlfn.XLOOKUP(StatementLookup[[#This Row],[TopicID]],topics!I:I,topics!E:E)</f>
        <v>Y8.Science</v>
      </c>
      <c r="E471" s="44">
        <v>8</v>
      </c>
      <c r="F471" s="36" t="s">
        <v>4</v>
      </c>
      <c r="G471" s="45">
        <v>2</v>
      </c>
      <c r="H471" s="36">
        <v>1</v>
      </c>
      <c r="I471" s="46">
        <v>1</v>
      </c>
      <c r="J47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8B2</v>
      </c>
      <c r="K47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8B2.1</v>
      </c>
      <c r="L47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8B2.1.1</v>
      </c>
      <c r="M471" s="26" t="str">
        <f>IF(ISERROR(_xlfn.XLOOKUP(StatementLookup[[#This Row],[TopicID]],TopicLookup[TopicID],TopicLookup[TopicTitle])),"",_xlfn.XLOOKUP(StatementLookup[[#This Row],[TopicID]],TopicLookup[TopicID],TopicLookup[TopicTitle]))</f>
        <v>Plant Growth</v>
      </c>
      <c r="N471" s="42" t="str">
        <f>IF(ISERROR(_xlfn.XLOOKUP(StatementLookup[[#This Row],[LessonID]],LessonLookup[LessonID],LessonLookup[LessonTitle])),"",_xlfn.XLOOKUP(StatementLookup[[#This Row],[LessonID]],LessonLookup[LessonID],LessonLookup[LessonTitle]))</f>
        <v>Plant growth</v>
      </c>
      <c r="O471" s="1" t="str">
        <f>IF(StatementLookup[[#This Row],[LearningStatementEnter]]="",StatementLookup[[#This Row],[LearningStatementAuto]],StatementLookup[[#This Row],[LearningStatementEnter]])</f>
        <v>Identify the reactants required for photosynthesis</v>
      </c>
      <c r="P471" s="43" t="s">
        <v>1530</v>
      </c>
      <c r="Q471" s="1" t="s">
        <v>2953</v>
      </c>
      <c r="R471" s="1"/>
      <c r="S47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71" s="43"/>
      <c r="U471" s="43"/>
      <c r="V471" s="43"/>
      <c r="W471" s="43"/>
      <c r="X471" s="43"/>
      <c r="Y471" s="43"/>
      <c r="Z471" s="43"/>
      <c r="AA471" s="43"/>
      <c r="AC471" s="43"/>
      <c r="AD471" s="43"/>
    </row>
    <row r="472" spans="1:30" ht="14.65" customHeight="1" x14ac:dyDescent="0.25">
      <c r="A472" s="42" t="str">
        <f>_xlfn.XLOOKUP(StatementLookup[[#This Row],[TopicID]],TopicLookup[TopicID],TopicLookup[SyllabusSubject])</f>
        <v>Science</v>
      </c>
      <c r="B472" s="43">
        <f>_xlfn.XLOOKUP(StatementLookup[[#This Row],[TopicID]],TopicLookup[TopicID],TopicLookup[SyllabusKeyStage])</f>
        <v>3</v>
      </c>
      <c r="C472" s="43" t="str">
        <f>_xlfn.XLOOKUP(StatementLookup[[#This Row],[TopicID]],topics!I:I,topics!D:D)</f>
        <v>KS3.Science</v>
      </c>
      <c r="D472" s="43" t="str">
        <f>_xlfn.XLOOKUP(StatementLookup[[#This Row],[TopicID]],topics!I:I,topics!E:E)</f>
        <v>Y8.Science</v>
      </c>
      <c r="E472" s="44">
        <v>8</v>
      </c>
      <c r="F472" s="36" t="s">
        <v>4</v>
      </c>
      <c r="G472" s="45">
        <v>2</v>
      </c>
      <c r="H472" s="36">
        <v>1</v>
      </c>
      <c r="I472" s="46">
        <v>2</v>
      </c>
      <c r="J47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8B2</v>
      </c>
      <c r="K47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8B2.1</v>
      </c>
      <c r="L47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8B2.1.2</v>
      </c>
      <c r="M472" s="26" t="str">
        <f>IF(ISERROR(_xlfn.XLOOKUP(StatementLookup[[#This Row],[TopicID]],TopicLookup[TopicID],TopicLookup[TopicTitle])),"",_xlfn.XLOOKUP(StatementLookup[[#This Row],[TopicID]],TopicLookup[TopicID],TopicLookup[TopicTitle]))</f>
        <v>Plant Growth</v>
      </c>
      <c r="N472" s="42" t="str">
        <f>IF(ISERROR(_xlfn.XLOOKUP(StatementLookup[[#This Row],[LessonID]],LessonLookup[LessonID],LessonLookup[LessonTitle])),"",_xlfn.XLOOKUP(StatementLookup[[#This Row],[LessonID]],LessonLookup[LessonID],LessonLookup[LessonTitle]))</f>
        <v>Plant growth</v>
      </c>
      <c r="O472" s="1" t="str">
        <f>IF(StatementLookup[[#This Row],[LearningStatementEnter]]="",StatementLookup[[#This Row],[LearningStatementAuto]],StatementLookup[[#This Row],[LearningStatementEnter]])</f>
        <v>Describe photosynthesis using a word equation</v>
      </c>
      <c r="P472" s="43" t="s">
        <v>1531</v>
      </c>
      <c r="Q472" s="1" t="s">
        <v>2953</v>
      </c>
      <c r="R472" s="1"/>
      <c r="S47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72" s="43"/>
      <c r="U472" s="43"/>
      <c r="V472" s="43"/>
      <c r="W472" s="43"/>
      <c r="X472" s="43"/>
      <c r="Y472" s="43"/>
      <c r="Z472" s="43"/>
      <c r="AA472" s="43"/>
      <c r="AC472" s="43"/>
      <c r="AD472" s="43"/>
    </row>
    <row r="473" spans="1:30" ht="14.65" customHeight="1" x14ac:dyDescent="0.25">
      <c r="A473" s="42" t="str">
        <f>_xlfn.XLOOKUP(StatementLookup[[#This Row],[TopicID]],TopicLookup[TopicID],TopicLookup[SyllabusSubject])</f>
        <v>Science</v>
      </c>
      <c r="B473" s="43">
        <f>_xlfn.XLOOKUP(StatementLookup[[#This Row],[TopicID]],TopicLookup[TopicID],TopicLookup[SyllabusKeyStage])</f>
        <v>3</v>
      </c>
      <c r="C473" s="43" t="str">
        <f>_xlfn.XLOOKUP(StatementLookup[[#This Row],[TopicID]],topics!I:I,topics!D:D)</f>
        <v>KS3.Science</v>
      </c>
      <c r="D473" s="43" t="str">
        <f>_xlfn.XLOOKUP(StatementLookup[[#This Row],[TopicID]],topics!I:I,topics!E:E)</f>
        <v>Y8.Science</v>
      </c>
      <c r="E473" s="44">
        <v>8</v>
      </c>
      <c r="F473" s="36" t="s">
        <v>4</v>
      </c>
      <c r="G473" s="45">
        <v>2</v>
      </c>
      <c r="H473" s="36">
        <v>1</v>
      </c>
      <c r="I473" s="46">
        <v>3</v>
      </c>
      <c r="J47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8B2</v>
      </c>
      <c r="K47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8B2.1</v>
      </c>
      <c r="L47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8B2.1.3</v>
      </c>
      <c r="M473" s="26" t="str">
        <f>IF(ISERROR(_xlfn.XLOOKUP(StatementLookup[[#This Row],[TopicID]],TopicLookup[TopicID],TopicLookup[TopicTitle])),"",_xlfn.XLOOKUP(StatementLookup[[#This Row],[TopicID]],TopicLookup[TopicID],TopicLookup[TopicTitle]))</f>
        <v>Plant Growth</v>
      </c>
      <c r="N473" s="42" t="str">
        <f>IF(ISERROR(_xlfn.XLOOKUP(StatementLookup[[#This Row],[LessonID]],LessonLookup[LessonID],LessonLookup[LessonTitle])),"",_xlfn.XLOOKUP(StatementLookup[[#This Row],[LessonID]],LessonLookup[LessonID],LessonLookup[LessonTitle]))</f>
        <v>Plant growth</v>
      </c>
      <c r="O473" s="1" t="str">
        <f>IF(StatementLookup[[#This Row],[LearningStatementEnter]]="",StatementLookup[[#This Row],[LearningStatementAuto]],StatementLookup[[#This Row],[LearningStatementEnter]])</f>
        <v>Explain the factors that affect the rate of photosynthesis</v>
      </c>
      <c r="P473" s="43" t="s">
        <v>1532</v>
      </c>
      <c r="Q473" s="1" t="s">
        <v>2953</v>
      </c>
      <c r="R473" s="1"/>
      <c r="S47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73" s="43"/>
      <c r="U473" s="43"/>
      <c r="V473" s="43"/>
      <c r="W473" s="43"/>
      <c r="X473" s="43"/>
      <c r="Y473" s="43"/>
      <c r="Z473" s="43"/>
      <c r="AA473" s="43"/>
      <c r="AC473" s="43"/>
      <c r="AD473" s="43"/>
    </row>
    <row r="474" spans="1:30" ht="14.65" customHeight="1" x14ac:dyDescent="0.25">
      <c r="A474" s="42" t="str">
        <f>_xlfn.XLOOKUP(StatementLookup[[#This Row],[TopicID]],TopicLookup[TopicID],TopicLookup[SyllabusSubject])</f>
        <v>Science</v>
      </c>
      <c r="B474" s="43">
        <f>_xlfn.XLOOKUP(StatementLookup[[#This Row],[TopicID]],TopicLookup[TopicID],TopicLookup[SyllabusKeyStage])</f>
        <v>3</v>
      </c>
      <c r="C474" s="43" t="str">
        <f>_xlfn.XLOOKUP(StatementLookup[[#This Row],[TopicID]],topics!I:I,topics!D:D)</f>
        <v>KS3.Science</v>
      </c>
      <c r="D474" s="43" t="str">
        <f>_xlfn.XLOOKUP(StatementLookup[[#This Row],[TopicID]],topics!I:I,topics!E:E)</f>
        <v>Y8.Science</v>
      </c>
      <c r="E474" s="44">
        <v>8</v>
      </c>
      <c r="F474" s="36" t="s">
        <v>4</v>
      </c>
      <c r="G474" s="45">
        <v>2</v>
      </c>
      <c r="H474" s="36">
        <v>2</v>
      </c>
      <c r="I474" s="46">
        <v>1</v>
      </c>
      <c r="J47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8B2</v>
      </c>
      <c r="K47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8B2.2</v>
      </c>
      <c r="L47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8B2.2.1</v>
      </c>
      <c r="M474" s="26" t="str">
        <f>IF(ISERROR(_xlfn.XLOOKUP(StatementLookup[[#This Row],[TopicID]],TopicLookup[TopicID],TopicLookup[TopicTitle])),"",_xlfn.XLOOKUP(StatementLookup[[#This Row],[TopicID]],TopicLookup[TopicID],TopicLookup[TopicTitle]))</f>
        <v>Plant Growth</v>
      </c>
      <c r="N474" s="42" t="str">
        <f>IF(ISERROR(_xlfn.XLOOKUP(StatementLookup[[#This Row],[LessonID]],LessonLookup[LessonID],LessonLookup[LessonTitle])),"",_xlfn.XLOOKUP(StatementLookup[[#This Row],[LessonID]],LessonLookup[LessonID],LessonLookup[LessonTitle]))</f>
        <v>Plant adaptations</v>
      </c>
      <c r="O474" s="1" t="str">
        <f>IF(StatementLookup[[#This Row],[LearningStatementEnter]]="",StatementLookup[[#This Row],[LearningStatementAuto]],StatementLookup[[#This Row],[LearningStatementEnter]])</f>
        <v>Recognise examples of plant organs and state their functions</v>
      </c>
      <c r="P474" s="43" t="s">
        <v>1533</v>
      </c>
      <c r="Q474" s="1" t="s">
        <v>2953</v>
      </c>
      <c r="R474" s="1"/>
      <c r="S47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74" s="43"/>
      <c r="U474" s="43"/>
      <c r="V474" s="43"/>
      <c r="W474" s="43"/>
      <c r="X474" s="43"/>
      <c r="Y474" s="43"/>
      <c r="Z474" s="43"/>
      <c r="AA474" s="43"/>
      <c r="AC474" s="43"/>
      <c r="AD474" s="43"/>
    </row>
    <row r="475" spans="1:30" ht="14.65" customHeight="1" x14ac:dyDescent="0.25">
      <c r="A475" s="42" t="str">
        <f>_xlfn.XLOOKUP(StatementLookup[[#This Row],[TopicID]],TopicLookup[TopicID],TopicLookup[SyllabusSubject])</f>
        <v>Science</v>
      </c>
      <c r="B475" s="43">
        <f>_xlfn.XLOOKUP(StatementLookup[[#This Row],[TopicID]],TopicLookup[TopicID],TopicLookup[SyllabusKeyStage])</f>
        <v>3</v>
      </c>
      <c r="C475" s="43" t="str">
        <f>_xlfn.XLOOKUP(StatementLookup[[#This Row],[TopicID]],topics!I:I,topics!D:D)</f>
        <v>KS3.Science</v>
      </c>
      <c r="D475" s="43" t="str">
        <f>_xlfn.XLOOKUP(StatementLookup[[#This Row],[TopicID]],topics!I:I,topics!E:E)</f>
        <v>Y8.Science</v>
      </c>
      <c r="E475" s="44">
        <v>8</v>
      </c>
      <c r="F475" s="36" t="s">
        <v>4</v>
      </c>
      <c r="G475" s="45">
        <v>2</v>
      </c>
      <c r="H475" s="36">
        <v>2</v>
      </c>
      <c r="I475" s="46">
        <v>2</v>
      </c>
      <c r="J47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8B2</v>
      </c>
      <c r="K47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8B2.2</v>
      </c>
      <c r="L47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8B2.2.2</v>
      </c>
      <c r="M475" s="26" t="str">
        <f>IF(ISERROR(_xlfn.XLOOKUP(StatementLookup[[#This Row],[TopicID]],TopicLookup[TopicID],TopicLookup[TopicTitle])),"",_xlfn.XLOOKUP(StatementLookup[[#This Row],[TopicID]],TopicLookup[TopicID],TopicLookup[TopicTitle]))</f>
        <v>Plant Growth</v>
      </c>
      <c r="N475" s="42" t="str">
        <f>IF(ISERROR(_xlfn.XLOOKUP(StatementLookup[[#This Row],[LessonID]],LessonLookup[LessonID],LessonLookup[LessonTitle])),"",_xlfn.XLOOKUP(StatementLookup[[#This Row],[LessonID]],LessonLookup[LessonID],LessonLookup[LessonTitle]))</f>
        <v>Plant adaptations</v>
      </c>
      <c r="O475" s="1" t="str">
        <f>IF(StatementLookup[[#This Row],[LearningStatementEnter]]="",StatementLookup[[#This Row],[LearningStatementAuto]],StatementLookup[[#This Row],[LearningStatementEnter]])</f>
        <v>Explain how tissues in the leaf are related to their functions</v>
      </c>
      <c r="P475" s="43" t="s">
        <v>1534</v>
      </c>
      <c r="Q475" s="1" t="s">
        <v>2953</v>
      </c>
      <c r="R475" s="1"/>
      <c r="S47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75" s="43"/>
      <c r="U475" s="43"/>
      <c r="V475" s="43"/>
      <c r="W475" s="43"/>
      <c r="X475" s="43"/>
      <c r="Y475" s="43"/>
      <c r="Z475" s="43"/>
      <c r="AA475" s="43"/>
      <c r="AC475" s="43"/>
      <c r="AD475" s="43"/>
    </row>
    <row r="476" spans="1:30" ht="14.65" customHeight="1" x14ac:dyDescent="0.25">
      <c r="A476" s="42" t="str">
        <f>_xlfn.XLOOKUP(StatementLookup[[#This Row],[TopicID]],TopicLookup[TopicID],TopicLookup[SyllabusSubject])</f>
        <v>Science</v>
      </c>
      <c r="B476" s="43">
        <f>_xlfn.XLOOKUP(StatementLookup[[#This Row],[TopicID]],TopicLookup[TopicID],TopicLookup[SyllabusKeyStage])</f>
        <v>3</v>
      </c>
      <c r="C476" s="43" t="str">
        <f>_xlfn.XLOOKUP(StatementLookup[[#This Row],[TopicID]],topics!I:I,topics!D:D)</f>
        <v>KS3.Science</v>
      </c>
      <c r="D476" s="43" t="str">
        <f>_xlfn.XLOOKUP(StatementLookup[[#This Row],[TopicID]],topics!I:I,topics!E:E)</f>
        <v>Y8.Science</v>
      </c>
      <c r="E476" s="44">
        <v>8</v>
      </c>
      <c r="F476" s="36" t="s">
        <v>4</v>
      </c>
      <c r="G476" s="45">
        <v>2</v>
      </c>
      <c r="H476" s="36">
        <v>2</v>
      </c>
      <c r="I476" s="46">
        <v>3</v>
      </c>
      <c r="J47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8B2</v>
      </c>
      <c r="K47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8B2.2</v>
      </c>
      <c r="L47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8B2.2.3</v>
      </c>
      <c r="M476" s="26" t="str">
        <f>IF(ISERROR(_xlfn.XLOOKUP(StatementLookup[[#This Row],[TopicID]],TopicLookup[TopicID],TopicLookup[TopicTitle])),"",_xlfn.XLOOKUP(StatementLookup[[#This Row],[TopicID]],TopicLookup[TopicID],TopicLookup[TopicTitle]))</f>
        <v>Plant Growth</v>
      </c>
      <c r="N476" s="42" t="str">
        <f>IF(ISERROR(_xlfn.XLOOKUP(StatementLookup[[#This Row],[LessonID]],LessonLookup[LessonID],LessonLookup[LessonTitle])),"",_xlfn.XLOOKUP(StatementLookup[[#This Row],[LessonID]],LessonLookup[LessonID],LessonLookup[LessonTitle]))</f>
        <v>Plant adaptations</v>
      </c>
      <c r="O476" s="1" t="str">
        <f>IF(StatementLookup[[#This Row],[LearningStatementEnter]]="",StatementLookup[[#This Row],[LearningStatementAuto]],StatementLookup[[#This Row],[LearningStatementEnter]])</f>
        <v>Suggest how plants living in different climates would be adapted</v>
      </c>
      <c r="P476" s="43" t="s">
        <v>1535</v>
      </c>
      <c r="Q476" s="1" t="s">
        <v>2953</v>
      </c>
      <c r="R476" s="1"/>
      <c r="S47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76" s="43"/>
      <c r="U476" s="43"/>
      <c r="V476" s="43"/>
      <c r="W476" s="43"/>
      <c r="X476" s="43"/>
      <c r="Y476" s="43"/>
      <c r="Z476" s="43"/>
      <c r="AA476" s="43"/>
      <c r="AC476" s="43"/>
      <c r="AD476" s="43"/>
    </row>
    <row r="477" spans="1:30" ht="14.65" customHeight="1" x14ac:dyDescent="0.25">
      <c r="A477" s="42" t="str">
        <f>_xlfn.XLOOKUP(StatementLookup[[#This Row],[TopicID]],TopicLookup[TopicID],TopicLookup[SyllabusSubject])</f>
        <v>Science</v>
      </c>
      <c r="B477" s="43">
        <f>_xlfn.XLOOKUP(StatementLookup[[#This Row],[TopicID]],TopicLookup[TopicID],TopicLookup[SyllabusKeyStage])</f>
        <v>3</v>
      </c>
      <c r="C477" s="43" t="str">
        <f>_xlfn.XLOOKUP(StatementLookup[[#This Row],[TopicID]],topics!I:I,topics!D:D)</f>
        <v>KS3.Science</v>
      </c>
      <c r="D477" s="43" t="str">
        <f>_xlfn.XLOOKUP(StatementLookup[[#This Row],[TopicID]],topics!I:I,topics!E:E)</f>
        <v>Y8.Science</v>
      </c>
      <c r="E477" s="44">
        <v>8</v>
      </c>
      <c r="F477" s="36" t="s">
        <v>4</v>
      </c>
      <c r="G477" s="45">
        <v>2</v>
      </c>
      <c r="H477" s="36">
        <v>3</v>
      </c>
      <c r="I477" s="46">
        <v>1</v>
      </c>
      <c r="J47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8B2</v>
      </c>
      <c r="K47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8B2.3</v>
      </c>
      <c r="L47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8B2.3.1</v>
      </c>
      <c r="M477" s="26" t="str">
        <f>IF(ISERROR(_xlfn.XLOOKUP(StatementLookup[[#This Row],[TopicID]],TopicLookup[TopicID],TopicLookup[TopicTitle])),"",_xlfn.XLOOKUP(StatementLookup[[#This Row],[TopicID]],TopicLookup[TopicID],TopicLookup[TopicTitle]))</f>
        <v>Plant Growth</v>
      </c>
      <c r="N477" s="42" t="str">
        <f>IF(ISERROR(_xlfn.XLOOKUP(StatementLookup[[#This Row],[LessonID]],LessonLookup[LessonID],LessonLookup[LessonTitle])),"",_xlfn.XLOOKUP(StatementLookup[[#This Row],[LessonID]],LessonLookup[LessonID],LessonLookup[LessonTitle]))</f>
        <v>Movement in plants</v>
      </c>
      <c r="O477" s="1" t="str">
        <f>IF(StatementLookup[[#This Row],[LearningStatementEnter]]="",StatementLookup[[#This Row],[LearningStatementAuto]],StatementLookup[[#This Row],[LearningStatementEnter]])</f>
        <v>Describe how gas enters and leaves a plant</v>
      </c>
      <c r="P477" s="43" t="s">
        <v>1536</v>
      </c>
      <c r="Q477" s="1" t="s">
        <v>2953</v>
      </c>
      <c r="R477" s="1"/>
      <c r="S47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77" s="43"/>
      <c r="U477" s="43"/>
      <c r="V477" s="43"/>
      <c r="W477" s="43"/>
      <c r="X477" s="43"/>
      <c r="Y477" s="43"/>
      <c r="Z477" s="43"/>
      <c r="AA477" s="43"/>
      <c r="AC477" s="43"/>
      <c r="AD477" s="43"/>
    </row>
    <row r="478" spans="1:30" ht="14.65" customHeight="1" x14ac:dyDescent="0.25">
      <c r="A478" s="42" t="str">
        <f>_xlfn.XLOOKUP(StatementLookup[[#This Row],[TopicID]],TopicLookup[TopicID],TopicLookup[SyllabusSubject])</f>
        <v>Science</v>
      </c>
      <c r="B478" s="43">
        <f>_xlfn.XLOOKUP(StatementLookup[[#This Row],[TopicID]],TopicLookup[TopicID],TopicLookup[SyllabusKeyStage])</f>
        <v>3</v>
      </c>
      <c r="C478" s="43" t="str">
        <f>_xlfn.XLOOKUP(StatementLookup[[#This Row],[TopicID]],topics!I:I,topics!D:D)</f>
        <v>KS3.Science</v>
      </c>
      <c r="D478" s="43" t="str">
        <f>_xlfn.XLOOKUP(StatementLookup[[#This Row],[TopicID]],topics!I:I,topics!E:E)</f>
        <v>Y8.Science</v>
      </c>
      <c r="E478" s="44">
        <v>8</v>
      </c>
      <c r="F478" s="36" t="s">
        <v>4</v>
      </c>
      <c r="G478" s="45">
        <v>2</v>
      </c>
      <c r="H478" s="36">
        <v>3</v>
      </c>
      <c r="I478" s="46">
        <v>2</v>
      </c>
      <c r="J47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8B2</v>
      </c>
      <c r="K47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8B2.3</v>
      </c>
      <c r="L47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8B2.3.2</v>
      </c>
      <c r="M478" s="26" t="str">
        <f>IF(ISERROR(_xlfn.XLOOKUP(StatementLookup[[#This Row],[TopicID]],TopicLookup[TopicID],TopicLookup[TopicTitle])),"",_xlfn.XLOOKUP(StatementLookup[[#This Row],[TopicID]],TopicLookup[TopicID],TopicLookup[TopicTitle]))</f>
        <v>Plant Growth</v>
      </c>
      <c r="N478" s="42" t="str">
        <f>IF(ISERROR(_xlfn.XLOOKUP(StatementLookup[[#This Row],[LessonID]],LessonLookup[LessonID],LessonLookup[LessonTitle])),"",_xlfn.XLOOKUP(StatementLookup[[#This Row],[LessonID]],LessonLookup[LessonID],LessonLookup[LessonTitle]))</f>
        <v>Movement in plants</v>
      </c>
      <c r="O478" s="1" t="str">
        <f>IF(StatementLookup[[#This Row],[LearningStatementEnter]]="",StatementLookup[[#This Row],[LearningStatementAuto]],StatementLookup[[#This Row],[LearningStatementEnter]])</f>
        <v>Describe how water moves through a plant</v>
      </c>
      <c r="P478" s="43" t="s">
        <v>1537</v>
      </c>
      <c r="Q478" s="1" t="s">
        <v>2953</v>
      </c>
      <c r="R478" s="1"/>
      <c r="S47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78" s="43"/>
      <c r="U478" s="43"/>
      <c r="V478" s="43"/>
      <c r="W478" s="43"/>
      <c r="X478" s="43"/>
      <c r="Y478" s="43"/>
      <c r="Z478" s="43"/>
      <c r="AA478" s="43"/>
      <c r="AC478" s="43"/>
      <c r="AD478" s="43"/>
    </row>
    <row r="479" spans="1:30" ht="14.65" customHeight="1" x14ac:dyDescent="0.25">
      <c r="A479" s="42" t="str">
        <f>_xlfn.XLOOKUP(StatementLookup[[#This Row],[TopicID]],TopicLookup[TopicID],TopicLookup[SyllabusSubject])</f>
        <v>Science</v>
      </c>
      <c r="B479" s="43">
        <f>_xlfn.XLOOKUP(StatementLookup[[#This Row],[TopicID]],TopicLookup[TopicID],TopicLookup[SyllabusKeyStage])</f>
        <v>3</v>
      </c>
      <c r="C479" s="43" t="str">
        <f>_xlfn.XLOOKUP(StatementLookup[[#This Row],[TopicID]],topics!I:I,topics!D:D)</f>
        <v>KS3.Science</v>
      </c>
      <c r="D479" s="43" t="str">
        <f>_xlfn.XLOOKUP(StatementLookup[[#This Row],[TopicID]],topics!I:I,topics!E:E)</f>
        <v>Y8.Science</v>
      </c>
      <c r="E479" s="44">
        <v>8</v>
      </c>
      <c r="F479" s="36" t="s">
        <v>4</v>
      </c>
      <c r="G479" s="45">
        <v>2</v>
      </c>
      <c r="H479" s="36">
        <v>3</v>
      </c>
      <c r="I479" s="46">
        <v>3</v>
      </c>
      <c r="J47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8B2</v>
      </c>
      <c r="K47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8B2.3</v>
      </c>
      <c r="L47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8B2.3.3</v>
      </c>
      <c r="M479" s="26" t="str">
        <f>IF(ISERROR(_xlfn.XLOOKUP(StatementLookup[[#This Row],[TopicID]],TopicLookup[TopicID],TopicLookup[TopicTitle])),"",_xlfn.XLOOKUP(StatementLookup[[#This Row],[TopicID]],TopicLookup[TopicID],TopicLookup[TopicTitle]))</f>
        <v>Plant Growth</v>
      </c>
      <c r="N479" s="42" t="str">
        <f>IF(ISERROR(_xlfn.XLOOKUP(StatementLookup[[#This Row],[LessonID]],LessonLookup[LessonID],LessonLookup[LessonTitle])),"",_xlfn.XLOOKUP(StatementLookup[[#This Row],[LessonID]],LessonLookup[LessonID],LessonLookup[LessonTitle]))</f>
        <v>Movement in plants</v>
      </c>
      <c r="O479" s="1" t="str">
        <f>IF(StatementLookup[[#This Row],[LearningStatementEnter]]="",StatementLookup[[#This Row],[LearningStatementAuto]],StatementLookup[[#This Row],[LearningStatementEnter]])</f>
        <v>Explain the factors that affect the rate of transpiration</v>
      </c>
      <c r="P479" s="43" t="s">
        <v>1538</v>
      </c>
      <c r="Q479" s="1" t="s">
        <v>2953</v>
      </c>
      <c r="R479" s="1"/>
      <c r="S47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79" s="43"/>
      <c r="U479" s="43"/>
      <c r="V479" s="43"/>
      <c r="W479" s="43"/>
      <c r="X479" s="43"/>
      <c r="Y479" s="43"/>
      <c r="Z479" s="43"/>
      <c r="AA479" s="43"/>
      <c r="AC479" s="43"/>
      <c r="AD479" s="43"/>
    </row>
    <row r="480" spans="1:30" ht="14.65" customHeight="1" x14ac:dyDescent="0.25">
      <c r="A480" s="42" t="str">
        <f>_xlfn.XLOOKUP(StatementLookup[[#This Row],[TopicID]],TopicLookup[TopicID],TopicLookup[SyllabusSubject])</f>
        <v>Science</v>
      </c>
      <c r="B480" s="43">
        <f>_xlfn.XLOOKUP(StatementLookup[[#This Row],[TopicID]],TopicLookup[TopicID],TopicLookup[SyllabusKeyStage])</f>
        <v>3</v>
      </c>
      <c r="C480" s="43" t="str">
        <f>_xlfn.XLOOKUP(StatementLookup[[#This Row],[TopicID]],topics!I:I,topics!D:D)</f>
        <v>KS3.Science</v>
      </c>
      <c r="D480" s="43" t="str">
        <f>_xlfn.XLOOKUP(StatementLookup[[#This Row],[TopicID]],topics!I:I,topics!E:E)</f>
        <v>Y8.Science</v>
      </c>
      <c r="E480" s="44">
        <v>8</v>
      </c>
      <c r="F480" s="36" t="s">
        <v>4</v>
      </c>
      <c r="G480" s="45">
        <v>2</v>
      </c>
      <c r="H480" s="36">
        <v>4</v>
      </c>
      <c r="I480" s="46">
        <v>1</v>
      </c>
      <c r="J48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8B2</v>
      </c>
      <c r="K48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8B2.4</v>
      </c>
      <c r="L48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8B2.4.1</v>
      </c>
      <c r="M480" s="26" t="str">
        <f>IF(ISERROR(_xlfn.XLOOKUP(StatementLookup[[#This Row],[TopicID]],TopicLookup[TopicID],TopicLookup[TopicTitle])),"",_xlfn.XLOOKUP(StatementLookup[[#This Row],[TopicID]],TopicLookup[TopicID],TopicLookup[TopicTitle]))</f>
        <v>Plant Growth</v>
      </c>
      <c r="N480" s="42" t="str">
        <f>IF(ISERROR(_xlfn.XLOOKUP(StatementLookup[[#This Row],[LessonID]],LessonLookup[LessonID],LessonLookup[LessonTitle])),"",_xlfn.XLOOKUP(StatementLookup[[#This Row],[LessonID]],LessonLookup[LessonID],LessonLookup[LessonTitle]))</f>
        <v>Plant products</v>
      </c>
      <c r="O480" s="1" t="str">
        <f>IF(StatementLookup[[#This Row],[LearningStatementEnter]]="",StatementLookup[[#This Row],[LearningStatementAuto]],StatementLookup[[#This Row],[LearningStatementEnter]])</f>
        <v>Recall the uses of glucose in the plant</v>
      </c>
      <c r="P480" s="43" t="s">
        <v>1539</v>
      </c>
      <c r="Q480" s="1" t="s">
        <v>2953</v>
      </c>
      <c r="R480" s="1"/>
      <c r="S48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80" s="43"/>
      <c r="U480" s="43"/>
      <c r="V480" s="43"/>
      <c r="W480" s="43"/>
      <c r="X480" s="43"/>
      <c r="Y480" s="43"/>
      <c r="Z480" s="43"/>
      <c r="AA480" s="43"/>
      <c r="AC480" s="43"/>
      <c r="AD480" s="43"/>
    </row>
    <row r="481" spans="1:30" ht="14.65" customHeight="1" x14ac:dyDescent="0.25">
      <c r="A481" s="42" t="str">
        <f>_xlfn.XLOOKUP(StatementLookup[[#This Row],[TopicID]],TopicLookup[TopicID],TopicLookup[SyllabusSubject])</f>
        <v>Science</v>
      </c>
      <c r="B481" s="43">
        <f>_xlfn.XLOOKUP(StatementLookup[[#This Row],[TopicID]],TopicLookup[TopicID],TopicLookup[SyllabusKeyStage])</f>
        <v>3</v>
      </c>
      <c r="C481" s="43" t="str">
        <f>_xlfn.XLOOKUP(StatementLookup[[#This Row],[TopicID]],topics!I:I,topics!D:D)</f>
        <v>KS3.Science</v>
      </c>
      <c r="D481" s="43" t="str">
        <f>_xlfn.XLOOKUP(StatementLookup[[#This Row],[TopicID]],topics!I:I,topics!E:E)</f>
        <v>Y8.Science</v>
      </c>
      <c r="E481" s="44">
        <v>8</v>
      </c>
      <c r="F481" s="36" t="s">
        <v>4</v>
      </c>
      <c r="G481" s="45">
        <v>2</v>
      </c>
      <c r="H481" s="36">
        <v>4</v>
      </c>
      <c r="I481" s="46">
        <v>2</v>
      </c>
      <c r="J48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8B2</v>
      </c>
      <c r="K48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8B2.4</v>
      </c>
      <c r="L48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8B2.4.2</v>
      </c>
      <c r="M481" s="26" t="str">
        <f>IF(ISERROR(_xlfn.XLOOKUP(StatementLookup[[#This Row],[TopicID]],TopicLookup[TopicID],TopicLookup[TopicTitle])),"",_xlfn.XLOOKUP(StatementLookup[[#This Row],[TopicID]],TopicLookup[TopicID],TopicLookup[TopicTitle]))</f>
        <v>Plant Growth</v>
      </c>
      <c r="N481" s="42" t="str">
        <f>IF(ISERROR(_xlfn.XLOOKUP(StatementLookup[[#This Row],[LessonID]],LessonLookup[LessonID],LessonLookup[LessonTitle])),"",_xlfn.XLOOKUP(StatementLookup[[#This Row],[LessonID]],LessonLookup[LessonID],LessonLookup[LessonTitle]))</f>
        <v>Plant products</v>
      </c>
      <c r="O481" s="1" t="str">
        <f>IF(StatementLookup[[#This Row],[LearningStatementEnter]]="",StatementLookup[[#This Row],[LearningStatementAuto]],StatementLookup[[#This Row],[LearningStatementEnter]])</f>
        <v>Describe how starch is used as a food storage material</v>
      </c>
      <c r="P481" s="43" t="s">
        <v>1540</v>
      </c>
      <c r="Q481" s="1" t="s">
        <v>2953</v>
      </c>
      <c r="R481" s="1"/>
      <c r="S48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81" s="43"/>
      <c r="U481" s="43"/>
      <c r="V481" s="43"/>
      <c r="W481" s="43"/>
      <c r="X481" s="43"/>
      <c r="Y481" s="43"/>
      <c r="Z481" s="43"/>
      <c r="AA481" s="43"/>
      <c r="AC481" s="43"/>
      <c r="AD481" s="43"/>
    </row>
    <row r="482" spans="1:30" ht="14.65" customHeight="1" x14ac:dyDescent="0.25">
      <c r="A482" s="42" t="str">
        <f>_xlfn.XLOOKUP(StatementLookup[[#This Row],[TopicID]],TopicLookup[TopicID],TopicLookup[SyllabusSubject])</f>
        <v>Science</v>
      </c>
      <c r="B482" s="43">
        <f>_xlfn.XLOOKUP(StatementLookup[[#This Row],[TopicID]],TopicLookup[TopicID],TopicLookup[SyllabusKeyStage])</f>
        <v>3</v>
      </c>
      <c r="C482" s="43" t="str">
        <f>_xlfn.XLOOKUP(StatementLookup[[#This Row],[TopicID]],topics!I:I,topics!D:D)</f>
        <v>KS3.Science</v>
      </c>
      <c r="D482" s="43" t="str">
        <f>_xlfn.XLOOKUP(StatementLookup[[#This Row],[TopicID]],topics!I:I,topics!E:E)</f>
        <v>Y8.Science</v>
      </c>
      <c r="E482" s="44">
        <v>8</v>
      </c>
      <c r="F482" s="36" t="s">
        <v>4</v>
      </c>
      <c r="G482" s="45">
        <v>2</v>
      </c>
      <c r="H482" s="36">
        <v>4</v>
      </c>
      <c r="I482" s="46">
        <v>3</v>
      </c>
      <c r="J48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8B2</v>
      </c>
      <c r="K48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8B2.4</v>
      </c>
      <c r="L48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8B2.4.3</v>
      </c>
      <c r="M482" s="26" t="str">
        <f>IF(ISERROR(_xlfn.XLOOKUP(StatementLookup[[#This Row],[TopicID]],TopicLookup[TopicID],TopicLookup[TopicTitle])),"",_xlfn.XLOOKUP(StatementLookup[[#This Row],[TopicID]],TopicLookup[TopicID],TopicLookup[TopicTitle]))</f>
        <v>Plant Growth</v>
      </c>
      <c r="N482" s="42" t="str">
        <f>IF(ISERROR(_xlfn.XLOOKUP(StatementLookup[[#This Row],[LessonID]],LessonLookup[LessonID],LessonLookup[LessonTitle])),"",_xlfn.XLOOKUP(StatementLookup[[#This Row],[LessonID]],LessonLookup[LessonID],LessonLookup[LessonTitle]))</f>
        <v>Plant products</v>
      </c>
      <c r="O482" s="1" t="str">
        <f>IF(StatementLookup[[#This Row],[LearningStatementEnter]]="",StatementLookup[[#This Row],[LearningStatementAuto]],StatementLookup[[#This Row],[LearningStatementEnter]])</f>
        <v>Explain how to test a leaf for starch</v>
      </c>
      <c r="P482" s="43" t="s">
        <v>1541</v>
      </c>
      <c r="Q482" s="1" t="s">
        <v>2953</v>
      </c>
      <c r="R482" s="1"/>
      <c r="S48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82" s="43"/>
      <c r="U482" s="43"/>
      <c r="V482" s="43"/>
      <c r="W482" s="43"/>
      <c r="X482" s="43"/>
      <c r="Y482" s="43"/>
      <c r="Z482" s="43"/>
      <c r="AA482" s="43"/>
      <c r="AC482" s="43"/>
      <c r="AD482" s="43"/>
    </row>
    <row r="483" spans="1:30" ht="14.65" customHeight="1" x14ac:dyDescent="0.25">
      <c r="A483" s="42" t="str">
        <f>_xlfn.XLOOKUP(StatementLookup[[#This Row],[TopicID]],TopicLookup[TopicID],TopicLookup[SyllabusSubject])</f>
        <v>Science</v>
      </c>
      <c r="B483" s="43">
        <f>_xlfn.XLOOKUP(StatementLookup[[#This Row],[TopicID]],TopicLookup[TopicID],TopicLookup[SyllabusKeyStage])</f>
        <v>3</v>
      </c>
      <c r="C483" s="43" t="str">
        <f>_xlfn.XLOOKUP(StatementLookup[[#This Row],[TopicID]],topics!I:I,topics!D:D)</f>
        <v>KS3.Science</v>
      </c>
      <c r="D483" s="43" t="str">
        <f>_xlfn.XLOOKUP(StatementLookup[[#This Row],[TopicID]],topics!I:I,topics!E:E)</f>
        <v>Y8.Science</v>
      </c>
      <c r="E483" s="44">
        <v>8</v>
      </c>
      <c r="F483" s="36" t="s">
        <v>4</v>
      </c>
      <c r="G483" s="45">
        <v>2</v>
      </c>
      <c r="H483" s="36">
        <v>5</v>
      </c>
      <c r="I483" s="46">
        <v>1</v>
      </c>
      <c r="J48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8B2</v>
      </c>
      <c r="K48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8B2.5</v>
      </c>
      <c r="L48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8B2.5.1</v>
      </c>
      <c r="M483" s="26" t="str">
        <f>IF(ISERROR(_xlfn.XLOOKUP(StatementLookup[[#This Row],[TopicID]],TopicLookup[TopicID],TopicLookup[TopicTitle])),"",_xlfn.XLOOKUP(StatementLookup[[#This Row],[TopicID]],TopicLookup[TopicID],TopicLookup[TopicTitle]))</f>
        <v>Plant Growth</v>
      </c>
      <c r="N483" s="42" t="str">
        <f>IF(ISERROR(_xlfn.XLOOKUP(StatementLookup[[#This Row],[LessonID]],LessonLookup[LessonID],LessonLookup[LessonTitle])),"",_xlfn.XLOOKUP(StatementLookup[[#This Row],[LessonID]],LessonLookup[LessonID],LessonLookup[LessonTitle]))</f>
        <v>Breeding crops</v>
      </c>
      <c r="O483" s="1" t="str">
        <f>IF(StatementLookup[[#This Row],[LearningStatementEnter]]="",StatementLookup[[#This Row],[LearningStatementAuto]],StatementLookup[[#This Row],[LearningStatementEnter]])</f>
        <v>Describe the useful characteristic of organisms</v>
      </c>
      <c r="P483" s="43" t="s">
        <v>1542</v>
      </c>
      <c r="Q483" s="1" t="s">
        <v>2953</v>
      </c>
      <c r="R483" s="1"/>
      <c r="S48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83" s="43"/>
      <c r="U483" s="43"/>
      <c r="V483" s="43"/>
      <c r="W483" s="43"/>
      <c r="X483" s="43"/>
      <c r="Y483" s="43"/>
      <c r="Z483" s="43"/>
      <c r="AA483" s="43"/>
      <c r="AC483" s="43"/>
      <c r="AD483" s="43"/>
    </row>
    <row r="484" spans="1:30" ht="14.65" customHeight="1" x14ac:dyDescent="0.25">
      <c r="A484" s="42" t="str">
        <f>_xlfn.XLOOKUP(StatementLookup[[#This Row],[TopicID]],TopicLookup[TopicID],TopicLookup[SyllabusSubject])</f>
        <v>Science</v>
      </c>
      <c r="B484" s="43">
        <f>_xlfn.XLOOKUP(StatementLookup[[#This Row],[TopicID]],TopicLookup[TopicID],TopicLookup[SyllabusKeyStage])</f>
        <v>3</v>
      </c>
      <c r="C484" s="43" t="str">
        <f>_xlfn.XLOOKUP(StatementLookup[[#This Row],[TopicID]],topics!I:I,topics!D:D)</f>
        <v>KS3.Science</v>
      </c>
      <c r="D484" s="43" t="str">
        <f>_xlfn.XLOOKUP(StatementLookup[[#This Row],[TopicID]],topics!I:I,topics!E:E)</f>
        <v>Y8.Science</v>
      </c>
      <c r="E484" s="44">
        <v>8</v>
      </c>
      <c r="F484" s="36" t="s">
        <v>4</v>
      </c>
      <c r="G484" s="45">
        <v>2</v>
      </c>
      <c r="H484" s="36">
        <v>5</v>
      </c>
      <c r="I484" s="46">
        <v>2</v>
      </c>
      <c r="J48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8B2</v>
      </c>
      <c r="K48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8B2.5</v>
      </c>
      <c r="L48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8B2.5.2</v>
      </c>
      <c r="M484" s="26" t="str">
        <f>IF(ISERROR(_xlfn.XLOOKUP(StatementLookup[[#This Row],[TopicID]],TopicLookup[TopicID],TopicLookup[TopicTitle])),"",_xlfn.XLOOKUP(StatementLookup[[#This Row],[TopicID]],TopicLookup[TopicID],TopicLookup[TopicTitle]))</f>
        <v>Plant Growth</v>
      </c>
      <c r="N484" s="42" t="str">
        <f>IF(ISERROR(_xlfn.XLOOKUP(StatementLookup[[#This Row],[LessonID]],LessonLookup[LessonID],LessonLookup[LessonTitle])),"",_xlfn.XLOOKUP(StatementLookup[[#This Row],[LessonID]],LessonLookup[LessonID],LessonLookup[LessonTitle]))</f>
        <v>Breeding crops</v>
      </c>
      <c r="O484" s="1" t="str">
        <f>IF(StatementLookup[[#This Row],[LearningStatementEnter]]="",StatementLookup[[#This Row],[LearningStatementAuto]],StatementLookup[[#This Row],[LearningStatementEnter]])</f>
        <v>Describe the process of selective breeding</v>
      </c>
      <c r="P484" s="43" t="s">
        <v>1543</v>
      </c>
      <c r="Q484" s="1" t="s">
        <v>2953</v>
      </c>
      <c r="R484" s="1"/>
      <c r="S48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84" s="43"/>
      <c r="U484" s="43"/>
      <c r="V484" s="43"/>
      <c r="W484" s="43"/>
      <c r="X484" s="43"/>
      <c r="Y484" s="43"/>
      <c r="Z484" s="43"/>
      <c r="AA484" s="43"/>
      <c r="AC484" s="43"/>
      <c r="AD484" s="43"/>
    </row>
    <row r="485" spans="1:30" ht="14.65" customHeight="1" x14ac:dyDescent="0.25">
      <c r="A485" s="42" t="str">
        <f>_xlfn.XLOOKUP(StatementLookup[[#This Row],[TopicID]],TopicLookup[TopicID],TopicLookup[SyllabusSubject])</f>
        <v>Science</v>
      </c>
      <c r="B485" s="43">
        <f>_xlfn.XLOOKUP(StatementLookup[[#This Row],[TopicID]],TopicLookup[TopicID],TopicLookup[SyllabusKeyStage])</f>
        <v>3</v>
      </c>
      <c r="C485" s="43" t="str">
        <f>_xlfn.XLOOKUP(StatementLookup[[#This Row],[TopicID]],topics!I:I,topics!D:D)</f>
        <v>KS3.Science</v>
      </c>
      <c r="D485" s="43" t="str">
        <f>_xlfn.XLOOKUP(StatementLookup[[#This Row],[TopicID]],topics!I:I,topics!E:E)</f>
        <v>Y8.Science</v>
      </c>
      <c r="E485" s="44">
        <v>8</v>
      </c>
      <c r="F485" s="36" t="s">
        <v>4</v>
      </c>
      <c r="G485" s="45">
        <v>2</v>
      </c>
      <c r="H485" s="36">
        <v>5</v>
      </c>
      <c r="I485" s="46">
        <v>3</v>
      </c>
      <c r="J48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8B2</v>
      </c>
      <c r="K48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8B2.5</v>
      </c>
      <c r="L48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8B2.5.3</v>
      </c>
      <c r="M485" s="26" t="str">
        <f>IF(ISERROR(_xlfn.XLOOKUP(StatementLookup[[#This Row],[TopicID]],TopicLookup[TopicID],TopicLookup[TopicTitle])),"",_xlfn.XLOOKUP(StatementLookup[[#This Row],[TopicID]],TopicLookup[TopicID],TopicLookup[TopicTitle]))</f>
        <v>Plant Growth</v>
      </c>
      <c r="N485" s="42" t="str">
        <f>IF(ISERROR(_xlfn.XLOOKUP(StatementLookup[[#This Row],[LessonID]],LessonLookup[LessonID],LessonLookup[LessonTitle])),"",_xlfn.XLOOKUP(StatementLookup[[#This Row],[LessonID]],LessonLookup[LessonID],LessonLookup[LessonTitle]))</f>
        <v>Breeding crops</v>
      </c>
      <c r="O485" s="1" t="str">
        <f>IF(StatementLookup[[#This Row],[LearningStatementEnter]]="",StatementLookup[[#This Row],[LearningStatementAuto]],StatementLookup[[#This Row],[LearningStatementEnter]])</f>
        <v>Explain the advantages and disadvantages of selective breeding</v>
      </c>
      <c r="P485" s="43" t="s">
        <v>1544</v>
      </c>
      <c r="Q485" s="1" t="s">
        <v>2953</v>
      </c>
      <c r="R485" s="1"/>
      <c r="S48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85" s="43"/>
      <c r="U485" s="43"/>
      <c r="V485" s="43"/>
      <c r="W485" s="43"/>
      <c r="X485" s="43"/>
      <c r="Y485" s="43"/>
      <c r="Z485" s="43"/>
      <c r="AA485" s="43"/>
      <c r="AC485" s="43"/>
      <c r="AD485" s="43"/>
    </row>
    <row r="486" spans="1:30" ht="14.65" customHeight="1" x14ac:dyDescent="0.25">
      <c r="A486" s="42" t="str">
        <f>_xlfn.XLOOKUP(StatementLookup[[#This Row],[TopicID]],TopicLookup[TopicID],TopicLookup[SyllabusSubject])</f>
        <v>Science</v>
      </c>
      <c r="B486" s="43">
        <f>_xlfn.XLOOKUP(StatementLookup[[#This Row],[TopicID]],TopicLookup[TopicID],TopicLookup[SyllabusKeyStage])</f>
        <v>3</v>
      </c>
      <c r="C486" s="43" t="str">
        <f>_xlfn.XLOOKUP(StatementLookup[[#This Row],[TopicID]],topics!I:I,topics!D:D)</f>
        <v>KS3.Science</v>
      </c>
      <c r="D486" s="43" t="str">
        <f>_xlfn.XLOOKUP(StatementLookup[[#This Row],[TopicID]],topics!I:I,topics!E:E)</f>
        <v>Y8.Science</v>
      </c>
      <c r="E486" s="44">
        <v>8</v>
      </c>
      <c r="F486" s="36" t="s">
        <v>4</v>
      </c>
      <c r="G486" s="45">
        <v>2</v>
      </c>
      <c r="H486" s="36">
        <v>6</v>
      </c>
      <c r="I486" s="46">
        <v>1</v>
      </c>
      <c r="J48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8B2</v>
      </c>
      <c r="K48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8B2.6</v>
      </c>
      <c r="L48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8B2.6.1</v>
      </c>
      <c r="M486" s="26" t="str">
        <f>IF(ISERROR(_xlfn.XLOOKUP(StatementLookup[[#This Row],[TopicID]],TopicLookup[TopicID],TopicLookup[TopicTitle])),"",_xlfn.XLOOKUP(StatementLookup[[#This Row],[TopicID]],TopicLookup[TopicID],TopicLookup[TopicTitle]))</f>
        <v>Plant Growth</v>
      </c>
      <c r="N486" s="42" t="str">
        <f>IF(ISERROR(_xlfn.XLOOKUP(StatementLookup[[#This Row],[LessonID]],LessonLookup[LessonID],LessonLookup[LessonTitle])),"",_xlfn.XLOOKUP(StatementLookup[[#This Row],[LessonID]],LessonLookup[LessonID],LessonLookup[LessonTitle]))</f>
        <v>Growing crops</v>
      </c>
      <c r="O486" s="1" t="str">
        <f>IF(StatementLookup[[#This Row],[LearningStatementEnter]]="",StatementLookup[[#This Row],[LearningStatementAuto]],StatementLookup[[#This Row],[LearningStatementEnter]])</f>
        <v>Recall the main nutrients needed by plants</v>
      </c>
      <c r="P486" s="43" t="s">
        <v>1545</v>
      </c>
      <c r="Q486" s="1" t="s">
        <v>2953</v>
      </c>
      <c r="R486" s="1"/>
      <c r="S48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86" s="43"/>
      <c r="U486" s="43"/>
      <c r="V486" s="43"/>
      <c r="W486" s="43"/>
      <c r="X486" s="43"/>
      <c r="Y486" s="43"/>
      <c r="Z486" s="43"/>
      <c r="AA486" s="43"/>
      <c r="AC486" s="43"/>
      <c r="AD486" s="43"/>
    </row>
    <row r="487" spans="1:30" ht="14.65" customHeight="1" x14ac:dyDescent="0.25">
      <c r="A487" s="42" t="str">
        <f>_xlfn.XLOOKUP(StatementLookup[[#This Row],[TopicID]],TopicLookup[TopicID],TopicLookup[SyllabusSubject])</f>
        <v>Science</v>
      </c>
      <c r="B487" s="43">
        <f>_xlfn.XLOOKUP(StatementLookup[[#This Row],[TopicID]],TopicLookup[TopicID],TopicLookup[SyllabusKeyStage])</f>
        <v>3</v>
      </c>
      <c r="C487" s="43" t="str">
        <f>_xlfn.XLOOKUP(StatementLookup[[#This Row],[TopicID]],topics!I:I,topics!D:D)</f>
        <v>KS3.Science</v>
      </c>
      <c r="D487" s="43" t="str">
        <f>_xlfn.XLOOKUP(StatementLookup[[#This Row],[TopicID]],topics!I:I,topics!E:E)</f>
        <v>Y8.Science</v>
      </c>
      <c r="E487" s="44">
        <v>8</v>
      </c>
      <c r="F487" s="36" t="s">
        <v>4</v>
      </c>
      <c r="G487" s="45">
        <v>2</v>
      </c>
      <c r="H487" s="36">
        <v>6</v>
      </c>
      <c r="I487" s="46">
        <v>2</v>
      </c>
      <c r="J48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8B2</v>
      </c>
      <c r="K48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8B2.6</v>
      </c>
      <c r="L48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8B2.6.2</v>
      </c>
      <c r="M487" s="26" t="str">
        <f>IF(ISERROR(_xlfn.XLOOKUP(StatementLookup[[#This Row],[TopicID]],TopicLookup[TopicID],TopicLookup[TopicTitle])),"",_xlfn.XLOOKUP(StatementLookup[[#This Row],[TopicID]],TopicLookup[TopicID],TopicLookup[TopicTitle]))</f>
        <v>Plant Growth</v>
      </c>
      <c r="N487" s="42" t="str">
        <f>IF(ISERROR(_xlfn.XLOOKUP(StatementLookup[[#This Row],[LessonID]],LessonLookup[LessonID],LessonLookup[LessonTitle])),"",_xlfn.XLOOKUP(StatementLookup[[#This Row],[LessonID]],LessonLookup[LessonID],LessonLookup[LessonTitle]))</f>
        <v>Growing crops</v>
      </c>
      <c r="O487" s="1" t="str">
        <f>IF(StatementLookup[[#This Row],[LearningStatementEnter]]="",StatementLookup[[#This Row],[LearningStatementAuto]],StatementLookup[[#This Row],[LearningStatementEnter]])</f>
        <v>Explain why plants need nitrates</v>
      </c>
      <c r="P487" s="43" t="s">
        <v>1546</v>
      </c>
      <c r="Q487" s="1" t="s">
        <v>2953</v>
      </c>
      <c r="R487" s="1"/>
      <c r="S48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87" s="43"/>
      <c r="U487" s="43"/>
      <c r="V487" s="43"/>
      <c r="W487" s="43"/>
      <c r="X487" s="43"/>
      <c r="Y487" s="43"/>
      <c r="Z487" s="43"/>
      <c r="AA487" s="43"/>
      <c r="AC487" s="43"/>
      <c r="AD487" s="43"/>
    </row>
    <row r="488" spans="1:30" ht="14.65" customHeight="1" x14ac:dyDescent="0.25">
      <c r="A488" s="42" t="str">
        <f>_xlfn.XLOOKUP(StatementLookup[[#This Row],[TopicID]],TopicLookup[TopicID],TopicLookup[SyllabusSubject])</f>
        <v>Science</v>
      </c>
      <c r="B488" s="43">
        <f>_xlfn.XLOOKUP(StatementLookup[[#This Row],[TopicID]],TopicLookup[TopicID],TopicLookup[SyllabusKeyStage])</f>
        <v>3</v>
      </c>
      <c r="C488" s="43" t="str">
        <f>_xlfn.XLOOKUP(StatementLookup[[#This Row],[TopicID]],topics!I:I,topics!D:D)</f>
        <v>KS3.Science</v>
      </c>
      <c r="D488" s="43" t="str">
        <f>_xlfn.XLOOKUP(StatementLookup[[#This Row],[TopicID]],topics!I:I,topics!E:E)</f>
        <v>Y8.Science</v>
      </c>
      <c r="E488" s="44">
        <v>8</v>
      </c>
      <c r="F488" s="36" t="s">
        <v>4</v>
      </c>
      <c r="G488" s="45">
        <v>2</v>
      </c>
      <c r="H488" s="36">
        <v>6</v>
      </c>
      <c r="I488" s="46">
        <v>3</v>
      </c>
      <c r="J48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8B2</v>
      </c>
      <c r="K48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8B2.6</v>
      </c>
      <c r="L48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8B2.6.3</v>
      </c>
      <c r="M488" s="26" t="str">
        <f>IF(ISERROR(_xlfn.XLOOKUP(StatementLookup[[#This Row],[TopicID]],TopicLookup[TopicID],TopicLookup[TopicTitle])),"",_xlfn.XLOOKUP(StatementLookup[[#This Row],[TopicID]],TopicLookup[TopicID],TopicLookup[TopicTitle]))</f>
        <v>Plant Growth</v>
      </c>
      <c r="N488" s="42" t="str">
        <f>IF(ISERROR(_xlfn.XLOOKUP(StatementLookup[[#This Row],[LessonID]],LessonLookup[LessonID],LessonLookup[LessonTitle])),"",_xlfn.XLOOKUP(StatementLookup[[#This Row],[LessonID]],LessonLookup[LessonID],LessonLookup[LessonTitle]))</f>
        <v>Growing crops</v>
      </c>
      <c r="O488" s="1" t="str">
        <f>IF(StatementLookup[[#This Row],[LearningStatementEnter]]="",StatementLookup[[#This Row],[LearningStatementAuto]],StatementLookup[[#This Row],[LearningStatementEnter]])</f>
        <v>Explain how attack of plants by pests and pathogens can impact on human populations</v>
      </c>
      <c r="P488" s="43" t="s">
        <v>1547</v>
      </c>
      <c r="Q488" s="1" t="s">
        <v>2953</v>
      </c>
      <c r="R488" s="1"/>
      <c r="S48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88" s="43"/>
      <c r="U488" s="43"/>
      <c r="V488" s="43"/>
      <c r="W488" s="43"/>
      <c r="X488" s="43"/>
      <c r="Y488" s="43"/>
      <c r="Z488" s="43"/>
      <c r="AA488" s="43"/>
      <c r="AC488" s="43"/>
      <c r="AD488" s="43"/>
    </row>
    <row r="489" spans="1:30" ht="14.65" customHeight="1" x14ac:dyDescent="0.25">
      <c r="A489" s="42" t="str">
        <f>_xlfn.XLOOKUP(StatementLookup[[#This Row],[TopicID]],TopicLookup[TopicID],TopicLookup[SyllabusSubject])</f>
        <v>Science</v>
      </c>
      <c r="B489" s="43">
        <f>_xlfn.XLOOKUP(StatementLookup[[#This Row],[TopicID]],TopicLookup[TopicID],TopicLookup[SyllabusKeyStage])</f>
        <v>3</v>
      </c>
      <c r="C489" s="43" t="str">
        <f>_xlfn.XLOOKUP(StatementLookup[[#This Row],[TopicID]],topics!I:I,topics!D:D)</f>
        <v>KS3.Science</v>
      </c>
      <c r="D489" s="43" t="str">
        <f>_xlfn.XLOOKUP(StatementLookup[[#This Row],[TopicID]],topics!I:I,topics!E:E)</f>
        <v>Y8.Science</v>
      </c>
      <c r="E489" s="44">
        <v>8</v>
      </c>
      <c r="F489" s="36" t="s">
        <v>4</v>
      </c>
      <c r="G489" s="45">
        <v>2</v>
      </c>
      <c r="H489" s="36">
        <v>7</v>
      </c>
      <c r="I489" s="46">
        <v>1</v>
      </c>
      <c r="J48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8B2</v>
      </c>
      <c r="K48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8B2.7</v>
      </c>
      <c r="L48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8B2.7.1</v>
      </c>
      <c r="M489" s="26" t="str">
        <f>IF(ISERROR(_xlfn.XLOOKUP(StatementLookup[[#This Row],[TopicID]],TopicLookup[TopicID],TopicLookup[TopicTitle])),"",_xlfn.XLOOKUP(StatementLookup[[#This Row],[TopicID]],TopicLookup[TopicID],TopicLookup[TopicTitle]))</f>
        <v>Plant Growth</v>
      </c>
      <c r="N489" s="42" t="str">
        <f>IF(ISERROR(_xlfn.XLOOKUP(StatementLookup[[#This Row],[LessonID]],LessonLookup[LessonID],LessonLookup[LessonTitle])),"",_xlfn.XLOOKUP(StatementLookup[[#This Row],[LessonID]],LessonLookup[LessonID],LessonLookup[LessonTitle]))</f>
        <v>Carbon cycle</v>
      </c>
      <c r="O489" s="1" t="str">
        <f>IF(StatementLookup[[#This Row],[LearningStatementEnter]]="",StatementLookup[[#This Row],[LearningStatementAuto]],StatementLookup[[#This Row],[LearningStatementEnter]])</f>
        <v>Recall the processes which use and produce carbon dioxide</v>
      </c>
      <c r="P489" s="43" t="s">
        <v>1548</v>
      </c>
      <c r="Q489" s="1" t="s">
        <v>2953</v>
      </c>
      <c r="R489" s="1"/>
      <c r="S48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89" s="43"/>
      <c r="U489" s="43"/>
      <c r="V489" s="43"/>
      <c r="W489" s="43"/>
      <c r="X489" s="43"/>
      <c r="Y489" s="43"/>
      <c r="Z489" s="43"/>
      <c r="AA489" s="43"/>
      <c r="AC489" s="43"/>
      <c r="AD489" s="43"/>
    </row>
    <row r="490" spans="1:30" ht="14.65" customHeight="1" x14ac:dyDescent="0.25">
      <c r="A490" s="42" t="str">
        <f>_xlfn.XLOOKUP(StatementLookup[[#This Row],[TopicID]],TopicLookup[TopicID],TopicLookup[SyllabusSubject])</f>
        <v>Science</v>
      </c>
      <c r="B490" s="43">
        <f>_xlfn.XLOOKUP(StatementLookup[[#This Row],[TopicID]],TopicLookup[TopicID],TopicLookup[SyllabusKeyStage])</f>
        <v>3</v>
      </c>
      <c r="C490" s="43" t="str">
        <f>_xlfn.XLOOKUP(StatementLookup[[#This Row],[TopicID]],topics!I:I,topics!D:D)</f>
        <v>KS3.Science</v>
      </c>
      <c r="D490" s="43" t="str">
        <f>_xlfn.XLOOKUP(StatementLookup[[#This Row],[TopicID]],topics!I:I,topics!E:E)</f>
        <v>Y8.Science</v>
      </c>
      <c r="E490" s="44">
        <v>8</v>
      </c>
      <c r="F490" s="36" t="s">
        <v>4</v>
      </c>
      <c r="G490" s="45">
        <v>2</v>
      </c>
      <c r="H490" s="36">
        <v>7</v>
      </c>
      <c r="I490" s="46">
        <v>2</v>
      </c>
      <c r="J49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8B2</v>
      </c>
      <c r="K49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8B2.7</v>
      </c>
      <c r="L49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8B2.7.2</v>
      </c>
      <c r="M490" s="26" t="str">
        <f>IF(ISERROR(_xlfn.XLOOKUP(StatementLookup[[#This Row],[TopicID]],TopicLookup[TopicID],TopicLookup[TopicTitle])),"",_xlfn.XLOOKUP(StatementLookup[[#This Row],[TopicID]],TopicLookup[TopicID],TopicLookup[TopicTitle]))</f>
        <v>Plant Growth</v>
      </c>
      <c r="N490" s="42" t="str">
        <f>IF(ISERROR(_xlfn.XLOOKUP(StatementLookup[[#This Row],[LessonID]],LessonLookup[LessonID],LessonLookup[LessonTitle])),"",_xlfn.XLOOKUP(StatementLookup[[#This Row],[LessonID]],LessonLookup[LessonID],LessonLookup[LessonTitle]))</f>
        <v>Carbon cycle</v>
      </c>
      <c r="O490" s="1" t="str">
        <f>IF(StatementLookup[[#This Row],[LearningStatementEnter]]="",StatementLookup[[#This Row],[LearningStatementAuto]],StatementLookup[[#This Row],[LearningStatementEnter]])</f>
        <v>Model the recycling of carbon in the carbon cycle</v>
      </c>
      <c r="P490" s="43" t="s">
        <v>1549</v>
      </c>
      <c r="Q490" s="1" t="s">
        <v>2953</v>
      </c>
      <c r="R490" s="1"/>
      <c r="S49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90" s="43"/>
      <c r="U490" s="43"/>
      <c r="V490" s="43"/>
      <c r="W490" s="43"/>
      <c r="X490" s="43"/>
      <c r="Y490" s="43"/>
      <c r="Z490" s="43"/>
      <c r="AA490" s="43"/>
      <c r="AC490" s="43"/>
      <c r="AD490" s="43"/>
    </row>
    <row r="491" spans="1:30" ht="14.65" customHeight="1" x14ac:dyDescent="0.25">
      <c r="A491" s="42" t="str">
        <f>_xlfn.XLOOKUP(StatementLookup[[#This Row],[TopicID]],TopicLookup[TopicID],TopicLookup[SyllabusSubject])</f>
        <v>Science</v>
      </c>
      <c r="B491" s="43">
        <f>_xlfn.XLOOKUP(StatementLookup[[#This Row],[TopicID]],TopicLookup[TopicID],TopicLookup[SyllabusKeyStage])</f>
        <v>3</v>
      </c>
      <c r="C491" s="43" t="str">
        <f>_xlfn.XLOOKUP(StatementLookup[[#This Row],[TopicID]],topics!I:I,topics!D:D)</f>
        <v>KS3.Science</v>
      </c>
      <c r="D491" s="43" t="str">
        <f>_xlfn.XLOOKUP(StatementLookup[[#This Row],[TopicID]],topics!I:I,topics!E:E)</f>
        <v>Y8.Science</v>
      </c>
      <c r="E491" s="44">
        <v>8</v>
      </c>
      <c r="F491" s="36" t="s">
        <v>4</v>
      </c>
      <c r="G491" s="45">
        <v>2</v>
      </c>
      <c r="H491" s="36">
        <v>7</v>
      </c>
      <c r="I491" s="46">
        <v>3</v>
      </c>
      <c r="J49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8B2</v>
      </c>
      <c r="K49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8B2.7</v>
      </c>
      <c r="L49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8B2.7.3</v>
      </c>
      <c r="M491" s="26" t="str">
        <f>IF(ISERROR(_xlfn.XLOOKUP(StatementLookup[[#This Row],[TopicID]],TopicLookup[TopicID],TopicLookup[TopicTitle])),"",_xlfn.XLOOKUP(StatementLookup[[#This Row],[TopicID]],TopicLookup[TopicID],TopicLookup[TopicTitle]))</f>
        <v>Plant Growth</v>
      </c>
      <c r="N491" s="42" t="str">
        <f>IF(ISERROR(_xlfn.XLOOKUP(StatementLookup[[#This Row],[LessonID]],LessonLookup[LessonID],LessonLookup[LessonTitle])),"",_xlfn.XLOOKUP(StatementLookup[[#This Row],[LessonID]],LessonLookup[LessonID],LessonLookup[LessonTitle]))</f>
        <v>Carbon cycle</v>
      </c>
      <c r="O491" s="1" t="str">
        <f>IF(StatementLookup[[#This Row],[LearningStatementEnter]]="",StatementLookup[[#This Row],[LearningStatementAuto]],StatementLookup[[#This Row],[LearningStatementEnter]])</f>
        <v>Predict the impact of changes to the carbon cycle</v>
      </c>
      <c r="P491" s="43" t="s">
        <v>1550</v>
      </c>
      <c r="Q491" s="1" t="s">
        <v>2953</v>
      </c>
      <c r="R491" s="1"/>
      <c r="S49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91" s="43"/>
      <c r="U491" s="43"/>
      <c r="V491" s="43"/>
      <c r="W491" s="43"/>
      <c r="X491" s="43"/>
      <c r="Y491" s="43"/>
      <c r="Z491" s="43"/>
      <c r="AA491" s="43"/>
      <c r="AC491" s="43"/>
      <c r="AD491" s="43"/>
    </row>
    <row r="492" spans="1:30" ht="14.65" customHeight="1" x14ac:dyDescent="0.25">
      <c r="A492" s="42" t="str">
        <f>_xlfn.XLOOKUP(StatementLookup[[#This Row],[TopicID]],TopicLookup[TopicID],TopicLookup[SyllabusSubject])</f>
        <v>Science</v>
      </c>
      <c r="B492" s="43">
        <f>_xlfn.XLOOKUP(StatementLookup[[#This Row],[TopicID]],TopicLookup[TopicID],TopicLookup[SyllabusKeyStage])</f>
        <v>3</v>
      </c>
      <c r="C492" s="43" t="str">
        <f>_xlfn.XLOOKUP(StatementLookup[[#This Row],[TopicID]],topics!I:I,topics!D:D)</f>
        <v>KS3.Science</v>
      </c>
      <c r="D492" s="43" t="str">
        <f>_xlfn.XLOOKUP(StatementLookup[[#This Row],[TopicID]],topics!I:I,topics!E:E)</f>
        <v>Y8.Science</v>
      </c>
      <c r="E492" s="44">
        <v>8</v>
      </c>
      <c r="F492" s="36" t="s">
        <v>4</v>
      </c>
      <c r="G492" s="45">
        <v>2</v>
      </c>
      <c r="H492" s="36">
        <v>8</v>
      </c>
      <c r="I492" s="46">
        <v>1</v>
      </c>
      <c r="J49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8B2</v>
      </c>
      <c r="K49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8B2.8</v>
      </c>
      <c r="L49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8B2.8.1</v>
      </c>
      <c r="M492" s="26" t="str">
        <f>IF(ISERROR(_xlfn.XLOOKUP(StatementLookup[[#This Row],[TopicID]],TopicLookup[TopicID],TopicLookup[TopicTitle])),"",_xlfn.XLOOKUP(StatementLookup[[#This Row],[TopicID]],TopicLookup[TopicID],TopicLookup[TopicTitle]))</f>
        <v>Plant Growth</v>
      </c>
      <c r="N492" s="42" t="str">
        <f>IF(ISERROR(_xlfn.XLOOKUP(StatementLookup[[#This Row],[LessonID]],LessonLookup[LessonID],LessonLookup[LessonTitle])),"",_xlfn.XLOOKUP(StatementLookup[[#This Row],[LessonID]],LessonLookup[LessonID],LessonLookup[LessonTitle]))</f>
        <v>Farming Problems</v>
      </c>
      <c r="O492" s="1" t="str">
        <f>IF(StatementLookup[[#This Row],[LearningStatementEnter]]="",StatementLookup[[#This Row],[LearningStatementAuto]],StatementLookup[[#This Row],[LearningStatementEnter]])</f>
        <v>Describe the importance of maintaining biodiversity</v>
      </c>
      <c r="P492" s="43" t="s">
        <v>1551</v>
      </c>
      <c r="Q492" s="1" t="s">
        <v>2953</v>
      </c>
      <c r="R492" s="1"/>
      <c r="S49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92" s="43"/>
      <c r="U492" s="43"/>
      <c r="V492" s="43"/>
      <c r="W492" s="43"/>
      <c r="X492" s="43"/>
      <c r="Y492" s="43"/>
      <c r="Z492" s="43"/>
      <c r="AA492" s="43"/>
      <c r="AC492" s="43"/>
      <c r="AD492" s="43"/>
    </row>
    <row r="493" spans="1:30" ht="14.65" customHeight="1" x14ac:dyDescent="0.25">
      <c r="A493" s="42" t="str">
        <f>_xlfn.XLOOKUP(StatementLookup[[#This Row],[TopicID]],TopicLookup[TopicID],TopicLookup[SyllabusSubject])</f>
        <v>Science</v>
      </c>
      <c r="B493" s="43">
        <f>_xlfn.XLOOKUP(StatementLookup[[#This Row],[TopicID]],TopicLookup[TopicID],TopicLookup[SyllabusKeyStage])</f>
        <v>3</v>
      </c>
      <c r="C493" s="43" t="str">
        <f>_xlfn.XLOOKUP(StatementLookup[[#This Row],[TopicID]],topics!I:I,topics!D:D)</f>
        <v>KS3.Science</v>
      </c>
      <c r="D493" s="43" t="str">
        <f>_xlfn.XLOOKUP(StatementLookup[[#This Row],[TopicID]],topics!I:I,topics!E:E)</f>
        <v>Y8.Science</v>
      </c>
      <c r="E493" s="44">
        <v>8</v>
      </c>
      <c r="F493" s="36" t="s">
        <v>4</v>
      </c>
      <c r="G493" s="45">
        <v>2</v>
      </c>
      <c r="H493" s="36">
        <v>8</v>
      </c>
      <c r="I493" s="46">
        <v>2</v>
      </c>
      <c r="J49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8B2</v>
      </c>
      <c r="K49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8B2.8</v>
      </c>
      <c r="L49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8B2.8.2</v>
      </c>
      <c r="M493" s="26" t="str">
        <f>IF(ISERROR(_xlfn.XLOOKUP(StatementLookup[[#This Row],[TopicID]],TopicLookup[TopicID],TopicLookup[TopicTitle])),"",_xlfn.XLOOKUP(StatementLookup[[#This Row],[TopicID]],TopicLookup[TopicID],TopicLookup[TopicTitle]))</f>
        <v>Plant Growth</v>
      </c>
      <c r="N493" s="42" t="str">
        <f>IF(ISERROR(_xlfn.XLOOKUP(StatementLookup[[#This Row],[LessonID]],LessonLookup[LessonID],LessonLookup[LessonTitle])),"",_xlfn.XLOOKUP(StatementLookup[[#This Row],[LessonID]],LessonLookup[LessonID],LessonLookup[LessonTitle]))</f>
        <v>Farming Problems</v>
      </c>
      <c r="O493" s="1" t="str">
        <f>IF(StatementLookup[[#This Row],[LearningStatementEnter]]="",StatementLookup[[#This Row],[LearningStatementAuto]],StatementLookup[[#This Row],[LearningStatementEnter]])</f>
        <v>Predict the impact of changes to a food web</v>
      </c>
      <c r="P493" s="43" t="s">
        <v>1552</v>
      </c>
      <c r="Q493" s="1" t="s">
        <v>2953</v>
      </c>
      <c r="R493" s="1"/>
      <c r="S49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93" s="43"/>
      <c r="U493" s="43"/>
      <c r="V493" s="43"/>
      <c r="W493" s="43"/>
      <c r="X493" s="43"/>
      <c r="Y493" s="43"/>
      <c r="Z493" s="43"/>
      <c r="AA493" s="43"/>
      <c r="AC493" s="43"/>
      <c r="AD493" s="43"/>
    </row>
    <row r="494" spans="1:30" ht="14.65" customHeight="1" x14ac:dyDescent="0.25">
      <c r="A494" s="42" t="str">
        <f>_xlfn.XLOOKUP(StatementLookup[[#This Row],[TopicID]],TopicLookup[TopicID],TopicLookup[SyllabusSubject])</f>
        <v>Science</v>
      </c>
      <c r="B494" s="43">
        <f>_xlfn.XLOOKUP(StatementLookup[[#This Row],[TopicID]],TopicLookup[TopicID],TopicLookup[SyllabusKeyStage])</f>
        <v>3</v>
      </c>
      <c r="C494" s="43" t="str">
        <f>_xlfn.XLOOKUP(StatementLookup[[#This Row],[TopicID]],topics!I:I,topics!D:D)</f>
        <v>KS3.Science</v>
      </c>
      <c r="D494" s="43" t="str">
        <f>_xlfn.XLOOKUP(StatementLookup[[#This Row],[TopicID]],topics!I:I,topics!E:E)</f>
        <v>Y8.Science</v>
      </c>
      <c r="E494" s="44">
        <v>8</v>
      </c>
      <c r="F494" s="36" t="s">
        <v>4</v>
      </c>
      <c r="G494" s="45">
        <v>2</v>
      </c>
      <c r="H494" s="36">
        <v>8</v>
      </c>
      <c r="I494" s="46">
        <v>3</v>
      </c>
      <c r="J49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8B2</v>
      </c>
      <c r="K49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8B2.8</v>
      </c>
      <c r="L49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8B2.8.3</v>
      </c>
      <c r="M494" s="26" t="str">
        <f>IF(ISERROR(_xlfn.XLOOKUP(StatementLookup[[#This Row],[TopicID]],TopicLookup[TopicID],TopicLookup[TopicTitle])),"",_xlfn.XLOOKUP(StatementLookup[[#This Row],[TopicID]],TopicLookup[TopicID],TopicLookup[TopicTitle]))</f>
        <v>Plant Growth</v>
      </c>
      <c r="N494" s="42" t="str">
        <f>IF(ISERROR(_xlfn.XLOOKUP(StatementLookup[[#This Row],[LessonID]],LessonLookup[LessonID],LessonLookup[LessonTitle])),"",_xlfn.XLOOKUP(StatementLookup[[#This Row],[LessonID]],LessonLookup[LessonID],LessonLookup[LessonTitle]))</f>
        <v>Farming Problems</v>
      </c>
      <c r="O494" s="1" t="str">
        <f>IF(StatementLookup[[#This Row],[LearningStatementEnter]]="",StatementLookup[[#This Row],[LearningStatementAuto]],StatementLookup[[#This Row],[LearningStatementEnter]])</f>
        <v>Make predictions about how changes in physical and biological factors will interact with adaptations and affect survival</v>
      </c>
      <c r="P494" s="1" t="s">
        <v>1553</v>
      </c>
      <c r="Q494" s="1" t="s">
        <v>2953</v>
      </c>
      <c r="R494" s="1"/>
      <c r="S49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94" s="43"/>
      <c r="U494" s="43"/>
      <c r="V494" s="43"/>
      <c r="W494" s="43"/>
      <c r="X494" s="43"/>
      <c r="Y494" s="43"/>
      <c r="Z494" s="43"/>
      <c r="AA494" s="43"/>
      <c r="AC494" s="43"/>
      <c r="AD494" s="43"/>
    </row>
    <row r="495" spans="1:30" ht="14.65" customHeight="1" x14ac:dyDescent="0.25">
      <c r="A495" s="42" t="str">
        <f>_xlfn.XLOOKUP(StatementLookup[[#This Row],[TopicID]],TopicLookup[TopicID],TopicLookup[SyllabusSubject])</f>
        <v>Science</v>
      </c>
      <c r="B495" s="43">
        <f>_xlfn.XLOOKUP(StatementLookup[[#This Row],[TopicID]],TopicLookup[TopicID],TopicLookup[SyllabusKeyStage])</f>
        <v>3</v>
      </c>
      <c r="C495" s="43" t="str">
        <f>_xlfn.XLOOKUP(StatementLookup[[#This Row],[TopicID]],topics!I:I,topics!D:D)</f>
        <v>KS3.Science</v>
      </c>
      <c r="D495" s="43" t="str">
        <f>_xlfn.XLOOKUP(StatementLookup[[#This Row],[TopicID]],topics!I:I,topics!E:E)</f>
        <v>Y8.Science</v>
      </c>
      <c r="E495" s="44">
        <v>8</v>
      </c>
      <c r="F495" s="36" t="s">
        <v>4</v>
      </c>
      <c r="G495" s="45">
        <v>2</v>
      </c>
      <c r="H495" s="36" t="s">
        <v>8</v>
      </c>
      <c r="I495" s="46">
        <v>1</v>
      </c>
      <c r="J49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8B2</v>
      </c>
      <c r="K49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8B2.F</v>
      </c>
      <c r="L49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8B2.F.1</v>
      </c>
      <c r="M495" s="26" t="str">
        <f>IF(ISERROR(_xlfn.XLOOKUP(StatementLookup[[#This Row],[TopicID]],TopicLookup[TopicID],TopicLookup[TopicTitle])),"",_xlfn.XLOOKUP(StatementLookup[[#This Row],[TopicID]],TopicLookup[TopicID],TopicLookup[TopicTitle]))</f>
        <v>Plant Growth</v>
      </c>
      <c r="N495" s="42" t="str">
        <f>IF(ISERROR(_xlfn.XLOOKUP(StatementLookup[[#This Row],[LessonID]],LessonLookup[LessonID],LessonLookup[LessonTitle])),"",_xlfn.XLOOKUP(StatementLookup[[#This Row],[LessonID]],LessonLookup[LessonID],LessonLookup[LessonTitle]))</f>
        <v>Test feedback: 8B2 Plant Growth</v>
      </c>
      <c r="O495" s="1" t="str">
        <f>IF(StatementLookup[[#This Row],[LearningStatementEnter]]="",StatementLookup[[#This Row],[LearningStatementAuto]],StatementLookup[[#This Row],[LearningStatementEnter]])</f>
        <v>Review WWW &amp; EBI for topic 8B2 Plant Growth</v>
      </c>
      <c r="P495" s="43"/>
      <c r="Q495" s="1" t="s">
        <v>2954</v>
      </c>
      <c r="R495" s="1"/>
      <c r="S49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WWW &amp; EBI for topic 8B2 Plant Growth</v>
      </c>
      <c r="T495" s="43"/>
      <c r="U495" s="43"/>
      <c r="V495" s="43"/>
      <c r="W495" s="43"/>
      <c r="X495" s="43"/>
      <c r="Y495" s="43"/>
      <c r="Z495" s="43"/>
      <c r="AA495" s="43"/>
      <c r="AC495" s="43"/>
      <c r="AD495" s="43"/>
    </row>
    <row r="496" spans="1:30" ht="14.65" customHeight="1" x14ac:dyDescent="0.25">
      <c r="A496" s="42" t="str">
        <f>_xlfn.XLOOKUP(StatementLookup[[#This Row],[TopicID]],TopicLookup[TopicID],TopicLookup[SyllabusSubject])</f>
        <v>Science</v>
      </c>
      <c r="B496" s="43">
        <f>_xlfn.XLOOKUP(StatementLookup[[#This Row],[TopicID]],TopicLookup[TopicID],TopicLookup[SyllabusKeyStage])</f>
        <v>3</v>
      </c>
      <c r="C496" s="43" t="str">
        <f>_xlfn.XLOOKUP(StatementLookup[[#This Row],[TopicID]],topics!I:I,topics!D:D)</f>
        <v>KS3.Science</v>
      </c>
      <c r="D496" s="43" t="str">
        <f>_xlfn.XLOOKUP(StatementLookup[[#This Row],[TopicID]],topics!I:I,topics!E:E)</f>
        <v>Y8.Science</v>
      </c>
      <c r="E496" s="44">
        <v>8</v>
      </c>
      <c r="F496" s="36" t="s">
        <v>4</v>
      </c>
      <c r="G496" s="45">
        <v>2</v>
      </c>
      <c r="H496" s="36" t="s">
        <v>6</v>
      </c>
      <c r="I496" s="46">
        <v>1</v>
      </c>
      <c r="J49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8B2</v>
      </c>
      <c r="K49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8B2.R</v>
      </c>
      <c r="L49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8B2.R.1</v>
      </c>
      <c r="M496" s="26" t="str">
        <f>IF(ISERROR(_xlfn.XLOOKUP(StatementLookup[[#This Row],[TopicID]],TopicLookup[TopicID],TopicLookup[TopicTitle])),"",_xlfn.XLOOKUP(StatementLookup[[#This Row],[TopicID]],TopicLookup[TopicID],TopicLookup[TopicTitle]))</f>
        <v>Plant Growth</v>
      </c>
      <c r="N496" s="42" t="str">
        <f>IF(ISERROR(_xlfn.XLOOKUP(StatementLookup[[#This Row],[LessonID]],LessonLookup[LessonID],LessonLookup[LessonTitle])),"",_xlfn.XLOOKUP(StatementLookup[[#This Row],[LessonID]],LessonLookup[LessonID],LessonLookup[LessonTitle]))</f>
        <v>Revision of topic 8B2 Plant Growth</v>
      </c>
      <c r="O496" s="1" t="str">
        <f>IF(StatementLookup[[#This Row],[LearningStatementEnter]]="",StatementLookup[[#This Row],[LearningStatementAuto]],StatementLookup[[#This Row],[LearningStatementEnter]])</f>
        <v>Review topic 8B2 Plant Growth</v>
      </c>
      <c r="P496" s="1"/>
      <c r="Q496" s="1" t="s">
        <v>2954</v>
      </c>
      <c r="R496" s="1"/>
      <c r="S49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topic 8B2 Plant Growth</v>
      </c>
      <c r="T496" s="43"/>
      <c r="U496" s="43"/>
      <c r="V496" s="43"/>
      <c r="W496" s="43"/>
      <c r="X496" s="43"/>
      <c r="Y496" s="43"/>
      <c r="Z496" s="43"/>
      <c r="AA496" s="43"/>
      <c r="AC496" s="43"/>
      <c r="AD496" s="43"/>
    </row>
    <row r="497" spans="1:30" ht="14.65" customHeight="1" x14ac:dyDescent="0.25">
      <c r="A497" s="42" t="str">
        <f>_xlfn.XLOOKUP(StatementLookup[[#This Row],[TopicID]],TopicLookup[TopicID],TopicLookup[SyllabusSubject])</f>
        <v>Science</v>
      </c>
      <c r="B497" s="43">
        <f>_xlfn.XLOOKUP(StatementLookup[[#This Row],[TopicID]],TopicLookup[TopicID],TopicLookup[SyllabusKeyStage])</f>
        <v>3</v>
      </c>
      <c r="C497" s="43" t="str">
        <f>_xlfn.XLOOKUP(StatementLookup[[#This Row],[TopicID]],topics!I:I,topics!D:D)</f>
        <v>KS3.Science</v>
      </c>
      <c r="D497" s="43" t="str">
        <f>_xlfn.XLOOKUP(StatementLookup[[#This Row],[TopicID]],topics!I:I,topics!E:E)</f>
        <v>Y8.Science</v>
      </c>
      <c r="E497" s="44">
        <v>8</v>
      </c>
      <c r="F497" s="36" t="s">
        <v>4</v>
      </c>
      <c r="G497" s="45">
        <v>2</v>
      </c>
      <c r="H497" s="36" t="s">
        <v>7</v>
      </c>
      <c r="I497" s="46">
        <v>1</v>
      </c>
      <c r="J49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8B2</v>
      </c>
      <c r="K49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8B2.T</v>
      </c>
      <c r="L49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8B2.T.1</v>
      </c>
      <c r="M497" s="26" t="str">
        <f>IF(ISERROR(_xlfn.XLOOKUP(StatementLookup[[#This Row],[TopicID]],TopicLookup[TopicID],TopicLookup[TopicTitle])),"",_xlfn.XLOOKUP(StatementLookup[[#This Row],[TopicID]],TopicLookup[TopicID],TopicLookup[TopicTitle]))</f>
        <v>Plant Growth</v>
      </c>
      <c r="N497" s="42" t="str">
        <f>IF(ISERROR(_xlfn.XLOOKUP(StatementLookup[[#This Row],[LessonID]],LessonLookup[LessonID],LessonLookup[LessonTitle])),"",_xlfn.XLOOKUP(StatementLookup[[#This Row],[LessonID]],LessonLookup[LessonID],LessonLookup[LessonTitle]))</f>
        <v>Topic test: 8B2 Plant Growth</v>
      </c>
      <c r="O497" s="1" t="str">
        <f>IF(StatementLookup[[#This Row],[LearningStatementEnter]]="",StatementLookup[[#This Row],[LearningStatementAuto]],StatementLookup[[#This Row],[LearningStatementEnter]])</f>
        <v>Test understanding of topic 8B2 Plant Growth</v>
      </c>
      <c r="P497" s="43"/>
      <c r="Q497" s="1" t="s">
        <v>2954</v>
      </c>
      <c r="R497" s="1"/>
      <c r="S49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Test understanding of topic 8B2 Plant Growth</v>
      </c>
      <c r="T497" s="43"/>
      <c r="U497" s="43"/>
      <c r="V497" s="43"/>
      <c r="W497" s="43"/>
      <c r="X497" s="43"/>
      <c r="Y497" s="43"/>
      <c r="Z497" s="43"/>
      <c r="AA497" s="43"/>
      <c r="AC497" s="43"/>
      <c r="AD497" s="43"/>
    </row>
    <row r="498" spans="1:30" ht="14.65" customHeight="1" x14ac:dyDescent="0.25">
      <c r="A498" s="42" t="str">
        <f>_xlfn.XLOOKUP(StatementLookup[[#This Row],[TopicID]],TopicLookup[TopicID],TopicLookup[SyllabusSubject])</f>
        <v>Science</v>
      </c>
      <c r="B498" s="43">
        <f>_xlfn.XLOOKUP(StatementLookup[[#This Row],[TopicID]],TopicLookup[TopicID],TopicLookup[SyllabusKeyStage])</f>
        <v>3</v>
      </c>
      <c r="C498" s="43" t="str">
        <f>_xlfn.XLOOKUP(StatementLookup[[#This Row],[TopicID]],topics!I:I,topics!D:D)</f>
        <v>KS3.Science</v>
      </c>
      <c r="D498" s="43" t="str">
        <f>_xlfn.XLOOKUP(StatementLookup[[#This Row],[TopicID]],topics!I:I,topics!E:E)</f>
        <v>Y8.Science</v>
      </c>
      <c r="E498" s="44">
        <v>8</v>
      </c>
      <c r="F498" s="36" t="s">
        <v>4</v>
      </c>
      <c r="G498" s="45">
        <v>3</v>
      </c>
      <c r="H498" s="36">
        <v>1</v>
      </c>
      <c r="I498" s="46">
        <v>1</v>
      </c>
      <c r="J49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8B3</v>
      </c>
      <c r="K49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8B3.1</v>
      </c>
      <c r="L49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8B3.1.1</v>
      </c>
      <c r="M498" s="26" t="str">
        <f>IF(ISERROR(_xlfn.XLOOKUP(StatementLookup[[#This Row],[TopicID]],TopicLookup[TopicID],TopicLookup[TopicTitle])),"",_xlfn.XLOOKUP(StatementLookup[[#This Row],[TopicID]],TopicLookup[TopicID],TopicLookup[TopicTitle]))</f>
        <v>Unicellular And Multicellular Organisms</v>
      </c>
      <c r="N498" s="42" t="str">
        <f>IF(ISERROR(_xlfn.XLOOKUP(StatementLookup[[#This Row],[LessonID]],LessonLookup[LessonID],LessonLookup[LessonTitle])),"",_xlfn.XLOOKUP(StatementLookup[[#This Row],[LessonID]],LessonLookup[LessonID],LessonLookup[LessonTitle]))</f>
        <v>Uni- vs. Multicellular</v>
      </c>
      <c r="O498" s="1" t="str">
        <f>IF(StatementLookup[[#This Row],[LearningStatementEnter]]="",StatementLookup[[#This Row],[LearningStatementAuto]],StatementLookup[[#This Row],[LearningStatementEnter]])</f>
        <v>Recall that bacteria, some fungi and viruses are classified as micro-organisms.</v>
      </c>
      <c r="P498" s="43" t="s">
        <v>1554</v>
      </c>
      <c r="Q498" s="1" t="s">
        <v>2953</v>
      </c>
      <c r="R498" s="1"/>
      <c r="S49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98" s="43"/>
      <c r="U498" s="43"/>
      <c r="V498" s="43"/>
      <c r="W498" s="43"/>
      <c r="X498" s="43"/>
      <c r="Y498" s="43"/>
      <c r="Z498" s="43"/>
      <c r="AA498" s="43"/>
      <c r="AC498" s="43"/>
      <c r="AD498" s="43"/>
    </row>
    <row r="499" spans="1:30" ht="14.65" customHeight="1" x14ac:dyDescent="0.25">
      <c r="A499" s="42" t="str">
        <f>_xlfn.XLOOKUP(StatementLookup[[#This Row],[TopicID]],TopicLookup[TopicID],TopicLookup[SyllabusSubject])</f>
        <v>Science</v>
      </c>
      <c r="B499" s="43">
        <f>_xlfn.XLOOKUP(StatementLookup[[#This Row],[TopicID]],TopicLookup[TopicID],TopicLookup[SyllabusKeyStage])</f>
        <v>3</v>
      </c>
      <c r="C499" s="43" t="str">
        <f>_xlfn.XLOOKUP(StatementLookup[[#This Row],[TopicID]],topics!I:I,topics!D:D)</f>
        <v>KS3.Science</v>
      </c>
      <c r="D499" s="43" t="str">
        <f>_xlfn.XLOOKUP(StatementLookup[[#This Row],[TopicID]],topics!I:I,topics!E:E)</f>
        <v>Y8.Science</v>
      </c>
      <c r="E499" s="44">
        <v>8</v>
      </c>
      <c r="F499" s="36" t="s">
        <v>4</v>
      </c>
      <c r="G499" s="45">
        <v>3</v>
      </c>
      <c r="H499" s="36">
        <v>1</v>
      </c>
      <c r="I499" s="46">
        <v>2</v>
      </c>
      <c r="J49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8B3</v>
      </c>
      <c r="K49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8B3.1</v>
      </c>
      <c r="L49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8B3.1.2</v>
      </c>
      <c r="M499" s="26" t="str">
        <f>IF(ISERROR(_xlfn.XLOOKUP(StatementLookup[[#This Row],[TopicID]],TopicLookup[TopicID],TopicLookup[TopicTitle])),"",_xlfn.XLOOKUP(StatementLookup[[#This Row],[TopicID]],TopicLookup[TopicID],TopicLookup[TopicTitle]))</f>
        <v>Unicellular And Multicellular Organisms</v>
      </c>
      <c r="N499" s="42" t="str">
        <f>IF(ISERROR(_xlfn.XLOOKUP(StatementLookup[[#This Row],[LessonID]],LessonLookup[LessonID],LessonLookup[LessonTitle])),"",_xlfn.XLOOKUP(StatementLookup[[#This Row],[LessonID]],LessonLookup[LessonID],LessonLookup[LessonTitle]))</f>
        <v>Uni- vs. Multicellular</v>
      </c>
      <c r="O499" s="1" t="str">
        <f>IF(StatementLookup[[#This Row],[LearningStatementEnter]]="",StatementLookup[[#This Row],[LearningStatementAuto]],StatementLookup[[#This Row],[LearningStatementEnter]])</f>
        <v>Explain the differences between unicellular and multicellular organisms.</v>
      </c>
      <c r="P499" s="43" t="s">
        <v>1555</v>
      </c>
      <c r="Q499" s="1" t="s">
        <v>2953</v>
      </c>
      <c r="R499" s="1"/>
      <c r="S49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499" s="43"/>
      <c r="U499" s="43"/>
      <c r="V499" s="43"/>
      <c r="W499" s="43"/>
      <c r="X499" s="43"/>
      <c r="Y499" s="43"/>
      <c r="Z499" s="43"/>
      <c r="AA499" s="43"/>
      <c r="AC499" s="43"/>
      <c r="AD499" s="43"/>
    </row>
    <row r="500" spans="1:30" ht="14.65" customHeight="1" x14ac:dyDescent="0.25">
      <c r="A500" s="42" t="str">
        <f>_xlfn.XLOOKUP(StatementLookup[[#This Row],[TopicID]],TopicLookup[TopicID],TopicLookup[SyllabusSubject])</f>
        <v>Science</v>
      </c>
      <c r="B500" s="43">
        <f>_xlfn.XLOOKUP(StatementLookup[[#This Row],[TopicID]],TopicLookup[TopicID],TopicLookup[SyllabusKeyStage])</f>
        <v>3</v>
      </c>
      <c r="C500" s="43" t="str">
        <f>_xlfn.XLOOKUP(StatementLookup[[#This Row],[TopicID]],topics!I:I,topics!D:D)</f>
        <v>KS3.Science</v>
      </c>
      <c r="D500" s="43" t="str">
        <f>_xlfn.XLOOKUP(StatementLookup[[#This Row],[TopicID]],topics!I:I,topics!E:E)</f>
        <v>Y8.Science</v>
      </c>
      <c r="E500" s="44">
        <v>8</v>
      </c>
      <c r="F500" s="36" t="s">
        <v>4</v>
      </c>
      <c r="G500" s="45">
        <v>3</v>
      </c>
      <c r="H500" s="36">
        <v>1</v>
      </c>
      <c r="I500" s="46">
        <v>3</v>
      </c>
      <c r="J50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8B3</v>
      </c>
      <c r="K50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8B3.1</v>
      </c>
      <c r="L50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8B3.1.3</v>
      </c>
      <c r="M500" s="26" t="str">
        <f>IF(ISERROR(_xlfn.XLOOKUP(StatementLookup[[#This Row],[TopicID]],TopicLookup[TopicID],TopicLookup[TopicTitle])),"",_xlfn.XLOOKUP(StatementLookup[[#This Row],[TopicID]],TopicLookup[TopicID],TopicLookup[TopicTitle]))</f>
        <v>Unicellular And Multicellular Organisms</v>
      </c>
      <c r="N500" s="42" t="str">
        <f>IF(ISERROR(_xlfn.XLOOKUP(StatementLookup[[#This Row],[LessonID]],LessonLookup[LessonID],LessonLookup[LessonTitle])),"",_xlfn.XLOOKUP(StatementLookup[[#This Row],[LessonID]],LessonLookup[LessonID],LessonLookup[LessonTitle]))</f>
        <v>Uni- vs. Multicellular</v>
      </c>
      <c r="O500" s="1" t="str">
        <f>IF(StatementLookup[[#This Row],[LearningStatementEnter]]="",StatementLookup[[#This Row],[LearningStatementAuto]],StatementLookup[[#This Row],[LearningStatementEnter]])</f>
        <v>Use the key characteristics of microorganism cell structure to classify microorganisms.</v>
      </c>
      <c r="P500" s="43" t="s">
        <v>1556</v>
      </c>
      <c r="Q500" s="1" t="s">
        <v>2953</v>
      </c>
      <c r="R500" s="1"/>
      <c r="S50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00" s="43"/>
      <c r="U500" s="43"/>
      <c r="V500" s="43"/>
      <c r="W500" s="43"/>
      <c r="X500" s="43"/>
      <c r="Y500" s="43"/>
      <c r="Z500" s="43"/>
      <c r="AA500" s="43"/>
      <c r="AC500" s="43"/>
      <c r="AD500" s="43"/>
    </row>
    <row r="501" spans="1:30" ht="14.65" customHeight="1" x14ac:dyDescent="0.25">
      <c r="A501" s="42" t="str">
        <f>_xlfn.XLOOKUP(StatementLookup[[#This Row],[TopicID]],TopicLookup[TopicID],TopicLookup[SyllabusSubject])</f>
        <v>Science</v>
      </c>
      <c r="B501" s="43">
        <f>_xlfn.XLOOKUP(StatementLookup[[#This Row],[TopicID]],TopicLookup[TopicID],TopicLookup[SyllabusKeyStage])</f>
        <v>3</v>
      </c>
      <c r="C501" s="43" t="str">
        <f>_xlfn.XLOOKUP(StatementLookup[[#This Row],[TopicID]],topics!I:I,topics!D:D)</f>
        <v>KS3.Science</v>
      </c>
      <c r="D501" s="43" t="str">
        <f>_xlfn.XLOOKUP(StatementLookup[[#This Row],[TopicID]],topics!I:I,topics!E:E)</f>
        <v>Y8.Science</v>
      </c>
      <c r="E501" s="44">
        <v>8</v>
      </c>
      <c r="F501" s="36" t="s">
        <v>4</v>
      </c>
      <c r="G501" s="45">
        <v>3</v>
      </c>
      <c r="H501" s="36">
        <v>2</v>
      </c>
      <c r="I501" s="46">
        <v>1</v>
      </c>
      <c r="J50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8B3</v>
      </c>
      <c r="K50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8B3.2</v>
      </c>
      <c r="L50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8B3.2.1</v>
      </c>
      <c r="M501" s="26" t="str">
        <f>IF(ISERROR(_xlfn.XLOOKUP(StatementLookup[[#This Row],[TopicID]],TopicLookup[TopicID],TopicLookup[TopicTitle])),"",_xlfn.XLOOKUP(StatementLookup[[#This Row],[TopicID]],TopicLookup[TopicID],TopicLookup[TopicTitle]))</f>
        <v>Unicellular And Multicellular Organisms</v>
      </c>
      <c r="N501" s="42" t="str">
        <f>IF(ISERROR(_xlfn.XLOOKUP(StatementLookup[[#This Row],[LessonID]],LessonLookup[LessonID],LessonLookup[LessonTitle])),"",_xlfn.XLOOKUP(StatementLookup[[#This Row],[LessonID]],LessonLookup[LessonID],LessonLookup[LessonTitle]))</f>
        <v>Diffusion</v>
      </c>
      <c r="O501" s="1" t="str">
        <f>IF(StatementLookup[[#This Row],[LearningStatementEnter]]="",StatementLookup[[#This Row],[LearningStatementAuto]],StatementLookup[[#This Row],[LearningStatementEnter]])</f>
        <v>Explain why multicellular organisms need efficient transport systems.</v>
      </c>
      <c r="P501" s="43" t="s">
        <v>1557</v>
      </c>
      <c r="Q501" s="1" t="s">
        <v>2953</v>
      </c>
      <c r="R501" s="1"/>
      <c r="S50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01" s="43"/>
      <c r="U501" s="43"/>
      <c r="V501" s="43"/>
      <c r="W501" s="43"/>
      <c r="X501" s="43"/>
      <c r="Y501" s="43"/>
      <c r="Z501" s="43"/>
      <c r="AA501" s="43"/>
      <c r="AC501" s="43"/>
      <c r="AD501" s="43"/>
    </row>
    <row r="502" spans="1:30" ht="14.65" customHeight="1" x14ac:dyDescent="0.25">
      <c r="A502" s="42" t="str">
        <f>_xlfn.XLOOKUP(StatementLookup[[#This Row],[TopicID]],TopicLookup[TopicID],TopicLookup[SyllabusSubject])</f>
        <v>Science</v>
      </c>
      <c r="B502" s="43">
        <f>_xlfn.XLOOKUP(StatementLookup[[#This Row],[TopicID]],TopicLookup[TopicID],TopicLookup[SyllabusKeyStage])</f>
        <v>3</v>
      </c>
      <c r="C502" s="43" t="str">
        <f>_xlfn.XLOOKUP(StatementLookup[[#This Row],[TopicID]],topics!I:I,topics!D:D)</f>
        <v>KS3.Science</v>
      </c>
      <c r="D502" s="43" t="str">
        <f>_xlfn.XLOOKUP(StatementLookup[[#This Row],[TopicID]],topics!I:I,topics!E:E)</f>
        <v>Y8.Science</v>
      </c>
      <c r="E502" s="44">
        <v>8</v>
      </c>
      <c r="F502" s="36" t="s">
        <v>4</v>
      </c>
      <c r="G502" s="45">
        <v>3</v>
      </c>
      <c r="H502" s="36">
        <v>2</v>
      </c>
      <c r="I502" s="46">
        <v>2</v>
      </c>
      <c r="J50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8B3</v>
      </c>
      <c r="K50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8B3.2</v>
      </c>
      <c r="L50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8B3.2.2</v>
      </c>
      <c r="M502" s="26" t="str">
        <f>IF(ISERROR(_xlfn.XLOOKUP(StatementLookup[[#This Row],[TopicID]],TopicLookup[TopicID],TopicLookup[TopicTitle])),"",_xlfn.XLOOKUP(StatementLookup[[#This Row],[TopicID]],TopicLookup[TopicID],TopicLookup[TopicTitle]))</f>
        <v>Unicellular And Multicellular Organisms</v>
      </c>
      <c r="N502" s="42" t="str">
        <f>IF(ISERROR(_xlfn.XLOOKUP(StatementLookup[[#This Row],[LessonID]],LessonLookup[LessonID],LessonLookup[LessonTitle])),"",_xlfn.XLOOKUP(StatementLookup[[#This Row],[LessonID]],LessonLookup[LessonID],LessonLookup[LessonTitle]))</f>
        <v>Diffusion</v>
      </c>
      <c r="O502" s="1" t="str">
        <f>IF(StatementLookup[[#This Row],[LearningStatementEnter]]="",StatementLookup[[#This Row],[LearningStatementAuto]],StatementLookup[[#This Row],[LearningStatementEnter]])</f>
        <v>Use a knowledge of diffusion to explain how materials enter and leave unicellular organisms.</v>
      </c>
      <c r="P502" s="43" t="s">
        <v>1558</v>
      </c>
      <c r="Q502" s="1" t="s">
        <v>2953</v>
      </c>
      <c r="R502" s="1"/>
      <c r="S50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02" s="43"/>
      <c r="U502" s="43"/>
      <c r="V502" s="43"/>
      <c r="W502" s="43"/>
      <c r="X502" s="43"/>
      <c r="Y502" s="43"/>
      <c r="Z502" s="43"/>
      <c r="AA502" s="43"/>
      <c r="AC502" s="43"/>
      <c r="AD502" s="43"/>
    </row>
    <row r="503" spans="1:30" ht="14.65" customHeight="1" x14ac:dyDescent="0.25">
      <c r="A503" s="42" t="str">
        <f>_xlfn.XLOOKUP(StatementLookup[[#This Row],[TopicID]],TopicLookup[TopicID],TopicLookup[SyllabusSubject])</f>
        <v>Science</v>
      </c>
      <c r="B503" s="43">
        <f>_xlfn.XLOOKUP(StatementLookup[[#This Row],[TopicID]],TopicLookup[TopicID],TopicLookup[SyllabusKeyStage])</f>
        <v>3</v>
      </c>
      <c r="C503" s="43" t="str">
        <f>_xlfn.XLOOKUP(StatementLookup[[#This Row],[TopicID]],topics!I:I,topics!D:D)</f>
        <v>KS3.Science</v>
      </c>
      <c r="D503" s="43" t="str">
        <f>_xlfn.XLOOKUP(StatementLookup[[#This Row],[TopicID]],topics!I:I,topics!E:E)</f>
        <v>Y8.Science</v>
      </c>
      <c r="E503" s="44">
        <v>8</v>
      </c>
      <c r="F503" s="36" t="s">
        <v>4</v>
      </c>
      <c r="G503" s="45">
        <v>3</v>
      </c>
      <c r="H503" s="36">
        <v>2</v>
      </c>
      <c r="I503" s="46">
        <v>3</v>
      </c>
      <c r="J50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8B3</v>
      </c>
      <c r="K50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8B3.2</v>
      </c>
      <c r="L50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8B3.2.3</v>
      </c>
      <c r="M503" s="26" t="str">
        <f>IF(ISERROR(_xlfn.XLOOKUP(StatementLookup[[#This Row],[TopicID]],TopicLookup[TopicID],TopicLookup[TopicTitle])),"",_xlfn.XLOOKUP(StatementLookup[[#This Row],[TopicID]],TopicLookup[TopicID],TopicLookup[TopicTitle]))</f>
        <v>Unicellular And Multicellular Organisms</v>
      </c>
      <c r="N503" s="42" t="str">
        <f>IF(ISERROR(_xlfn.XLOOKUP(StatementLookup[[#This Row],[LessonID]],LessonLookup[LessonID],LessonLookup[LessonTitle])),"",_xlfn.XLOOKUP(StatementLookup[[#This Row],[LessonID]],LessonLookup[LessonID],LessonLookup[LessonTitle]))</f>
        <v>Diffusion</v>
      </c>
      <c r="O503" s="1" t="str">
        <f>IF(StatementLookup[[#This Row],[LearningStatementEnter]]="",StatementLookup[[#This Row],[LearningStatementAuto]],StatementLookup[[#This Row],[LearningStatementEnter]])</f>
        <v>Explain the importance of surface area:volume ratio for organisms.</v>
      </c>
      <c r="P503" s="43" t="s">
        <v>1559</v>
      </c>
      <c r="Q503" s="1" t="s">
        <v>2953</v>
      </c>
      <c r="R503" s="1"/>
      <c r="S50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03" s="43"/>
      <c r="U503" s="43"/>
      <c r="V503" s="43"/>
      <c r="W503" s="43"/>
      <c r="X503" s="43"/>
      <c r="Y503" s="43"/>
      <c r="Z503" s="43"/>
      <c r="AA503" s="43"/>
      <c r="AC503" s="43"/>
      <c r="AD503" s="43"/>
    </row>
    <row r="504" spans="1:30" ht="14.65" customHeight="1" x14ac:dyDescent="0.25">
      <c r="A504" s="42" t="str">
        <f>_xlfn.XLOOKUP(StatementLookup[[#This Row],[TopicID]],TopicLookup[TopicID],TopicLookup[SyllabusSubject])</f>
        <v>Science</v>
      </c>
      <c r="B504" s="43">
        <f>_xlfn.XLOOKUP(StatementLookup[[#This Row],[TopicID]],TopicLookup[TopicID],TopicLookup[SyllabusKeyStage])</f>
        <v>3</v>
      </c>
      <c r="C504" s="43" t="str">
        <f>_xlfn.XLOOKUP(StatementLookup[[#This Row],[TopicID]],topics!I:I,topics!D:D)</f>
        <v>KS3.Science</v>
      </c>
      <c r="D504" s="43" t="str">
        <f>_xlfn.XLOOKUP(StatementLookup[[#This Row],[TopicID]],topics!I:I,topics!E:E)</f>
        <v>Y8.Science</v>
      </c>
      <c r="E504" s="44">
        <v>8</v>
      </c>
      <c r="F504" s="36" t="s">
        <v>4</v>
      </c>
      <c r="G504" s="45">
        <v>3</v>
      </c>
      <c r="H504" s="36">
        <v>3</v>
      </c>
      <c r="I504" s="46">
        <v>1</v>
      </c>
      <c r="J50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8B3</v>
      </c>
      <c r="K50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8B3.3</v>
      </c>
      <c r="L50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8B3.3.1</v>
      </c>
      <c r="M504" s="26" t="str">
        <f>IF(ISERROR(_xlfn.XLOOKUP(StatementLookup[[#This Row],[TopicID]],TopicLookup[TopicID],TopicLookup[TopicTitle])),"",_xlfn.XLOOKUP(StatementLookup[[#This Row],[TopicID]],TopicLookup[TopicID],TopicLookup[TopicTitle]))</f>
        <v>Unicellular And Multicellular Organisms</v>
      </c>
      <c r="N504" s="42" t="str">
        <f>IF(ISERROR(_xlfn.XLOOKUP(StatementLookup[[#This Row],[LessonID]],LessonLookup[LessonID],LessonLookup[LessonTitle])),"",_xlfn.XLOOKUP(StatementLookup[[#This Row],[LessonID]],LessonLookup[LessonID],LessonLookup[LessonTitle]))</f>
        <v>Bacteria</v>
      </c>
      <c r="O504" s="1" t="str">
        <f>IF(StatementLookup[[#This Row],[LearningStatementEnter]]="",StatementLookup[[#This Row],[LearningStatementAuto]],StatementLookup[[#This Row],[LearningStatementEnter]])</f>
        <v>Describe, identify and state the basic functions of the parts of a bacterial cell (soft cell wall, flagella, cytoplasm, cell membrane, chromosome).</v>
      </c>
      <c r="P504" s="43" t="s">
        <v>1560</v>
      </c>
      <c r="Q504" s="1" t="s">
        <v>2953</v>
      </c>
      <c r="R504" s="1"/>
      <c r="S50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04" s="43"/>
      <c r="U504" s="43"/>
      <c r="V504" s="43"/>
      <c r="W504" s="43"/>
      <c r="X504" s="43"/>
      <c r="Y504" s="43"/>
      <c r="Z504" s="43"/>
      <c r="AA504" s="43"/>
      <c r="AC504" s="43"/>
      <c r="AD504" s="43"/>
    </row>
    <row r="505" spans="1:30" ht="14.65" customHeight="1" x14ac:dyDescent="0.25">
      <c r="A505" s="42" t="str">
        <f>_xlfn.XLOOKUP(StatementLookup[[#This Row],[TopicID]],TopicLookup[TopicID],TopicLookup[SyllabusSubject])</f>
        <v>Science</v>
      </c>
      <c r="B505" s="43">
        <f>_xlfn.XLOOKUP(StatementLookup[[#This Row],[TopicID]],TopicLookup[TopicID],TopicLookup[SyllabusKeyStage])</f>
        <v>3</v>
      </c>
      <c r="C505" s="43" t="str">
        <f>_xlfn.XLOOKUP(StatementLookup[[#This Row],[TopicID]],topics!I:I,topics!D:D)</f>
        <v>KS3.Science</v>
      </c>
      <c r="D505" s="43" t="str">
        <f>_xlfn.XLOOKUP(StatementLookup[[#This Row],[TopicID]],topics!I:I,topics!E:E)</f>
        <v>Y8.Science</v>
      </c>
      <c r="E505" s="44">
        <v>8</v>
      </c>
      <c r="F505" s="36" t="s">
        <v>4</v>
      </c>
      <c r="G505" s="45">
        <v>3</v>
      </c>
      <c r="H505" s="36">
        <v>3</v>
      </c>
      <c r="I505" s="46">
        <v>2</v>
      </c>
      <c r="J50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8B3</v>
      </c>
      <c r="K50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8B3.3</v>
      </c>
      <c r="L50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8B3.3.2</v>
      </c>
      <c r="M505" s="26" t="str">
        <f>IF(ISERROR(_xlfn.XLOOKUP(StatementLookup[[#This Row],[TopicID]],TopicLookup[TopicID],TopicLookup[TopicTitle])),"",_xlfn.XLOOKUP(StatementLookup[[#This Row],[TopicID]],TopicLookup[TopicID],TopicLookup[TopicTitle]))</f>
        <v>Unicellular And Multicellular Organisms</v>
      </c>
      <c r="N505" s="42" t="str">
        <f>IF(ISERROR(_xlfn.XLOOKUP(StatementLookup[[#This Row],[LessonID]],LessonLookup[LessonID],LessonLookup[LessonTitle])),"",_xlfn.XLOOKUP(StatementLookup[[#This Row],[LessonID]],LessonLookup[LessonID],LessonLookup[LessonTitle]))</f>
        <v>Bacteria</v>
      </c>
      <c r="O505" s="1" t="str">
        <f>IF(StatementLookup[[#This Row],[LearningStatementEnter]]="",StatementLookup[[#This Row],[LearningStatementAuto]],StatementLookup[[#This Row],[LearningStatementEnter]])</f>
        <v>Describe how bacteria multiply by binary fission.</v>
      </c>
      <c r="P505" s="43" t="s">
        <v>1561</v>
      </c>
      <c r="Q505" s="1" t="s">
        <v>2953</v>
      </c>
      <c r="R505" s="1"/>
      <c r="S50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05" s="43"/>
      <c r="U505" s="43"/>
      <c r="V505" s="43"/>
      <c r="W505" s="43"/>
      <c r="X505" s="43"/>
      <c r="Y505" s="43"/>
      <c r="Z505" s="43"/>
      <c r="AA505" s="43"/>
      <c r="AC505" s="43"/>
      <c r="AD505" s="43"/>
    </row>
    <row r="506" spans="1:30" ht="14.65" customHeight="1" x14ac:dyDescent="0.25">
      <c r="A506" s="42" t="str">
        <f>_xlfn.XLOOKUP(StatementLookup[[#This Row],[TopicID]],TopicLookup[TopicID],TopicLookup[SyllabusSubject])</f>
        <v>Science</v>
      </c>
      <c r="B506" s="43">
        <f>_xlfn.XLOOKUP(StatementLookup[[#This Row],[TopicID]],TopicLookup[TopicID],TopicLookup[SyllabusKeyStage])</f>
        <v>3</v>
      </c>
      <c r="C506" s="43" t="str">
        <f>_xlfn.XLOOKUP(StatementLookup[[#This Row],[TopicID]],topics!I:I,topics!D:D)</f>
        <v>KS3.Science</v>
      </c>
      <c r="D506" s="43" t="str">
        <f>_xlfn.XLOOKUP(StatementLookup[[#This Row],[TopicID]],topics!I:I,topics!E:E)</f>
        <v>Y8.Science</v>
      </c>
      <c r="E506" s="44">
        <v>8</v>
      </c>
      <c r="F506" s="36" t="s">
        <v>4</v>
      </c>
      <c r="G506" s="45">
        <v>3</v>
      </c>
      <c r="H506" s="36">
        <v>3</v>
      </c>
      <c r="I506" s="46">
        <v>3</v>
      </c>
      <c r="J50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8B3</v>
      </c>
      <c r="K50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8B3.3</v>
      </c>
      <c r="L50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8B3.3.3</v>
      </c>
      <c r="M506" s="26" t="str">
        <f>IF(ISERROR(_xlfn.XLOOKUP(StatementLookup[[#This Row],[TopicID]],TopicLookup[TopicID],TopicLookup[TopicTitle])),"",_xlfn.XLOOKUP(StatementLookup[[#This Row],[TopicID]],TopicLookup[TopicID],TopicLookup[TopicTitle]))</f>
        <v>Unicellular And Multicellular Organisms</v>
      </c>
      <c r="N506" s="42" t="str">
        <f>IF(ISERROR(_xlfn.XLOOKUP(StatementLookup[[#This Row],[LessonID]],LessonLookup[LessonID],LessonLookup[LessonTitle])),"",_xlfn.XLOOKUP(StatementLookup[[#This Row],[LessonID]],LessonLookup[LessonID],LessonLookup[LessonTitle]))</f>
        <v>Bacteria</v>
      </c>
      <c r="O506" s="1" t="str">
        <f>IF(StatementLookup[[#This Row],[LearningStatementEnter]]="",StatementLookup[[#This Row],[LearningStatementAuto]],StatementLookup[[#This Row],[LearningStatementEnter]])</f>
        <v>Describe how Gram staining works and use results to identify differences between bacteria.</v>
      </c>
      <c r="P506" s="43" t="s">
        <v>1562</v>
      </c>
      <c r="Q506" s="1" t="s">
        <v>2953</v>
      </c>
      <c r="R506" s="1"/>
      <c r="S50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06" s="43"/>
      <c r="U506" s="43"/>
      <c r="V506" s="43"/>
      <c r="W506" s="43"/>
      <c r="X506" s="43"/>
      <c r="Y506" s="43"/>
      <c r="Z506" s="43"/>
      <c r="AA506" s="43"/>
      <c r="AC506" s="43"/>
      <c r="AD506" s="43"/>
    </row>
    <row r="507" spans="1:30" ht="14.65" customHeight="1" x14ac:dyDescent="0.25">
      <c r="A507" s="42" t="str">
        <f>_xlfn.XLOOKUP(StatementLookup[[#This Row],[TopicID]],TopicLookup[TopicID],TopicLookup[SyllabusSubject])</f>
        <v>Science</v>
      </c>
      <c r="B507" s="43">
        <f>_xlfn.XLOOKUP(StatementLookup[[#This Row],[TopicID]],TopicLookup[TopicID],TopicLookup[SyllabusKeyStage])</f>
        <v>3</v>
      </c>
      <c r="C507" s="43" t="str">
        <f>_xlfn.XLOOKUP(StatementLookup[[#This Row],[TopicID]],topics!I:I,topics!D:D)</f>
        <v>KS3.Science</v>
      </c>
      <c r="D507" s="43" t="str">
        <f>_xlfn.XLOOKUP(StatementLookup[[#This Row],[TopicID]],topics!I:I,topics!E:E)</f>
        <v>Y8.Science</v>
      </c>
      <c r="E507" s="44">
        <v>8</v>
      </c>
      <c r="F507" s="36" t="s">
        <v>4</v>
      </c>
      <c r="G507" s="45">
        <v>3</v>
      </c>
      <c r="H507" s="36">
        <v>4</v>
      </c>
      <c r="I507" s="46">
        <v>1</v>
      </c>
      <c r="J50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8B3</v>
      </c>
      <c r="K50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8B3.4</v>
      </c>
      <c r="L50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8B3.4.1</v>
      </c>
      <c r="M507" s="26" t="str">
        <f>IF(ISERROR(_xlfn.XLOOKUP(StatementLookup[[#This Row],[TopicID]],TopicLookup[TopicID],TopicLookup[TopicTitle])),"",_xlfn.XLOOKUP(StatementLookup[[#This Row],[TopicID]],TopicLookup[TopicID],TopicLookup[TopicTitle]))</f>
        <v>Unicellular And Multicellular Organisms</v>
      </c>
      <c r="N507" s="42" t="str">
        <f>IF(ISERROR(_xlfn.XLOOKUP(StatementLookup[[#This Row],[LessonID]],LessonLookup[LessonID],LessonLookup[LessonTitle])),"",_xlfn.XLOOKUP(StatementLookup[[#This Row],[LessonID]],LessonLookup[LessonID],LessonLookup[LessonTitle]))</f>
        <v>Fungi</v>
      </c>
      <c r="O507" s="1" t="str">
        <f>IF(StatementLookup[[#This Row],[LearningStatementEnter]]="",StatementLookup[[#This Row],[LearningStatementAuto]],StatementLookup[[#This Row],[LearningStatementEnter]])</f>
        <v>Recall that some foods, such as bread, beer and wine, are made using yeast.</v>
      </c>
      <c r="P507" s="43" t="s">
        <v>1563</v>
      </c>
      <c r="Q507" s="1" t="s">
        <v>2953</v>
      </c>
      <c r="R507" s="1"/>
      <c r="S50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07" s="43"/>
      <c r="U507" s="43"/>
      <c r="V507" s="43"/>
      <c r="W507" s="43"/>
      <c r="X507" s="43"/>
      <c r="Y507" s="43"/>
      <c r="Z507" s="43"/>
      <c r="AA507" s="43"/>
      <c r="AC507" s="43"/>
      <c r="AD507" s="43"/>
    </row>
    <row r="508" spans="1:30" ht="14.65" customHeight="1" x14ac:dyDescent="0.25">
      <c r="A508" s="42" t="str">
        <f>_xlfn.XLOOKUP(StatementLookup[[#This Row],[TopicID]],TopicLookup[TopicID],TopicLookup[SyllabusSubject])</f>
        <v>Science</v>
      </c>
      <c r="B508" s="43">
        <f>_xlfn.XLOOKUP(StatementLookup[[#This Row],[TopicID]],TopicLookup[TopicID],TopicLookup[SyllabusKeyStage])</f>
        <v>3</v>
      </c>
      <c r="C508" s="43" t="str">
        <f>_xlfn.XLOOKUP(StatementLookup[[#This Row],[TopicID]],topics!I:I,topics!D:D)</f>
        <v>KS3.Science</v>
      </c>
      <c r="D508" s="43" t="str">
        <f>_xlfn.XLOOKUP(StatementLookup[[#This Row],[TopicID]],topics!I:I,topics!E:E)</f>
        <v>Y8.Science</v>
      </c>
      <c r="E508" s="44">
        <v>8</v>
      </c>
      <c r="F508" s="36" t="s">
        <v>4</v>
      </c>
      <c r="G508" s="45">
        <v>3</v>
      </c>
      <c r="H508" s="36">
        <v>4</v>
      </c>
      <c r="I508" s="46">
        <v>2</v>
      </c>
      <c r="J50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8B3</v>
      </c>
      <c r="K50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8B3.4</v>
      </c>
      <c r="L50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8B3.4.2</v>
      </c>
      <c r="M508" s="26" t="str">
        <f>IF(ISERROR(_xlfn.XLOOKUP(StatementLookup[[#This Row],[TopicID]],TopicLookup[TopicID],TopicLookup[TopicTitle])),"",_xlfn.XLOOKUP(StatementLookup[[#This Row],[TopicID]],TopicLookup[TopicID],TopicLookup[TopicTitle]))</f>
        <v>Unicellular And Multicellular Organisms</v>
      </c>
      <c r="N508" s="42" t="str">
        <f>IF(ISERROR(_xlfn.XLOOKUP(StatementLookup[[#This Row],[LessonID]],LessonLookup[LessonID],LessonLookup[LessonTitle])),"",_xlfn.XLOOKUP(StatementLookup[[#This Row],[LessonID]],LessonLookup[LessonID],LessonLookup[LessonTitle]))</f>
        <v>Fungi</v>
      </c>
      <c r="O508" s="1" t="str">
        <f>IF(StatementLookup[[#This Row],[LearningStatementEnter]]="",StatementLookup[[#This Row],[LearningStatementAuto]],StatementLookup[[#This Row],[LearningStatementEnter]])</f>
        <v>Describe how yeast multiply by budding.</v>
      </c>
      <c r="P508" s="43" t="s">
        <v>1564</v>
      </c>
      <c r="Q508" s="1" t="s">
        <v>2953</v>
      </c>
      <c r="R508" s="1"/>
      <c r="S50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08" s="43"/>
      <c r="U508" s="43"/>
      <c r="V508" s="43"/>
      <c r="W508" s="43"/>
      <c r="X508" s="43"/>
      <c r="Y508" s="43"/>
      <c r="Z508" s="43"/>
      <c r="AA508" s="43"/>
      <c r="AC508" s="43"/>
      <c r="AD508" s="43"/>
    </row>
    <row r="509" spans="1:30" ht="14.65" customHeight="1" x14ac:dyDescent="0.25">
      <c r="A509" s="42" t="str">
        <f>_xlfn.XLOOKUP(StatementLookup[[#This Row],[TopicID]],TopicLookup[TopicID],TopicLookup[SyllabusSubject])</f>
        <v>Science</v>
      </c>
      <c r="B509" s="43">
        <f>_xlfn.XLOOKUP(StatementLookup[[#This Row],[TopicID]],TopicLookup[TopicID],TopicLookup[SyllabusKeyStage])</f>
        <v>3</v>
      </c>
      <c r="C509" s="43" t="str">
        <f>_xlfn.XLOOKUP(StatementLookup[[#This Row],[TopicID]],topics!I:I,topics!D:D)</f>
        <v>KS3.Science</v>
      </c>
      <c r="D509" s="43" t="str">
        <f>_xlfn.XLOOKUP(StatementLookup[[#This Row],[TopicID]],topics!I:I,topics!E:E)</f>
        <v>Y8.Science</v>
      </c>
      <c r="E509" s="44">
        <v>8</v>
      </c>
      <c r="F509" s="36" t="s">
        <v>4</v>
      </c>
      <c r="G509" s="45">
        <v>3</v>
      </c>
      <c r="H509" s="36">
        <v>4</v>
      </c>
      <c r="I509" s="46">
        <v>3</v>
      </c>
      <c r="J50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8B3</v>
      </c>
      <c r="K50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8B3.4</v>
      </c>
      <c r="L50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8B3.4.3</v>
      </c>
      <c r="M509" s="26" t="str">
        <f>IF(ISERROR(_xlfn.XLOOKUP(StatementLookup[[#This Row],[TopicID]],TopicLookup[TopicID],TopicLookup[TopicTitle])),"",_xlfn.XLOOKUP(StatementLookup[[#This Row],[TopicID]],TopicLookup[TopicID],TopicLookup[TopicTitle]))</f>
        <v>Unicellular And Multicellular Organisms</v>
      </c>
      <c r="N509" s="42" t="str">
        <f>IF(ISERROR(_xlfn.XLOOKUP(StatementLookup[[#This Row],[LessonID]],LessonLookup[LessonID],LessonLookup[LessonTitle])),"",_xlfn.XLOOKUP(StatementLookup[[#This Row],[LessonID]],LessonLookup[LessonID],LessonLookup[LessonTitle]))</f>
        <v>Fungi</v>
      </c>
      <c r="O509" s="1" t="str">
        <f>IF(StatementLookup[[#This Row],[LearningStatementEnter]]="",StatementLookup[[#This Row],[LearningStatementAuto]],StatementLookup[[#This Row],[LearningStatementEnter]])</f>
        <v>Recall what happens in aerobic and anaerobic respiration in yeast.</v>
      </c>
      <c r="P509" s="43" t="s">
        <v>1565</v>
      </c>
      <c r="Q509" s="1" t="s">
        <v>2953</v>
      </c>
      <c r="R509" s="1"/>
      <c r="S50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09" s="43"/>
      <c r="U509" s="43"/>
      <c r="V509" s="43"/>
      <c r="W509" s="43"/>
      <c r="X509" s="43"/>
      <c r="Y509" s="43"/>
      <c r="Z509" s="43"/>
      <c r="AA509" s="43"/>
      <c r="AC509" s="43"/>
      <c r="AD509" s="43"/>
    </row>
    <row r="510" spans="1:30" ht="14.65" customHeight="1" x14ac:dyDescent="0.25">
      <c r="A510" s="42" t="str">
        <f>_xlfn.XLOOKUP(StatementLookup[[#This Row],[TopicID]],TopicLookup[TopicID],TopicLookup[SyllabusSubject])</f>
        <v>Science</v>
      </c>
      <c r="B510" s="43">
        <f>_xlfn.XLOOKUP(StatementLookup[[#This Row],[TopicID]],TopicLookup[TopicID],TopicLookup[SyllabusKeyStage])</f>
        <v>3</v>
      </c>
      <c r="C510" s="43" t="str">
        <f>_xlfn.XLOOKUP(StatementLookup[[#This Row],[TopicID]],topics!I:I,topics!D:D)</f>
        <v>KS3.Science</v>
      </c>
      <c r="D510" s="43" t="str">
        <f>_xlfn.XLOOKUP(StatementLookup[[#This Row],[TopicID]],topics!I:I,topics!E:E)</f>
        <v>Y8.Science</v>
      </c>
      <c r="E510" s="44">
        <v>8</v>
      </c>
      <c r="F510" s="36" t="s">
        <v>4</v>
      </c>
      <c r="G510" s="45">
        <v>3</v>
      </c>
      <c r="H510" s="36">
        <v>5</v>
      </c>
      <c r="I510" s="46">
        <v>1</v>
      </c>
      <c r="J51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8B3</v>
      </c>
      <c r="K51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8B3.5</v>
      </c>
      <c r="L51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8B3.5.1</v>
      </c>
      <c r="M510" s="26" t="str">
        <f>IF(ISERROR(_xlfn.XLOOKUP(StatementLookup[[#This Row],[TopicID]],TopicLookup[TopicID],TopicLookup[TopicTitle])),"",_xlfn.XLOOKUP(StatementLookup[[#This Row],[TopicID]],TopicLookup[TopicID],TopicLookup[TopicTitle]))</f>
        <v>Unicellular And Multicellular Organisms</v>
      </c>
      <c r="N510" s="42" t="str">
        <f>IF(ISERROR(_xlfn.XLOOKUP(StatementLookup[[#This Row],[LessonID]],LessonLookup[LessonID],LessonLookup[LessonTitle])),"",_xlfn.XLOOKUP(StatementLookup[[#This Row],[LessonID]],LessonLookup[LessonID],LessonLookup[LessonTitle]))</f>
        <v>Uses of bacteria and fungi</v>
      </c>
      <c r="O510" s="1" t="str">
        <f>IF(StatementLookup[[#This Row],[LearningStatementEnter]]="",StatementLookup[[#This Row],[LearningStatementAuto]],StatementLookup[[#This Row],[LearningStatementEnter]])</f>
        <v>State some uses of bacteria and yeast</v>
      </c>
      <c r="P510" s="43" t="s">
        <v>1566</v>
      </c>
      <c r="Q510" s="1" t="s">
        <v>2953</v>
      </c>
      <c r="R510" s="1"/>
      <c r="S51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10" s="43"/>
      <c r="U510" s="43"/>
      <c r="V510" s="43"/>
      <c r="W510" s="43"/>
      <c r="X510" s="43"/>
      <c r="Y510" s="43"/>
      <c r="Z510" s="43"/>
      <c r="AA510" s="43"/>
      <c r="AC510" s="43"/>
      <c r="AD510" s="43"/>
    </row>
    <row r="511" spans="1:30" ht="14.65" customHeight="1" x14ac:dyDescent="0.25">
      <c r="A511" s="42" t="str">
        <f>_xlfn.XLOOKUP(StatementLookup[[#This Row],[TopicID]],TopicLookup[TopicID],TopicLookup[SyllabusSubject])</f>
        <v>Science</v>
      </c>
      <c r="B511" s="43">
        <f>_xlfn.XLOOKUP(StatementLookup[[#This Row],[TopicID]],TopicLookup[TopicID],TopicLookup[SyllabusKeyStage])</f>
        <v>3</v>
      </c>
      <c r="C511" s="43" t="str">
        <f>_xlfn.XLOOKUP(StatementLookup[[#This Row],[TopicID]],topics!I:I,topics!D:D)</f>
        <v>KS3.Science</v>
      </c>
      <c r="D511" s="43" t="str">
        <f>_xlfn.XLOOKUP(StatementLookup[[#This Row],[TopicID]],topics!I:I,topics!E:E)</f>
        <v>Y8.Science</v>
      </c>
      <c r="E511" s="44">
        <v>8</v>
      </c>
      <c r="F511" s="36" t="s">
        <v>4</v>
      </c>
      <c r="G511" s="45">
        <v>3</v>
      </c>
      <c r="H511" s="36">
        <v>5</v>
      </c>
      <c r="I511" s="46">
        <v>2</v>
      </c>
      <c r="J51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8B3</v>
      </c>
      <c r="K51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8B3.5</v>
      </c>
      <c r="L51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8B3.5.2</v>
      </c>
      <c r="M511" s="26" t="str">
        <f>IF(ISERROR(_xlfn.XLOOKUP(StatementLookup[[#This Row],[TopicID]],TopicLookup[TopicID],TopicLookup[TopicTitle])),"",_xlfn.XLOOKUP(StatementLookup[[#This Row],[TopicID]],TopicLookup[TopicID],TopicLookup[TopicTitle]))</f>
        <v>Unicellular And Multicellular Organisms</v>
      </c>
      <c r="N511" s="42" t="str">
        <f>IF(ISERROR(_xlfn.XLOOKUP(StatementLookup[[#This Row],[LessonID]],LessonLookup[LessonID],LessonLookup[LessonTitle])),"",_xlfn.XLOOKUP(StatementLookup[[#This Row],[LessonID]],LessonLookup[LessonID],LessonLookup[LessonTitle]))</f>
        <v>Uses of bacteria and fungi</v>
      </c>
      <c r="O511" s="1" t="str">
        <f>IF(StatementLookup[[#This Row],[LearningStatementEnter]]="",StatementLookup[[#This Row],[LearningStatementAuto]],StatementLookup[[#This Row],[LearningStatementEnter]])</f>
        <v>Describe the process of fermentation</v>
      </c>
      <c r="P511" s="43" t="s">
        <v>1567</v>
      </c>
      <c r="Q511" s="1" t="s">
        <v>2953</v>
      </c>
      <c r="R511" s="1"/>
      <c r="S51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11" s="43"/>
      <c r="U511" s="43"/>
      <c r="V511" s="43"/>
      <c r="W511" s="43"/>
      <c r="X511" s="43"/>
      <c r="Y511" s="43"/>
      <c r="Z511" s="43"/>
      <c r="AA511" s="43"/>
      <c r="AC511" s="43"/>
      <c r="AD511" s="43"/>
    </row>
    <row r="512" spans="1:30" ht="14.65" customHeight="1" x14ac:dyDescent="0.25">
      <c r="A512" s="42" t="str">
        <f>_xlfn.XLOOKUP(StatementLookup[[#This Row],[TopicID]],TopicLookup[TopicID],TopicLookup[SyllabusSubject])</f>
        <v>Science</v>
      </c>
      <c r="B512" s="43">
        <f>_xlfn.XLOOKUP(StatementLookup[[#This Row],[TopicID]],TopicLookup[TopicID],TopicLookup[SyllabusKeyStage])</f>
        <v>3</v>
      </c>
      <c r="C512" s="43" t="str">
        <f>_xlfn.XLOOKUP(StatementLookup[[#This Row],[TopicID]],topics!I:I,topics!D:D)</f>
        <v>KS3.Science</v>
      </c>
      <c r="D512" s="43" t="str">
        <f>_xlfn.XLOOKUP(StatementLookup[[#This Row],[TopicID]],topics!I:I,topics!E:E)</f>
        <v>Y8.Science</v>
      </c>
      <c r="E512" s="44">
        <v>8</v>
      </c>
      <c r="F512" s="36" t="s">
        <v>4</v>
      </c>
      <c r="G512" s="45">
        <v>3</v>
      </c>
      <c r="H512" s="36">
        <v>5</v>
      </c>
      <c r="I512" s="46">
        <v>3</v>
      </c>
      <c r="J51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8B3</v>
      </c>
      <c r="K51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8B3.5</v>
      </c>
      <c r="L51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8B3.5.3</v>
      </c>
      <c r="M512" s="26" t="str">
        <f>IF(ISERROR(_xlfn.XLOOKUP(StatementLookup[[#This Row],[TopicID]],TopicLookup[TopicID],TopicLookup[TopicTitle])),"",_xlfn.XLOOKUP(StatementLookup[[#This Row],[TopicID]],TopicLookup[TopicID],TopicLookup[TopicTitle]))</f>
        <v>Unicellular And Multicellular Organisms</v>
      </c>
      <c r="N512" s="42" t="str">
        <f>IF(ISERROR(_xlfn.XLOOKUP(StatementLookup[[#This Row],[LessonID]],LessonLookup[LessonID],LessonLookup[LessonTitle])),"",_xlfn.XLOOKUP(StatementLookup[[#This Row],[LessonID]],LessonLookup[LessonID],LessonLookup[LessonTitle]))</f>
        <v>Uses of bacteria and fungi</v>
      </c>
      <c r="O512" s="1" t="str">
        <f>IF(StatementLookup[[#This Row],[LearningStatementEnter]]="",StatementLookup[[#This Row],[LearningStatementAuto]],StatementLookup[[#This Row],[LearningStatementEnter]])</f>
        <v>Explain how yeast and bacteria can be used to make e.g. alcoholic drinks, bread, yogurt, cheese etc.</v>
      </c>
      <c r="P512" s="43" t="s">
        <v>1568</v>
      </c>
      <c r="Q512" s="1" t="s">
        <v>2953</v>
      </c>
      <c r="R512" s="1"/>
      <c r="S51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12" s="43"/>
      <c r="U512" s="43"/>
      <c r="V512" s="43"/>
      <c r="W512" s="43"/>
      <c r="X512" s="43"/>
      <c r="Y512" s="43"/>
      <c r="Z512" s="43"/>
      <c r="AA512" s="43"/>
      <c r="AC512" s="43"/>
      <c r="AD512" s="43"/>
    </row>
    <row r="513" spans="1:30" ht="14.65" customHeight="1" x14ac:dyDescent="0.25">
      <c r="A513" s="42" t="str">
        <f>_xlfn.XLOOKUP(StatementLookup[[#This Row],[TopicID]],TopicLookup[TopicID],TopicLookup[SyllabusSubject])</f>
        <v>Science</v>
      </c>
      <c r="B513" s="43">
        <f>_xlfn.XLOOKUP(StatementLookup[[#This Row],[TopicID]],TopicLookup[TopicID],TopicLookup[SyllabusKeyStage])</f>
        <v>3</v>
      </c>
      <c r="C513" s="43" t="str">
        <f>_xlfn.XLOOKUP(StatementLookup[[#This Row],[TopicID]],topics!I:I,topics!D:D)</f>
        <v>KS3.Science</v>
      </c>
      <c r="D513" s="43" t="str">
        <f>_xlfn.XLOOKUP(StatementLookup[[#This Row],[TopicID]],topics!I:I,topics!E:E)</f>
        <v>Y8.Science</v>
      </c>
      <c r="E513" s="44">
        <v>8</v>
      </c>
      <c r="F513" s="36" t="s">
        <v>4</v>
      </c>
      <c r="G513" s="45">
        <v>3</v>
      </c>
      <c r="H513" s="36">
        <v>6</v>
      </c>
      <c r="I513" s="46">
        <v>1</v>
      </c>
      <c r="J51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8B3</v>
      </c>
      <c r="K51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8B3.6</v>
      </c>
      <c r="L51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8B3.6.1</v>
      </c>
      <c r="M513" s="26" t="str">
        <f>IF(ISERROR(_xlfn.XLOOKUP(StatementLookup[[#This Row],[TopicID]],TopicLookup[TopicID],TopicLookup[TopicTitle])),"",_xlfn.XLOOKUP(StatementLookup[[#This Row],[TopicID]],TopicLookup[TopicID],TopicLookup[TopicTitle]))</f>
        <v>Unicellular And Multicellular Organisms</v>
      </c>
      <c r="N513" s="42" t="str">
        <f>IF(ISERROR(_xlfn.XLOOKUP(StatementLookup[[#This Row],[LessonID]],LessonLookup[LessonID],LessonLookup[LessonTitle])),"",_xlfn.XLOOKUP(StatementLookup[[#This Row],[LessonID]],LessonLookup[LessonID],LessonLookup[LessonTitle]))</f>
        <v>Viruses</v>
      </c>
      <c r="O513" s="1" t="str">
        <f>IF(StatementLookup[[#This Row],[LearningStatementEnter]]="",StatementLookup[[#This Row],[LearningStatementAuto]],StatementLookup[[#This Row],[LearningStatementEnter]])</f>
        <v>Describe and identify the basic parts of a virus particle.</v>
      </c>
      <c r="P513" s="43" t="s">
        <v>1569</v>
      </c>
      <c r="Q513" s="1" t="s">
        <v>2953</v>
      </c>
      <c r="R513" s="1"/>
      <c r="S51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13" s="43"/>
      <c r="U513" s="43"/>
      <c r="V513" s="43"/>
      <c r="W513" s="43"/>
      <c r="X513" s="43"/>
      <c r="Y513" s="43"/>
      <c r="Z513" s="43"/>
      <c r="AA513" s="43"/>
      <c r="AC513" s="43"/>
      <c r="AD513" s="43"/>
    </row>
    <row r="514" spans="1:30" ht="14.65" customHeight="1" x14ac:dyDescent="0.25">
      <c r="A514" s="42" t="str">
        <f>_xlfn.XLOOKUP(StatementLookup[[#This Row],[TopicID]],TopicLookup[TopicID],TopicLookup[SyllabusSubject])</f>
        <v>Science</v>
      </c>
      <c r="B514" s="43">
        <f>_xlfn.XLOOKUP(StatementLookup[[#This Row],[TopicID]],TopicLookup[TopicID],TopicLookup[SyllabusKeyStage])</f>
        <v>3</v>
      </c>
      <c r="C514" s="43" t="str">
        <f>_xlfn.XLOOKUP(StatementLookup[[#This Row],[TopicID]],topics!I:I,topics!D:D)</f>
        <v>KS3.Science</v>
      </c>
      <c r="D514" s="43" t="str">
        <f>_xlfn.XLOOKUP(StatementLookup[[#This Row],[TopicID]],topics!I:I,topics!E:E)</f>
        <v>Y8.Science</v>
      </c>
      <c r="E514" s="44">
        <v>8</v>
      </c>
      <c r="F514" s="36" t="s">
        <v>4</v>
      </c>
      <c r="G514" s="45">
        <v>3</v>
      </c>
      <c r="H514" s="36">
        <v>6</v>
      </c>
      <c r="I514" s="46">
        <v>2</v>
      </c>
      <c r="J51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8B3</v>
      </c>
      <c r="K51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8B3.6</v>
      </c>
      <c r="L51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8B3.6.2</v>
      </c>
      <c r="M514" s="26" t="str">
        <f>IF(ISERROR(_xlfn.XLOOKUP(StatementLookup[[#This Row],[TopicID]],TopicLookup[TopicID],TopicLookup[TopicTitle])),"",_xlfn.XLOOKUP(StatementLookup[[#This Row],[TopicID]],TopicLookup[TopicID],TopicLookup[TopicTitle]))</f>
        <v>Unicellular And Multicellular Organisms</v>
      </c>
      <c r="N514" s="42" t="str">
        <f>IF(ISERROR(_xlfn.XLOOKUP(StatementLookup[[#This Row],[LessonID]],LessonLookup[LessonID],LessonLookup[LessonTitle])),"",_xlfn.XLOOKUP(StatementLookup[[#This Row],[LessonID]],LessonLookup[LessonID],LessonLookup[LessonTitle]))</f>
        <v>Viruses</v>
      </c>
      <c r="O514" s="1" t="str">
        <f>IF(StatementLookup[[#This Row],[LearningStatementEnter]]="",StatementLookup[[#This Row],[LearningStatementAuto]],StatementLookup[[#This Row],[LearningStatementEnter]])</f>
        <v>Justify the lack of a virus kingdom.</v>
      </c>
      <c r="P514" s="43" t="s">
        <v>1570</v>
      </c>
      <c r="Q514" s="1" t="s">
        <v>2953</v>
      </c>
      <c r="R514" s="1"/>
      <c r="S51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14" s="43"/>
      <c r="U514" s="43"/>
      <c r="V514" s="43"/>
      <c r="W514" s="43"/>
      <c r="X514" s="43"/>
      <c r="Y514" s="43"/>
      <c r="Z514" s="43"/>
      <c r="AA514" s="43"/>
      <c r="AC514" s="43"/>
      <c r="AD514" s="43"/>
    </row>
    <row r="515" spans="1:30" ht="14.65" customHeight="1" x14ac:dyDescent="0.25">
      <c r="A515" s="42" t="str">
        <f>_xlfn.XLOOKUP(StatementLookup[[#This Row],[TopicID]],TopicLookup[TopicID],TopicLookup[SyllabusSubject])</f>
        <v>Science</v>
      </c>
      <c r="B515" s="43">
        <f>_xlfn.XLOOKUP(StatementLookup[[#This Row],[TopicID]],TopicLookup[TopicID],TopicLookup[SyllabusKeyStage])</f>
        <v>3</v>
      </c>
      <c r="C515" s="43" t="str">
        <f>_xlfn.XLOOKUP(StatementLookup[[#This Row],[TopicID]],topics!I:I,topics!D:D)</f>
        <v>KS3.Science</v>
      </c>
      <c r="D515" s="43" t="str">
        <f>_xlfn.XLOOKUP(StatementLookup[[#This Row],[TopicID]],topics!I:I,topics!E:E)</f>
        <v>Y8.Science</v>
      </c>
      <c r="E515" s="44">
        <v>8</v>
      </c>
      <c r="F515" s="36" t="s">
        <v>4</v>
      </c>
      <c r="G515" s="45">
        <v>3</v>
      </c>
      <c r="H515" s="36">
        <v>6</v>
      </c>
      <c r="I515" s="46">
        <v>3</v>
      </c>
      <c r="J51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8B3</v>
      </c>
      <c r="K51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8B3.6</v>
      </c>
      <c r="L51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8B3.6.3</v>
      </c>
      <c r="M515" s="26" t="str">
        <f>IF(ISERROR(_xlfn.XLOOKUP(StatementLookup[[#This Row],[TopicID]],TopicLookup[TopicID],TopicLookup[TopicTitle])),"",_xlfn.XLOOKUP(StatementLookup[[#This Row],[TopicID]],TopicLookup[TopicID],TopicLookup[TopicTitle]))</f>
        <v>Unicellular And Multicellular Organisms</v>
      </c>
      <c r="N515" s="42" t="str">
        <f>IF(ISERROR(_xlfn.XLOOKUP(StatementLookup[[#This Row],[LessonID]],LessonLookup[LessonID],LessonLookup[LessonTitle])),"",_xlfn.XLOOKUP(StatementLookup[[#This Row],[LessonID]],LessonLookup[LessonID],LessonLookup[LessonTitle]))</f>
        <v>Viruses</v>
      </c>
      <c r="O515" s="1" t="str">
        <f>IF(StatementLookup[[#This Row],[LearningStatementEnter]]="",StatementLookup[[#This Row],[LearningStatementAuto]],StatementLookup[[#This Row],[LearningStatementEnter]])</f>
        <v>Explain how viruses cause disease by taking over cell function.</v>
      </c>
      <c r="P515" s="43" t="s">
        <v>1571</v>
      </c>
      <c r="Q515" s="1" t="s">
        <v>2953</v>
      </c>
      <c r="R515" s="1"/>
      <c r="S51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15" s="43"/>
      <c r="U515" s="43"/>
      <c r="V515" s="43"/>
      <c r="W515" s="43"/>
      <c r="X515" s="43"/>
      <c r="Y515" s="43"/>
      <c r="Z515" s="43"/>
      <c r="AA515" s="43"/>
      <c r="AC515" s="43"/>
      <c r="AD515" s="43"/>
    </row>
    <row r="516" spans="1:30" ht="14.65" customHeight="1" x14ac:dyDescent="0.25">
      <c r="A516" s="42" t="str">
        <f>_xlfn.XLOOKUP(StatementLookup[[#This Row],[TopicID]],TopicLookup[TopicID],TopicLookup[SyllabusSubject])</f>
        <v>Science</v>
      </c>
      <c r="B516" s="43">
        <f>_xlfn.XLOOKUP(StatementLookup[[#This Row],[TopicID]],TopicLookup[TopicID],TopicLookup[SyllabusKeyStage])</f>
        <v>3</v>
      </c>
      <c r="C516" s="43" t="str">
        <f>_xlfn.XLOOKUP(StatementLookup[[#This Row],[TopicID]],topics!I:I,topics!D:D)</f>
        <v>KS3.Science</v>
      </c>
      <c r="D516" s="43" t="str">
        <f>_xlfn.XLOOKUP(StatementLookup[[#This Row],[TopicID]],topics!I:I,topics!E:E)</f>
        <v>Y8.Science</v>
      </c>
      <c r="E516" s="44">
        <v>8</v>
      </c>
      <c r="F516" s="36" t="s">
        <v>4</v>
      </c>
      <c r="G516" s="45">
        <v>3</v>
      </c>
      <c r="H516" s="36">
        <v>7</v>
      </c>
      <c r="I516" s="46">
        <v>1</v>
      </c>
      <c r="J51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8B3</v>
      </c>
      <c r="K51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8B3.7</v>
      </c>
      <c r="L51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8B3.7.1</v>
      </c>
      <c r="M516" s="26" t="str">
        <f>IF(ISERROR(_xlfn.XLOOKUP(StatementLookup[[#This Row],[TopicID]],TopicLookup[TopicID],TopicLookup[TopicTitle])),"",_xlfn.XLOOKUP(StatementLookup[[#This Row],[TopicID]],TopicLookup[TopicID],TopicLookup[TopicTitle]))</f>
        <v>Unicellular And Multicellular Organisms</v>
      </c>
      <c r="N516" s="42" t="str">
        <f>IF(ISERROR(_xlfn.XLOOKUP(StatementLookup[[#This Row],[LessonID]],LessonLookup[LessonID],LessonLookup[LessonTitle])),"",_xlfn.XLOOKUP(StatementLookup[[#This Row],[LessonID]],LessonLookup[LessonID],LessonLookup[LessonTitle]))</f>
        <v>Protocists</v>
      </c>
      <c r="O516" s="1" t="str">
        <f>IF(StatementLookup[[#This Row],[LearningStatementEnter]]="",StatementLookup[[#This Row],[LearningStatementAuto]],StatementLookup[[#This Row],[LearningStatementEnter]])</f>
        <v>Describe and state the basic functions of common parts of protoctist cells (cell wall, flagella, cilia, pseudopods, cytoplasm, cell membrane, chloroplast, nucleus).</v>
      </c>
      <c r="P516" s="43" t="s">
        <v>1572</v>
      </c>
      <c r="Q516" s="1" t="s">
        <v>2953</v>
      </c>
      <c r="R516" s="1"/>
      <c r="S51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16" s="43"/>
      <c r="U516" s="43"/>
      <c r="V516" s="43"/>
      <c r="W516" s="43"/>
      <c r="X516" s="43"/>
      <c r="Y516" s="43"/>
      <c r="Z516" s="43"/>
      <c r="AA516" s="43"/>
      <c r="AC516" s="43"/>
      <c r="AD516" s="43"/>
    </row>
    <row r="517" spans="1:30" ht="14.65" customHeight="1" x14ac:dyDescent="0.25">
      <c r="A517" s="42" t="str">
        <f>_xlfn.XLOOKUP(StatementLookup[[#This Row],[TopicID]],TopicLookup[TopicID],TopicLookup[SyllabusSubject])</f>
        <v>Science</v>
      </c>
      <c r="B517" s="43">
        <f>_xlfn.XLOOKUP(StatementLookup[[#This Row],[TopicID]],TopicLookup[TopicID],TopicLookup[SyllabusKeyStage])</f>
        <v>3</v>
      </c>
      <c r="C517" s="43" t="str">
        <f>_xlfn.XLOOKUP(StatementLookup[[#This Row],[TopicID]],topics!I:I,topics!D:D)</f>
        <v>KS3.Science</v>
      </c>
      <c r="D517" s="43" t="str">
        <f>_xlfn.XLOOKUP(StatementLookup[[#This Row],[TopicID]],topics!I:I,topics!E:E)</f>
        <v>Y8.Science</v>
      </c>
      <c r="E517" s="44">
        <v>8</v>
      </c>
      <c r="F517" s="36" t="s">
        <v>4</v>
      </c>
      <c r="G517" s="45">
        <v>3</v>
      </c>
      <c r="H517" s="36">
        <v>7</v>
      </c>
      <c r="I517" s="46">
        <v>2</v>
      </c>
      <c r="J51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8B3</v>
      </c>
      <c r="K51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8B3.7</v>
      </c>
      <c r="L51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8B3.7.2</v>
      </c>
      <c r="M517" s="26" t="str">
        <f>IF(ISERROR(_xlfn.XLOOKUP(StatementLookup[[#This Row],[TopicID]],TopicLookup[TopicID],TopicLookup[TopicTitle])),"",_xlfn.XLOOKUP(StatementLookup[[#This Row],[TopicID]],TopicLookup[TopicID],TopicLookup[TopicTitle]))</f>
        <v>Unicellular And Multicellular Organisms</v>
      </c>
      <c r="N517" s="42" t="str">
        <f>IF(ISERROR(_xlfn.XLOOKUP(StatementLookup[[#This Row],[LessonID]],LessonLookup[LessonID],LessonLookup[LessonTitle])),"",_xlfn.XLOOKUP(StatementLookup[[#This Row],[LessonID]],LessonLookup[LessonID],LessonLookup[LessonTitle]))</f>
        <v>Protocists</v>
      </c>
      <c r="O517" s="1" t="str">
        <f>IF(StatementLookup[[#This Row],[LearningStatementEnter]]="",StatementLookup[[#This Row],[LearningStatementAuto]],StatementLookup[[#This Row],[LearningStatementEnter]])</f>
        <v>Explain the functions of light and chlorophyll in photosynthesis</v>
      </c>
      <c r="P517" s="43" t="s">
        <v>1573</v>
      </c>
      <c r="Q517" s="1" t="s">
        <v>2953</v>
      </c>
      <c r="R517" s="1"/>
      <c r="S51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17" s="43"/>
      <c r="U517" s="43"/>
      <c r="V517" s="43"/>
      <c r="W517" s="43"/>
      <c r="X517" s="43"/>
      <c r="Y517" s="43"/>
      <c r="Z517" s="43"/>
      <c r="AA517" s="43"/>
      <c r="AC517" s="43"/>
      <c r="AD517" s="43"/>
    </row>
    <row r="518" spans="1:30" ht="14.65" customHeight="1" x14ac:dyDescent="0.25">
      <c r="A518" s="42" t="str">
        <f>_xlfn.XLOOKUP(StatementLookup[[#This Row],[TopicID]],TopicLookup[TopicID],TopicLookup[SyllabusSubject])</f>
        <v>Science</v>
      </c>
      <c r="B518" s="43">
        <f>_xlfn.XLOOKUP(StatementLookup[[#This Row],[TopicID]],TopicLookup[TopicID],TopicLookup[SyllabusKeyStage])</f>
        <v>3</v>
      </c>
      <c r="C518" s="43" t="str">
        <f>_xlfn.XLOOKUP(StatementLookup[[#This Row],[TopicID]],topics!I:I,topics!D:D)</f>
        <v>KS3.Science</v>
      </c>
      <c r="D518" s="43" t="str">
        <f>_xlfn.XLOOKUP(StatementLookup[[#This Row],[TopicID]],topics!I:I,topics!E:E)</f>
        <v>Y8.Science</v>
      </c>
      <c r="E518" s="44">
        <v>8</v>
      </c>
      <c r="F518" s="36" t="s">
        <v>4</v>
      </c>
      <c r="G518" s="45">
        <v>3</v>
      </c>
      <c r="H518" s="36">
        <v>7</v>
      </c>
      <c r="I518" s="46">
        <v>3</v>
      </c>
      <c r="J51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8B3</v>
      </c>
      <c r="K51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8B3.7</v>
      </c>
      <c r="L51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8B3.7.3</v>
      </c>
      <c r="M518" s="26" t="str">
        <f>IF(ISERROR(_xlfn.XLOOKUP(StatementLookup[[#This Row],[TopicID]],TopicLookup[TopicID],TopicLookup[TopicTitle])),"",_xlfn.XLOOKUP(StatementLookup[[#This Row],[TopicID]],TopicLookup[TopicID],TopicLookup[TopicTitle]))</f>
        <v>Unicellular And Multicellular Organisms</v>
      </c>
      <c r="N518" s="42" t="str">
        <f>IF(ISERROR(_xlfn.XLOOKUP(StatementLookup[[#This Row],[LessonID]],LessonLookup[LessonID],LessonLookup[LessonTitle])),"",_xlfn.XLOOKUP(StatementLookup[[#This Row],[LessonID]],LessonLookup[LessonID],LessonLookup[LessonTitle]))</f>
        <v>Protocists</v>
      </c>
      <c r="O518" s="1" t="str">
        <f>IF(StatementLookup[[#This Row],[LearningStatementEnter]]="",StatementLookup[[#This Row],[LearningStatementAuto]],StatementLookup[[#This Row],[LearningStatementEnter]])</f>
        <v>Recall the equation for photosynthesis.</v>
      </c>
      <c r="P518" s="43" t="s">
        <v>1574</v>
      </c>
      <c r="Q518" s="1" t="s">
        <v>2953</v>
      </c>
      <c r="R518" s="1"/>
      <c r="S51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18" s="43"/>
      <c r="U518" s="43"/>
      <c r="V518" s="43"/>
      <c r="W518" s="43"/>
      <c r="X518" s="43"/>
      <c r="Y518" s="43"/>
      <c r="Z518" s="43"/>
      <c r="AA518" s="43"/>
      <c r="AC518" s="43"/>
      <c r="AD518" s="43"/>
    </row>
    <row r="519" spans="1:30" ht="14.65" customHeight="1" x14ac:dyDescent="0.25">
      <c r="A519" s="42" t="str">
        <f>_xlfn.XLOOKUP(StatementLookup[[#This Row],[TopicID]],TopicLookup[TopicID],TopicLookup[SyllabusSubject])</f>
        <v>Science</v>
      </c>
      <c r="B519" s="43">
        <f>_xlfn.XLOOKUP(StatementLookup[[#This Row],[TopicID]],TopicLookup[TopicID],TopicLookup[SyllabusKeyStage])</f>
        <v>3</v>
      </c>
      <c r="C519" s="43" t="str">
        <f>_xlfn.XLOOKUP(StatementLookup[[#This Row],[TopicID]],topics!I:I,topics!D:D)</f>
        <v>KS3.Science</v>
      </c>
      <c r="D519" s="43" t="str">
        <f>_xlfn.XLOOKUP(StatementLookup[[#This Row],[TopicID]],topics!I:I,topics!E:E)</f>
        <v>Y8.Science</v>
      </c>
      <c r="E519" s="44">
        <v>8</v>
      </c>
      <c r="F519" s="36" t="s">
        <v>4</v>
      </c>
      <c r="G519" s="45">
        <v>3</v>
      </c>
      <c r="H519" s="36">
        <v>8</v>
      </c>
      <c r="I519" s="46">
        <v>1</v>
      </c>
      <c r="J51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8B3</v>
      </c>
      <c r="K51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8B3.8</v>
      </c>
      <c r="L51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8B3.8.1</v>
      </c>
      <c r="M519" s="26" t="str">
        <f>IF(ISERROR(_xlfn.XLOOKUP(StatementLookup[[#This Row],[TopicID]],TopicLookup[TopicID],TopicLookup[TopicTitle])),"",_xlfn.XLOOKUP(StatementLookup[[#This Row],[TopicID]],TopicLookup[TopicID],TopicLookup[TopicTitle]))</f>
        <v>Unicellular And Multicellular Organisms</v>
      </c>
      <c r="N519" s="42" t="str">
        <f>IF(ISERROR(_xlfn.XLOOKUP(StatementLookup[[#This Row],[LessonID]],LessonLookup[LessonID],LessonLookup[LessonTitle])),"",_xlfn.XLOOKUP(StatementLookup[[#This Row],[LessonID]],LessonLookup[LessonID],LessonLookup[LessonTitle]))</f>
        <v>Decomposers and the carbon cycle</v>
      </c>
      <c r="O519" s="1" t="str">
        <f>IF(StatementLookup[[#This Row],[LearningStatementEnter]]="",StatementLookup[[#This Row],[LearningStatementAuto]],StatementLookup[[#This Row],[LearningStatementEnter]])</f>
        <v>Recall what decomposers do in an ecosystem and give examples.</v>
      </c>
      <c r="P519" s="43" t="s">
        <v>1575</v>
      </c>
      <c r="Q519" s="1" t="s">
        <v>2953</v>
      </c>
      <c r="R519" s="1"/>
      <c r="S51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19" s="43"/>
      <c r="U519" s="43"/>
      <c r="V519" s="43"/>
      <c r="W519" s="43"/>
      <c r="X519" s="43"/>
      <c r="Y519" s="43"/>
      <c r="Z519" s="43"/>
      <c r="AA519" s="43"/>
      <c r="AC519" s="43"/>
      <c r="AD519" s="43"/>
    </row>
    <row r="520" spans="1:30" ht="14.65" customHeight="1" x14ac:dyDescent="0.25">
      <c r="A520" s="42" t="str">
        <f>_xlfn.XLOOKUP(StatementLookup[[#This Row],[TopicID]],TopicLookup[TopicID],TopicLookup[SyllabusSubject])</f>
        <v>Science</v>
      </c>
      <c r="B520" s="43">
        <f>_xlfn.XLOOKUP(StatementLookup[[#This Row],[TopicID]],TopicLookup[TopicID],TopicLookup[SyllabusKeyStage])</f>
        <v>3</v>
      </c>
      <c r="C520" s="43" t="str">
        <f>_xlfn.XLOOKUP(StatementLookup[[#This Row],[TopicID]],topics!I:I,topics!D:D)</f>
        <v>KS3.Science</v>
      </c>
      <c r="D520" s="43" t="str">
        <f>_xlfn.XLOOKUP(StatementLookup[[#This Row],[TopicID]],topics!I:I,topics!E:E)</f>
        <v>Y8.Science</v>
      </c>
      <c r="E520" s="44">
        <v>8</v>
      </c>
      <c r="F520" s="36" t="s">
        <v>4</v>
      </c>
      <c r="G520" s="45">
        <v>3</v>
      </c>
      <c r="H520" s="36">
        <v>8</v>
      </c>
      <c r="I520" s="46">
        <v>2</v>
      </c>
      <c r="J52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8B3</v>
      </c>
      <c r="K52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8B3.8</v>
      </c>
      <c r="L52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8B3.8.2</v>
      </c>
      <c r="M520" s="26" t="str">
        <f>IF(ISERROR(_xlfn.XLOOKUP(StatementLookup[[#This Row],[TopicID]],TopicLookup[TopicID],TopicLookup[TopicTitle])),"",_xlfn.XLOOKUP(StatementLookup[[#This Row],[TopicID]],TopicLookup[TopicID],TopicLookup[TopicTitle]))</f>
        <v>Unicellular And Multicellular Organisms</v>
      </c>
      <c r="N520" s="42" t="str">
        <f>IF(ISERROR(_xlfn.XLOOKUP(StatementLookup[[#This Row],[LessonID]],LessonLookup[LessonID],LessonLookup[LessonTitle])),"",_xlfn.XLOOKUP(StatementLookup[[#This Row],[LessonID]],LessonLookup[LessonID],LessonLookup[LessonTitle]))</f>
        <v>Decomposers and the carbon cycle</v>
      </c>
      <c r="O520" s="1" t="str">
        <f>IF(StatementLookup[[#This Row],[LearningStatementEnter]]="",StatementLookup[[#This Row],[LearningStatementAuto]],StatementLookup[[#This Row],[LearningStatementEnter]])</f>
        <v>Explain what happens during decomposition.</v>
      </c>
      <c r="P520" s="43" t="s">
        <v>1576</v>
      </c>
      <c r="Q520" s="1" t="s">
        <v>2953</v>
      </c>
      <c r="R520" s="1"/>
      <c r="S52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20" s="43"/>
      <c r="U520" s="43"/>
      <c r="V520" s="43"/>
      <c r="W520" s="43"/>
      <c r="X520" s="43"/>
      <c r="Y520" s="43"/>
      <c r="Z520" s="43"/>
      <c r="AA520" s="43"/>
      <c r="AC520" s="43"/>
      <c r="AD520" s="43"/>
    </row>
    <row r="521" spans="1:30" ht="14.65" customHeight="1" x14ac:dyDescent="0.25">
      <c r="A521" s="42" t="str">
        <f>_xlfn.XLOOKUP(StatementLookup[[#This Row],[TopicID]],TopicLookup[TopicID],TopicLookup[SyllabusSubject])</f>
        <v>Science</v>
      </c>
      <c r="B521" s="43">
        <f>_xlfn.XLOOKUP(StatementLookup[[#This Row],[TopicID]],TopicLookup[TopicID],TopicLookup[SyllabusKeyStage])</f>
        <v>3</v>
      </c>
      <c r="C521" s="43" t="str">
        <f>_xlfn.XLOOKUP(StatementLookup[[#This Row],[TopicID]],topics!I:I,topics!D:D)</f>
        <v>KS3.Science</v>
      </c>
      <c r="D521" s="43" t="str">
        <f>_xlfn.XLOOKUP(StatementLookup[[#This Row],[TopicID]],topics!I:I,topics!E:E)</f>
        <v>Y8.Science</v>
      </c>
      <c r="E521" s="44">
        <v>8</v>
      </c>
      <c r="F521" s="36" t="s">
        <v>4</v>
      </c>
      <c r="G521" s="45">
        <v>3</v>
      </c>
      <c r="H521" s="36">
        <v>8</v>
      </c>
      <c r="I521" s="46">
        <v>3</v>
      </c>
      <c r="J52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8B3</v>
      </c>
      <c r="K52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8B3.8</v>
      </c>
      <c r="L52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8B3.8.3</v>
      </c>
      <c r="M521" s="26" t="str">
        <f>IF(ISERROR(_xlfn.XLOOKUP(StatementLookup[[#This Row],[TopicID]],TopicLookup[TopicID],TopicLookup[TopicTitle])),"",_xlfn.XLOOKUP(StatementLookup[[#This Row],[TopicID]],TopicLookup[TopicID],TopicLookup[TopicTitle]))</f>
        <v>Unicellular And Multicellular Organisms</v>
      </c>
      <c r="N521" s="42" t="str">
        <f>IF(ISERROR(_xlfn.XLOOKUP(StatementLookup[[#This Row],[LessonID]],LessonLookup[LessonID],LessonLookup[LessonTitle])),"",_xlfn.XLOOKUP(StatementLookup[[#This Row],[LessonID]],LessonLookup[LessonID],LessonLookup[LessonTitle]))</f>
        <v>Decomposers and the carbon cycle</v>
      </c>
      <c r="O521" s="1" t="str">
        <f>IF(StatementLookup[[#This Row],[LearningStatementEnter]]="",StatementLookup[[#This Row],[LearningStatementAuto]],StatementLookup[[#This Row],[LearningStatementEnter]])</f>
        <v>Explain ways in which decay can be prevented, such as freezing, refrigeration, drying, canning, salting and pasteurisation.</v>
      </c>
      <c r="P521" s="43" t="s">
        <v>1577</v>
      </c>
      <c r="Q521" s="1" t="s">
        <v>2953</v>
      </c>
      <c r="R521" s="1"/>
      <c r="S52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21" s="43"/>
      <c r="U521" s="43"/>
      <c r="V521" s="43"/>
      <c r="W521" s="43"/>
      <c r="X521" s="43"/>
      <c r="Y521" s="43"/>
      <c r="Z521" s="43"/>
      <c r="AA521" s="43"/>
      <c r="AC521" s="43"/>
      <c r="AD521" s="43"/>
    </row>
    <row r="522" spans="1:30" ht="14.65" customHeight="1" x14ac:dyDescent="0.25">
      <c r="A522" s="42" t="str">
        <f>_xlfn.XLOOKUP(StatementLookup[[#This Row],[TopicID]],TopicLookup[TopicID],TopicLookup[SyllabusSubject])</f>
        <v>Science</v>
      </c>
      <c r="B522" s="43">
        <f>_xlfn.XLOOKUP(StatementLookup[[#This Row],[TopicID]],TopicLookup[TopicID],TopicLookup[SyllabusKeyStage])</f>
        <v>3</v>
      </c>
      <c r="C522" s="43" t="str">
        <f>_xlfn.XLOOKUP(StatementLookup[[#This Row],[TopicID]],topics!I:I,topics!D:D)</f>
        <v>KS3.Science</v>
      </c>
      <c r="D522" s="43" t="str">
        <f>_xlfn.XLOOKUP(StatementLookup[[#This Row],[TopicID]],topics!I:I,topics!E:E)</f>
        <v>Y8.Science</v>
      </c>
      <c r="E522" s="44">
        <v>8</v>
      </c>
      <c r="F522" s="36" t="s">
        <v>4</v>
      </c>
      <c r="G522" s="45">
        <v>3</v>
      </c>
      <c r="H522" s="36" t="s">
        <v>8</v>
      </c>
      <c r="I522" s="46">
        <v>1</v>
      </c>
      <c r="J52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8B3</v>
      </c>
      <c r="K52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8B3.F</v>
      </c>
      <c r="L52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8B3.F.1</v>
      </c>
      <c r="M522" s="26" t="str">
        <f>IF(ISERROR(_xlfn.XLOOKUP(StatementLookup[[#This Row],[TopicID]],TopicLookup[TopicID],TopicLookup[TopicTitle])),"",_xlfn.XLOOKUP(StatementLookup[[#This Row],[TopicID]],TopicLookup[TopicID],TopicLookup[TopicTitle]))</f>
        <v>Unicellular And Multicellular Organisms</v>
      </c>
      <c r="N522" s="42" t="str">
        <f>IF(ISERROR(_xlfn.XLOOKUP(StatementLookup[[#This Row],[LessonID]],LessonLookup[LessonID],LessonLookup[LessonTitle])),"",_xlfn.XLOOKUP(StatementLookup[[#This Row],[LessonID]],LessonLookup[LessonID],LessonLookup[LessonTitle]))</f>
        <v>Test feedback: 8B3 Unicellular And Multicellular Organisms</v>
      </c>
      <c r="O522" s="1" t="str">
        <f>IF(StatementLookup[[#This Row],[LearningStatementEnter]]="",StatementLookup[[#This Row],[LearningStatementAuto]],StatementLookup[[#This Row],[LearningStatementEnter]])</f>
        <v>Review WWW &amp; EBI for topic 8B3 Unicellular And Multicellular Organisms</v>
      </c>
      <c r="P522" s="43"/>
      <c r="Q522" s="1" t="s">
        <v>2954</v>
      </c>
      <c r="R522" s="1"/>
      <c r="S52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WWW &amp; EBI for topic 8B3 Unicellular And Multicellular Organisms</v>
      </c>
      <c r="T522" s="43"/>
      <c r="U522" s="43"/>
      <c r="V522" s="43"/>
      <c r="W522" s="43"/>
      <c r="X522" s="43"/>
      <c r="Y522" s="43"/>
      <c r="Z522" s="43"/>
      <c r="AA522" s="43"/>
      <c r="AC522" s="43"/>
      <c r="AD522" s="43"/>
    </row>
    <row r="523" spans="1:30" ht="14.65" customHeight="1" x14ac:dyDescent="0.25">
      <c r="A523" s="42" t="str">
        <f>_xlfn.XLOOKUP(StatementLookup[[#This Row],[TopicID]],TopicLookup[TopicID],TopicLookup[SyllabusSubject])</f>
        <v>Science</v>
      </c>
      <c r="B523" s="43">
        <f>_xlfn.XLOOKUP(StatementLookup[[#This Row],[TopicID]],TopicLookup[TopicID],TopicLookup[SyllabusKeyStage])</f>
        <v>3</v>
      </c>
      <c r="C523" s="43" t="str">
        <f>_xlfn.XLOOKUP(StatementLookup[[#This Row],[TopicID]],topics!I:I,topics!D:D)</f>
        <v>KS3.Science</v>
      </c>
      <c r="D523" s="43" t="str">
        <f>_xlfn.XLOOKUP(StatementLookup[[#This Row],[TopicID]],topics!I:I,topics!E:E)</f>
        <v>Y8.Science</v>
      </c>
      <c r="E523" s="44">
        <v>8</v>
      </c>
      <c r="F523" s="36" t="s">
        <v>4</v>
      </c>
      <c r="G523" s="45">
        <v>3</v>
      </c>
      <c r="H523" s="36" t="s">
        <v>6</v>
      </c>
      <c r="I523" s="46">
        <v>1</v>
      </c>
      <c r="J52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8B3</v>
      </c>
      <c r="K52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8B3.R</v>
      </c>
      <c r="L52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8B3.R.1</v>
      </c>
      <c r="M523" s="26" t="str">
        <f>IF(ISERROR(_xlfn.XLOOKUP(StatementLookup[[#This Row],[TopicID]],TopicLookup[TopicID],TopicLookup[TopicTitle])),"",_xlfn.XLOOKUP(StatementLookup[[#This Row],[TopicID]],TopicLookup[TopicID],TopicLookup[TopicTitle]))</f>
        <v>Unicellular And Multicellular Organisms</v>
      </c>
      <c r="N523" s="42" t="str">
        <f>IF(ISERROR(_xlfn.XLOOKUP(StatementLookup[[#This Row],[LessonID]],LessonLookup[LessonID],LessonLookup[LessonTitle])),"",_xlfn.XLOOKUP(StatementLookup[[#This Row],[LessonID]],LessonLookup[LessonID],LessonLookup[LessonTitle]))</f>
        <v>Revision of topic 8B3 Unicellular And Multicellular Organisms</v>
      </c>
      <c r="O523" s="1" t="str">
        <f>IF(StatementLookup[[#This Row],[LearningStatementEnter]]="",StatementLookup[[#This Row],[LearningStatementAuto]],StatementLookup[[#This Row],[LearningStatementEnter]])</f>
        <v>Review topic 8B3 Unicellular And Multicellular Organisms</v>
      </c>
      <c r="P523" s="1"/>
      <c r="Q523" s="1" t="s">
        <v>2954</v>
      </c>
      <c r="R523" s="1"/>
      <c r="S52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topic 8B3 Unicellular And Multicellular Organisms</v>
      </c>
      <c r="T523" s="43"/>
      <c r="U523" s="43"/>
      <c r="V523" s="43"/>
      <c r="W523" s="43"/>
      <c r="X523" s="43"/>
      <c r="Y523" s="43"/>
      <c r="Z523" s="43"/>
      <c r="AA523" s="43"/>
      <c r="AC523" s="43"/>
      <c r="AD523" s="43"/>
    </row>
    <row r="524" spans="1:30" ht="14.65" customHeight="1" x14ac:dyDescent="0.25">
      <c r="A524" s="42" t="str">
        <f>_xlfn.XLOOKUP(StatementLookup[[#This Row],[TopicID]],TopicLookup[TopicID],TopicLookup[SyllabusSubject])</f>
        <v>Science</v>
      </c>
      <c r="B524" s="43">
        <f>_xlfn.XLOOKUP(StatementLookup[[#This Row],[TopicID]],TopicLookup[TopicID],TopicLookup[SyllabusKeyStage])</f>
        <v>3</v>
      </c>
      <c r="C524" s="43" t="str">
        <f>_xlfn.XLOOKUP(StatementLookup[[#This Row],[TopicID]],topics!I:I,topics!D:D)</f>
        <v>KS3.Science</v>
      </c>
      <c r="D524" s="43" t="str">
        <f>_xlfn.XLOOKUP(StatementLookup[[#This Row],[TopicID]],topics!I:I,topics!E:E)</f>
        <v>Y8.Science</v>
      </c>
      <c r="E524" s="44">
        <v>8</v>
      </c>
      <c r="F524" s="36" t="s">
        <v>4</v>
      </c>
      <c r="G524" s="45">
        <v>3</v>
      </c>
      <c r="H524" s="36" t="s">
        <v>7</v>
      </c>
      <c r="I524" s="46">
        <v>1</v>
      </c>
      <c r="J52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8B3</v>
      </c>
      <c r="K52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8B3.T</v>
      </c>
      <c r="L52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8B3.T.1</v>
      </c>
      <c r="M524" s="26" t="str">
        <f>IF(ISERROR(_xlfn.XLOOKUP(StatementLookup[[#This Row],[TopicID]],TopicLookup[TopicID],TopicLookup[TopicTitle])),"",_xlfn.XLOOKUP(StatementLookup[[#This Row],[TopicID]],TopicLookup[TopicID],TopicLookup[TopicTitle]))</f>
        <v>Unicellular And Multicellular Organisms</v>
      </c>
      <c r="N524" s="42" t="str">
        <f>IF(ISERROR(_xlfn.XLOOKUP(StatementLookup[[#This Row],[LessonID]],LessonLookup[LessonID],LessonLookup[LessonTitle])),"",_xlfn.XLOOKUP(StatementLookup[[#This Row],[LessonID]],LessonLookup[LessonID],LessonLookup[LessonTitle]))</f>
        <v>Topic test: 8B3 Unicellular And Multicellular Organisms</v>
      </c>
      <c r="O524" s="1" t="str">
        <f>IF(StatementLookup[[#This Row],[LearningStatementEnter]]="",StatementLookup[[#This Row],[LearningStatementAuto]],StatementLookup[[#This Row],[LearningStatementEnter]])</f>
        <v>Test understanding of topic 8B3 Unicellular And Multicellular Organisms</v>
      </c>
      <c r="P524" s="43"/>
      <c r="Q524" s="1" t="s">
        <v>2954</v>
      </c>
      <c r="R524" s="1"/>
      <c r="S52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Test understanding of topic 8B3 Unicellular And Multicellular Organisms</v>
      </c>
      <c r="T524" s="43"/>
      <c r="U524" s="43"/>
      <c r="V524" s="43"/>
      <c r="W524" s="43"/>
      <c r="X524" s="43"/>
      <c r="Y524" s="43"/>
      <c r="Z524" s="43"/>
      <c r="AA524" s="43"/>
      <c r="AC524" s="43"/>
      <c r="AD524" s="43"/>
    </row>
    <row r="525" spans="1:30" ht="14.65" customHeight="1" x14ac:dyDescent="0.25">
      <c r="A525" s="42" t="str">
        <f>_xlfn.XLOOKUP(StatementLookup[[#This Row],[TopicID]],TopicLookup[TopicID],TopicLookup[SyllabusSubject])</f>
        <v>Science</v>
      </c>
      <c r="B525" s="43">
        <f>_xlfn.XLOOKUP(StatementLookup[[#This Row],[TopicID]],TopicLookup[TopicID],TopicLookup[SyllabusKeyStage])</f>
        <v>3</v>
      </c>
      <c r="C525" s="43" t="str">
        <f>_xlfn.XLOOKUP(StatementLookup[[#This Row],[TopicID]],topics!I:I,topics!D:D)</f>
        <v>KS3.Science</v>
      </c>
      <c r="D525" s="43" t="str">
        <f>_xlfn.XLOOKUP(StatementLookup[[#This Row],[TopicID]],topics!I:I,topics!E:E)</f>
        <v>Y8.Science</v>
      </c>
      <c r="E525" s="44">
        <v>8</v>
      </c>
      <c r="F525" s="36" t="s">
        <v>4</v>
      </c>
      <c r="G525" s="45">
        <v>4</v>
      </c>
      <c r="H525" s="36">
        <v>1</v>
      </c>
      <c r="I525" s="46">
        <v>1</v>
      </c>
      <c r="J52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8B4</v>
      </c>
      <c r="K52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8B4.1</v>
      </c>
      <c r="L52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8B4.1.1</v>
      </c>
      <c r="M525" s="26" t="str">
        <f>IF(ISERROR(_xlfn.XLOOKUP(StatementLookup[[#This Row],[TopicID]],TopicLookup[TopicID],TopicLookup[TopicTitle])),"",_xlfn.XLOOKUP(StatementLookup[[#This Row],[TopicID]],TopicLookup[TopicID],TopicLookup[TopicTitle]))</f>
        <v>Genetics And Evolution</v>
      </c>
      <c r="N525" s="42" t="str">
        <f>IF(ISERROR(_xlfn.XLOOKUP(StatementLookup[[#This Row],[LessonID]],LessonLookup[LessonID],LessonLookup[LessonTitle])),"",_xlfn.XLOOKUP(StatementLookup[[#This Row],[LessonID]],LessonLookup[LessonID],LessonLookup[LessonTitle]))</f>
        <v>Environmental Variation</v>
      </c>
      <c r="O525" s="1" t="str">
        <f>IF(StatementLookup[[#This Row],[LearningStatementEnter]]="",StatementLookup[[#This Row],[LearningStatementAuto]],StatementLookup[[#This Row],[LearningStatementEnter]])</f>
        <v>Identify and give examples of environmental variation</v>
      </c>
      <c r="P525" s="43" t="s">
        <v>1578</v>
      </c>
      <c r="Q525" s="1" t="s">
        <v>2953</v>
      </c>
      <c r="R525" s="1"/>
      <c r="S52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25" s="43"/>
      <c r="U525" s="43"/>
      <c r="V525" s="43"/>
      <c r="W525" s="43"/>
      <c r="X525" s="43"/>
      <c r="Y525" s="43"/>
      <c r="Z525" s="43"/>
      <c r="AA525" s="43"/>
      <c r="AC525" s="43"/>
      <c r="AD525" s="43"/>
    </row>
    <row r="526" spans="1:30" ht="14.65" customHeight="1" x14ac:dyDescent="0.25">
      <c r="A526" s="42" t="str">
        <f>_xlfn.XLOOKUP(StatementLookup[[#This Row],[TopicID]],TopicLookup[TopicID],TopicLookup[SyllabusSubject])</f>
        <v>Science</v>
      </c>
      <c r="B526" s="43">
        <f>_xlfn.XLOOKUP(StatementLookup[[#This Row],[TopicID]],TopicLookup[TopicID],TopicLookup[SyllabusKeyStage])</f>
        <v>3</v>
      </c>
      <c r="C526" s="43" t="str">
        <f>_xlfn.XLOOKUP(StatementLookup[[#This Row],[TopicID]],topics!I:I,topics!D:D)</f>
        <v>KS3.Science</v>
      </c>
      <c r="D526" s="43" t="str">
        <f>_xlfn.XLOOKUP(StatementLookup[[#This Row],[TopicID]],topics!I:I,topics!E:E)</f>
        <v>Y8.Science</v>
      </c>
      <c r="E526" s="44">
        <v>8</v>
      </c>
      <c r="F526" s="36" t="s">
        <v>4</v>
      </c>
      <c r="G526" s="45">
        <v>4</v>
      </c>
      <c r="H526" s="36">
        <v>1</v>
      </c>
      <c r="I526" s="46">
        <v>2</v>
      </c>
      <c r="J52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8B4</v>
      </c>
      <c r="K52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8B4.1</v>
      </c>
      <c r="L52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8B4.1.2</v>
      </c>
      <c r="M526" s="26" t="str">
        <f>IF(ISERROR(_xlfn.XLOOKUP(StatementLookup[[#This Row],[TopicID]],TopicLookup[TopicID],TopicLookup[TopicTitle])),"",_xlfn.XLOOKUP(StatementLookup[[#This Row],[TopicID]],TopicLookup[TopicID],TopicLookup[TopicTitle]))</f>
        <v>Genetics And Evolution</v>
      </c>
      <c r="N526" s="42" t="str">
        <f>IF(ISERROR(_xlfn.XLOOKUP(StatementLookup[[#This Row],[LessonID]],LessonLookup[LessonID],LessonLookup[LessonTitle])),"",_xlfn.XLOOKUP(StatementLookup[[#This Row],[LessonID]],LessonLookup[LessonID],LessonLookup[LessonTitle]))</f>
        <v>Environmental Variation</v>
      </c>
      <c r="O526" s="1" t="str">
        <f>IF(StatementLookup[[#This Row],[LearningStatementEnter]]="",StatementLookup[[#This Row],[LearningStatementAuto]],StatementLookup[[#This Row],[LearningStatementEnter]])</f>
        <v>Explain why environmental variation can confuse the idea of a species and make classification and identification difficult.</v>
      </c>
      <c r="P526" s="43" t="s">
        <v>1579</v>
      </c>
      <c r="Q526" s="1" t="s">
        <v>2953</v>
      </c>
      <c r="R526" s="1"/>
      <c r="S52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26" s="43"/>
      <c r="U526" s="43"/>
      <c r="V526" s="43"/>
      <c r="W526" s="43"/>
      <c r="X526" s="43"/>
      <c r="Y526" s="43"/>
      <c r="Z526" s="43"/>
      <c r="AA526" s="43"/>
      <c r="AC526" s="43"/>
      <c r="AD526" s="43"/>
    </row>
    <row r="527" spans="1:30" ht="14.65" customHeight="1" x14ac:dyDescent="0.25">
      <c r="A527" s="42" t="str">
        <f>_xlfn.XLOOKUP(StatementLookup[[#This Row],[TopicID]],TopicLookup[TopicID],TopicLookup[SyllabusSubject])</f>
        <v>Science</v>
      </c>
      <c r="B527" s="43">
        <f>_xlfn.XLOOKUP(StatementLookup[[#This Row],[TopicID]],TopicLookup[TopicID],TopicLookup[SyllabusKeyStage])</f>
        <v>3</v>
      </c>
      <c r="C527" s="43" t="str">
        <f>_xlfn.XLOOKUP(StatementLookup[[#This Row],[TopicID]],topics!I:I,topics!D:D)</f>
        <v>KS3.Science</v>
      </c>
      <c r="D527" s="43" t="str">
        <f>_xlfn.XLOOKUP(StatementLookup[[#This Row],[TopicID]],topics!I:I,topics!E:E)</f>
        <v>Y8.Science</v>
      </c>
      <c r="E527" s="44">
        <v>8</v>
      </c>
      <c r="F527" s="36" t="s">
        <v>4</v>
      </c>
      <c r="G527" s="45">
        <v>4</v>
      </c>
      <c r="H527" s="36">
        <v>1</v>
      </c>
      <c r="I527" s="46">
        <v>3</v>
      </c>
      <c r="J52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8B4</v>
      </c>
      <c r="K52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8B4.1</v>
      </c>
      <c r="L52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8B4.1.3</v>
      </c>
      <c r="M527" s="26" t="str">
        <f>IF(ISERROR(_xlfn.XLOOKUP(StatementLookup[[#This Row],[TopicID]],TopicLookup[TopicID],TopicLookup[TopicTitle])),"",_xlfn.XLOOKUP(StatementLookup[[#This Row],[TopicID]],TopicLookup[TopicID],TopicLookup[TopicTitle]))</f>
        <v>Genetics And Evolution</v>
      </c>
      <c r="N527" s="42" t="str">
        <f>IF(ISERROR(_xlfn.XLOOKUP(StatementLookup[[#This Row],[LessonID]],LessonLookup[LessonID],LessonLookup[LessonTitle])),"",_xlfn.XLOOKUP(StatementLookup[[#This Row],[LessonID]],LessonLookup[LessonID],LessonLookup[LessonTitle]))</f>
        <v>Environmental Variation</v>
      </c>
      <c r="O527" s="1" t="str">
        <f>IF(StatementLookup[[#This Row],[LearningStatementEnter]]="",StatementLookup[[#This Row],[LearningStatementAuto]],StatementLookup[[#This Row],[LearningStatementEnter]])</f>
        <v>Discuss how some animal behaviour is learned (environmental) and some is innate (inherited).</v>
      </c>
      <c r="P527" s="43" t="s">
        <v>1580</v>
      </c>
      <c r="Q527" s="1" t="s">
        <v>2953</v>
      </c>
      <c r="R527" s="1"/>
      <c r="S52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27" s="43"/>
      <c r="U527" s="43"/>
      <c r="V527" s="43"/>
      <c r="W527" s="43"/>
      <c r="X527" s="43"/>
      <c r="Y527" s="43"/>
      <c r="Z527" s="43"/>
      <c r="AA527" s="43"/>
      <c r="AC527" s="43"/>
      <c r="AD527" s="43"/>
    </row>
    <row r="528" spans="1:30" ht="14.65" customHeight="1" x14ac:dyDescent="0.25">
      <c r="A528" s="42" t="str">
        <f>_xlfn.XLOOKUP(StatementLookup[[#This Row],[TopicID]],TopicLookup[TopicID],TopicLookup[SyllabusSubject])</f>
        <v>Science</v>
      </c>
      <c r="B528" s="43">
        <f>_xlfn.XLOOKUP(StatementLookup[[#This Row],[TopicID]],TopicLookup[TopicID],TopicLookup[SyllabusKeyStage])</f>
        <v>3</v>
      </c>
      <c r="C528" s="43" t="str">
        <f>_xlfn.XLOOKUP(StatementLookup[[#This Row],[TopicID]],topics!I:I,topics!D:D)</f>
        <v>KS3.Science</v>
      </c>
      <c r="D528" s="43" t="str">
        <f>_xlfn.XLOOKUP(StatementLookup[[#This Row],[TopicID]],topics!I:I,topics!E:E)</f>
        <v>Y8.Science</v>
      </c>
      <c r="E528" s="44">
        <v>8</v>
      </c>
      <c r="F528" s="36" t="s">
        <v>4</v>
      </c>
      <c r="G528" s="45">
        <v>4</v>
      </c>
      <c r="H528" s="36">
        <v>2</v>
      </c>
      <c r="I528" s="46">
        <v>1</v>
      </c>
      <c r="J52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8B4</v>
      </c>
      <c r="K52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8B4.2</v>
      </c>
      <c r="L52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8B4.2.1</v>
      </c>
      <c r="M528" s="26" t="str">
        <f>IF(ISERROR(_xlfn.XLOOKUP(StatementLookup[[#This Row],[TopicID]],TopicLookup[TopicID],TopicLookup[TopicTitle])),"",_xlfn.XLOOKUP(StatementLookup[[#This Row],[TopicID]],TopicLookup[TopicID],TopicLookup[TopicTitle]))</f>
        <v>Genetics And Evolution</v>
      </c>
      <c r="N528" s="42" t="str">
        <f>IF(ISERROR(_xlfn.XLOOKUP(StatementLookup[[#This Row],[LessonID]],LessonLookup[LessonID],LessonLookup[LessonTitle])),"",_xlfn.XLOOKUP(StatementLookup[[#This Row],[LessonID]],LessonLookup[LessonID],LessonLookup[LessonTitle]))</f>
        <v>Inherited variation</v>
      </c>
      <c r="O528" s="1" t="str">
        <f>IF(StatementLookup[[#This Row],[LearningStatementEnter]]="",StatementLookup[[#This Row],[LearningStatementAuto]],StatementLookup[[#This Row],[LearningStatementEnter]])</f>
        <v>Identify and give examples of inherited variation.</v>
      </c>
      <c r="P528" s="43" t="s">
        <v>1581</v>
      </c>
      <c r="Q528" s="1" t="s">
        <v>2953</v>
      </c>
      <c r="R528" s="1"/>
      <c r="S52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28" s="43"/>
      <c r="U528" s="43"/>
      <c r="V528" s="43"/>
      <c r="W528" s="43"/>
      <c r="X528" s="43"/>
      <c r="Y528" s="43"/>
      <c r="Z528" s="43"/>
      <c r="AA528" s="43"/>
      <c r="AC528" s="43"/>
      <c r="AD528" s="43"/>
    </row>
    <row r="529" spans="1:30" ht="14.65" customHeight="1" x14ac:dyDescent="0.25">
      <c r="A529" s="42" t="str">
        <f>_xlfn.XLOOKUP(StatementLookup[[#This Row],[TopicID]],TopicLookup[TopicID],TopicLookup[SyllabusSubject])</f>
        <v>Science</v>
      </c>
      <c r="B529" s="43">
        <f>_xlfn.XLOOKUP(StatementLookup[[#This Row],[TopicID]],TopicLookup[TopicID],TopicLookup[SyllabusKeyStage])</f>
        <v>3</v>
      </c>
      <c r="C529" s="43" t="str">
        <f>_xlfn.XLOOKUP(StatementLookup[[#This Row],[TopicID]],topics!I:I,topics!D:D)</f>
        <v>KS3.Science</v>
      </c>
      <c r="D529" s="43" t="str">
        <f>_xlfn.XLOOKUP(StatementLookup[[#This Row],[TopicID]],topics!I:I,topics!E:E)</f>
        <v>Y8.Science</v>
      </c>
      <c r="E529" s="44">
        <v>8</v>
      </c>
      <c r="F529" s="36" t="s">
        <v>4</v>
      </c>
      <c r="G529" s="45">
        <v>4</v>
      </c>
      <c r="H529" s="36">
        <v>2</v>
      </c>
      <c r="I529" s="46">
        <v>2</v>
      </c>
      <c r="J52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8B4</v>
      </c>
      <c r="K52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8B4.2</v>
      </c>
      <c r="L52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8B4.2.2</v>
      </c>
      <c r="M529" s="26" t="str">
        <f>IF(ISERROR(_xlfn.XLOOKUP(StatementLookup[[#This Row],[TopicID]],TopicLookup[TopicID],TopicLookup[TopicTitle])),"",_xlfn.XLOOKUP(StatementLookup[[#This Row],[TopicID]],TopicLookup[TopicID],TopicLookup[TopicTitle]))</f>
        <v>Genetics And Evolution</v>
      </c>
      <c r="N529" s="42" t="str">
        <f>IF(ISERROR(_xlfn.XLOOKUP(StatementLookup[[#This Row],[LessonID]],LessonLookup[LessonID],LessonLookup[LessonTitle])),"",_xlfn.XLOOKUP(StatementLookup[[#This Row],[LessonID]],LessonLookup[LessonID],LessonLookup[LessonTitle]))</f>
        <v>Inherited variation</v>
      </c>
      <c r="O529" s="1" t="str">
        <f>IF(StatementLookup[[#This Row],[LearningStatementEnter]]="",StatementLookup[[#This Row],[LearningStatementAuto]],StatementLookup[[#This Row],[LearningStatementEnter]])</f>
        <v>Interpret information on continuous genetic variation using normal distribution curves.</v>
      </c>
      <c r="P529" s="43" t="s">
        <v>1582</v>
      </c>
      <c r="Q529" s="1" t="s">
        <v>2953</v>
      </c>
      <c r="R529" s="1"/>
      <c r="S52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29" s="43"/>
      <c r="U529" s="43"/>
      <c r="V529" s="43"/>
      <c r="W529" s="43"/>
      <c r="X529" s="43"/>
      <c r="Y529" s="43"/>
      <c r="Z529" s="43"/>
      <c r="AA529" s="43"/>
      <c r="AC529" s="43"/>
      <c r="AD529" s="43"/>
    </row>
    <row r="530" spans="1:30" ht="14.65" customHeight="1" x14ac:dyDescent="0.25">
      <c r="A530" s="42" t="str">
        <f>_xlfn.XLOOKUP(StatementLookup[[#This Row],[TopicID]],TopicLookup[TopicID],TopicLookup[SyllabusSubject])</f>
        <v>Science</v>
      </c>
      <c r="B530" s="43">
        <f>_xlfn.XLOOKUP(StatementLookup[[#This Row],[TopicID]],TopicLookup[TopicID],TopicLookup[SyllabusKeyStage])</f>
        <v>3</v>
      </c>
      <c r="C530" s="43" t="str">
        <f>_xlfn.XLOOKUP(StatementLookup[[#This Row],[TopicID]],topics!I:I,topics!D:D)</f>
        <v>KS3.Science</v>
      </c>
      <c r="D530" s="43" t="str">
        <f>_xlfn.XLOOKUP(StatementLookup[[#This Row],[TopicID]],topics!I:I,topics!E:E)</f>
        <v>Y8.Science</v>
      </c>
      <c r="E530" s="44">
        <v>8</v>
      </c>
      <c r="F530" s="36" t="s">
        <v>4</v>
      </c>
      <c r="G530" s="45">
        <v>4</v>
      </c>
      <c r="H530" s="36">
        <v>2</v>
      </c>
      <c r="I530" s="46">
        <v>3</v>
      </c>
      <c r="J53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8B4</v>
      </c>
      <c r="K53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8B4.2</v>
      </c>
      <c r="L53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8B4.2.3</v>
      </c>
      <c r="M530" s="26" t="str">
        <f>IF(ISERROR(_xlfn.XLOOKUP(StatementLookup[[#This Row],[TopicID]],TopicLookup[TopicID],TopicLookup[TopicTitle])),"",_xlfn.XLOOKUP(StatementLookup[[#This Row],[TopicID]],TopicLookup[TopicID],TopicLookup[TopicTitle]))</f>
        <v>Genetics And Evolution</v>
      </c>
      <c r="N530" s="42" t="str">
        <f>IF(ISERROR(_xlfn.XLOOKUP(StatementLookup[[#This Row],[LessonID]],LessonLookup[LessonID],LessonLookup[LessonTitle])),"",_xlfn.XLOOKUP(StatementLookup[[#This Row],[LessonID]],LessonLookup[LessonID],LessonLookup[LessonTitle]))</f>
        <v>Inherited variation</v>
      </c>
      <c r="O530" s="1" t="str">
        <f>IF(StatementLookup[[#This Row],[LearningStatementEnter]]="",StatementLookup[[#This Row],[LearningStatementAuto]],StatementLookup[[#This Row],[LearningStatementEnter]])</f>
        <v>Describe the work of Mendel in discovering the basis of genetics.</v>
      </c>
      <c r="P530" s="43" t="s">
        <v>1583</v>
      </c>
      <c r="Q530" s="1" t="s">
        <v>2953</v>
      </c>
      <c r="R530" s="1"/>
      <c r="S53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30" s="43"/>
      <c r="U530" s="43"/>
      <c r="V530" s="43"/>
      <c r="W530" s="43"/>
      <c r="X530" s="43"/>
      <c r="Y530" s="43"/>
      <c r="Z530" s="43"/>
      <c r="AA530" s="43"/>
      <c r="AC530" s="43"/>
      <c r="AD530" s="43"/>
    </row>
    <row r="531" spans="1:30" ht="14.65" customHeight="1" x14ac:dyDescent="0.25">
      <c r="A531" s="42" t="str">
        <f>_xlfn.XLOOKUP(StatementLookup[[#This Row],[TopicID]],TopicLookup[TopicID],TopicLookup[SyllabusSubject])</f>
        <v>Science</v>
      </c>
      <c r="B531" s="43">
        <f>_xlfn.XLOOKUP(StatementLookup[[#This Row],[TopicID]],TopicLookup[TopicID],TopicLookup[SyllabusKeyStage])</f>
        <v>3</v>
      </c>
      <c r="C531" s="43" t="str">
        <f>_xlfn.XLOOKUP(StatementLookup[[#This Row],[TopicID]],topics!I:I,topics!D:D)</f>
        <v>KS3.Science</v>
      </c>
      <c r="D531" s="43" t="str">
        <f>_xlfn.XLOOKUP(StatementLookup[[#This Row],[TopicID]],topics!I:I,topics!E:E)</f>
        <v>Y8.Science</v>
      </c>
      <c r="E531" s="44">
        <v>8</v>
      </c>
      <c r="F531" s="36" t="s">
        <v>4</v>
      </c>
      <c r="G531" s="45">
        <v>4</v>
      </c>
      <c r="H531" s="36">
        <v>3</v>
      </c>
      <c r="I531" s="46">
        <v>1</v>
      </c>
      <c r="J53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8B4</v>
      </c>
      <c r="K53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8B4.3</v>
      </c>
      <c r="L53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8B4.3.1</v>
      </c>
      <c r="M531" s="26" t="str">
        <f>IF(ISERROR(_xlfn.XLOOKUP(StatementLookup[[#This Row],[TopicID]],TopicLookup[TopicID],TopicLookup[TopicTitle])),"",_xlfn.XLOOKUP(StatementLookup[[#This Row],[TopicID]],TopicLookup[TopicID],TopicLookup[TopicTitle]))</f>
        <v>Genetics And Evolution</v>
      </c>
      <c r="N531" s="42" t="str">
        <f>IF(ISERROR(_xlfn.XLOOKUP(StatementLookup[[#This Row],[LessonID]],LessonLookup[LessonID],LessonLookup[LessonTitle])),"",_xlfn.XLOOKUP(StatementLookup[[#This Row],[LessonID]],LessonLookup[LessonID],LessonLookup[LessonTitle]))</f>
        <v>Structure of DNA</v>
      </c>
      <c r="O531" s="1" t="str">
        <f>IF(StatementLookup[[#This Row],[LearningStatementEnter]]="",StatementLookup[[#This Row],[LearningStatementAuto]],StatementLookup[[#This Row],[LearningStatementEnter]])</f>
        <v>State what chromosomes are made of</v>
      </c>
      <c r="P531" s="43" t="s">
        <v>1584</v>
      </c>
      <c r="Q531" s="1" t="s">
        <v>2953</v>
      </c>
      <c r="R531" s="1"/>
      <c r="S53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31" s="43"/>
      <c r="U531" s="43"/>
      <c r="V531" s="43"/>
      <c r="W531" s="43"/>
      <c r="X531" s="43"/>
      <c r="Y531" s="43"/>
      <c r="Z531" s="43"/>
      <c r="AA531" s="43"/>
      <c r="AC531" s="43"/>
      <c r="AD531" s="43"/>
    </row>
    <row r="532" spans="1:30" ht="14.65" customHeight="1" x14ac:dyDescent="0.25">
      <c r="A532" s="42" t="str">
        <f>_xlfn.XLOOKUP(StatementLookup[[#This Row],[TopicID]],TopicLookup[TopicID],TopicLookup[SyllabusSubject])</f>
        <v>Science</v>
      </c>
      <c r="B532" s="43">
        <f>_xlfn.XLOOKUP(StatementLookup[[#This Row],[TopicID]],TopicLookup[TopicID],TopicLookup[SyllabusKeyStage])</f>
        <v>3</v>
      </c>
      <c r="C532" s="43" t="str">
        <f>_xlfn.XLOOKUP(StatementLookup[[#This Row],[TopicID]],topics!I:I,topics!D:D)</f>
        <v>KS3.Science</v>
      </c>
      <c r="D532" s="43" t="str">
        <f>_xlfn.XLOOKUP(StatementLookup[[#This Row],[TopicID]],topics!I:I,topics!E:E)</f>
        <v>Y8.Science</v>
      </c>
      <c r="E532" s="44">
        <v>8</v>
      </c>
      <c r="F532" s="36" t="s">
        <v>4</v>
      </c>
      <c r="G532" s="45">
        <v>4</v>
      </c>
      <c r="H532" s="36">
        <v>3</v>
      </c>
      <c r="I532" s="46">
        <v>2</v>
      </c>
      <c r="J53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8B4</v>
      </c>
      <c r="K53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8B4.3</v>
      </c>
      <c r="L53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8B4.3.2</v>
      </c>
      <c r="M532" s="26" t="str">
        <f>IF(ISERROR(_xlfn.XLOOKUP(StatementLookup[[#This Row],[TopicID]],TopicLookup[TopicID],TopicLookup[TopicTitle])),"",_xlfn.XLOOKUP(StatementLookup[[#This Row],[TopicID]],TopicLookup[TopicID],TopicLookup[TopicTitle]))</f>
        <v>Genetics And Evolution</v>
      </c>
      <c r="N532" s="42" t="str">
        <f>IF(ISERROR(_xlfn.XLOOKUP(StatementLookup[[#This Row],[LessonID]],LessonLookup[LessonID],LessonLookup[LessonTitle])),"",_xlfn.XLOOKUP(StatementLookup[[#This Row],[LessonID]],LessonLookup[LessonID],LessonLookup[LessonTitle]))</f>
        <v>Structure of DNA</v>
      </c>
      <c r="O532" s="1" t="str">
        <f>IF(StatementLookup[[#This Row],[LearningStatementEnter]]="",StatementLookup[[#This Row],[LearningStatementAuto]],StatementLookup[[#This Row],[LearningStatementEnter]])</f>
        <v>know how to extract DNA from cells</v>
      </c>
      <c r="P532" s="43" t="s">
        <v>1585</v>
      </c>
      <c r="Q532" s="1" t="s">
        <v>2953</v>
      </c>
      <c r="R532" s="1"/>
      <c r="S53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32" s="43"/>
      <c r="U532" s="43"/>
      <c r="V532" s="43"/>
      <c r="W532" s="43"/>
      <c r="X532" s="43"/>
      <c r="Y532" s="43"/>
      <c r="Z532" s="43"/>
      <c r="AA532" s="43"/>
      <c r="AC532" s="43"/>
      <c r="AD532" s="43"/>
    </row>
    <row r="533" spans="1:30" ht="14.65" customHeight="1" x14ac:dyDescent="0.25">
      <c r="A533" s="42" t="str">
        <f>_xlfn.XLOOKUP(StatementLookup[[#This Row],[TopicID]],TopicLookup[TopicID],TopicLookup[SyllabusSubject])</f>
        <v>Science</v>
      </c>
      <c r="B533" s="43">
        <f>_xlfn.XLOOKUP(StatementLookup[[#This Row],[TopicID]],TopicLookup[TopicID],TopicLookup[SyllabusKeyStage])</f>
        <v>3</v>
      </c>
      <c r="C533" s="43" t="str">
        <f>_xlfn.XLOOKUP(StatementLookup[[#This Row],[TopicID]],topics!I:I,topics!D:D)</f>
        <v>KS3.Science</v>
      </c>
      <c r="D533" s="43" t="str">
        <f>_xlfn.XLOOKUP(StatementLookup[[#This Row],[TopicID]],topics!I:I,topics!E:E)</f>
        <v>Y8.Science</v>
      </c>
      <c r="E533" s="44">
        <v>8</v>
      </c>
      <c r="F533" s="36" t="s">
        <v>4</v>
      </c>
      <c r="G533" s="45">
        <v>4</v>
      </c>
      <c r="H533" s="36">
        <v>3</v>
      </c>
      <c r="I533" s="46">
        <v>3</v>
      </c>
      <c r="J53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8B4</v>
      </c>
      <c r="K53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8B4.3</v>
      </c>
      <c r="L53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8B4.3.3</v>
      </c>
      <c r="M533" s="26" t="str">
        <f>IF(ISERROR(_xlfn.XLOOKUP(StatementLookup[[#This Row],[TopicID]],TopicLookup[TopicID],TopicLookup[TopicTitle])),"",_xlfn.XLOOKUP(StatementLookup[[#This Row],[TopicID]],TopicLookup[TopicID],TopicLookup[TopicTitle]))</f>
        <v>Genetics And Evolution</v>
      </c>
      <c r="N533" s="42" t="str">
        <f>IF(ISERROR(_xlfn.XLOOKUP(StatementLookup[[#This Row],[LessonID]],LessonLookup[LessonID],LessonLookup[LessonTitle])),"",_xlfn.XLOOKUP(StatementLookup[[#This Row],[LessonID]],LessonLookup[LessonID],LessonLookup[LessonTitle]))</f>
        <v>Structure of DNA</v>
      </c>
      <c r="O533" s="1" t="str">
        <f>IF(StatementLookup[[#This Row],[LearningStatementEnter]]="",StatementLookup[[#This Row],[LearningStatementAuto]],StatementLookup[[#This Row],[LearningStatementEnter]])</f>
        <v>Describe the structure of a DNA molecule.</v>
      </c>
      <c r="P533" s="43" t="s">
        <v>1586</v>
      </c>
      <c r="Q533" s="1" t="s">
        <v>2953</v>
      </c>
      <c r="R533" s="1"/>
      <c r="S53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33" s="43"/>
      <c r="U533" s="43"/>
      <c r="V533" s="43"/>
      <c r="W533" s="43"/>
      <c r="X533" s="43"/>
      <c r="Y533" s="43"/>
      <c r="Z533" s="43"/>
      <c r="AA533" s="43"/>
      <c r="AC533" s="43"/>
      <c r="AD533" s="43"/>
    </row>
    <row r="534" spans="1:30" ht="14.65" customHeight="1" x14ac:dyDescent="0.25">
      <c r="A534" s="42" t="str">
        <f>_xlfn.XLOOKUP(StatementLookup[[#This Row],[TopicID]],TopicLookup[TopicID],TopicLookup[SyllabusSubject])</f>
        <v>Science</v>
      </c>
      <c r="B534" s="43">
        <f>_xlfn.XLOOKUP(StatementLookup[[#This Row],[TopicID]],TopicLookup[TopicID],TopicLookup[SyllabusKeyStage])</f>
        <v>3</v>
      </c>
      <c r="C534" s="43" t="str">
        <f>_xlfn.XLOOKUP(StatementLookup[[#This Row],[TopicID]],topics!I:I,topics!D:D)</f>
        <v>KS3.Science</v>
      </c>
      <c r="D534" s="43" t="str">
        <f>_xlfn.XLOOKUP(StatementLookup[[#This Row],[TopicID]],topics!I:I,topics!E:E)</f>
        <v>Y8.Science</v>
      </c>
      <c r="E534" s="44">
        <v>8</v>
      </c>
      <c r="F534" s="36" t="s">
        <v>4</v>
      </c>
      <c r="G534" s="45">
        <v>4</v>
      </c>
      <c r="H534" s="36">
        <v>4</v>
      </c>
      <c r="I534" s="46">
        <v>1</v>
      </c>
      <c r="J53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8B4</v>
      </c>
      <c r="K53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8B4.4</v>
      </c>
      <c r="L53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8B4.4.1</v>
      </c>
      <c r="M534" s="26" t="str">
        <f>IF(ISERROR(_xlfn.XLOOKUP(StatementLookup[[#This Row],[TopicID]],TopicLookup[TopicID],TopicLookup[TopicTitle])),"",_xlfn.XLOOKUP(StatementLookup[[#This Row],[TopicID]],TopicLookup[TopicID],TopicLookup[TopicTitle]))</f>
        <v>Genetics And Evolution</v>
      </c>
      <c r="N534" s="42" t="str">
        <f>IF(ISERROR(_xlfn.XLOOKUP(StatementLookup[[#This Row],[LessonID]],LessonLookup[LessonID],LessonLookup[LessonTitle])),"",_xlfn.XLOOKUP(StatementLookup[[#This Row],[LessonID]],LessonLookup[LessonID],LessonLookup[LessonTitle]))</f>
        <v>Genes</v>
      </c>
      <c r="O534" s="1" t="str">
        <f>IF(StatementLookup[[#This Row],[LearningStatementEnter]]="",StatementLookup[[#This Row],[LearningStatementAuto]],StatementLookup[[#This Row],[LearningStatementEnter]])</f>
        <v>Describe where genes are found.</v>
      </c>
      <c r="P534" s="43" t="s">
        <v>1587</v>
      </c>
      <c r="Q534" s="1" t="s">
        <v>2953</v>
      </c>
      <c r="R534" s="1"/>
      <c r="S53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34" s="43"/>
      <c r="U534" s="43"/>
      <c r="V534" s="43"/>
      <c r="W534" s="43"/>
      <c r="X534" s="43"/>
      <c r="Y534" s="43"/>
      <c r="Z534" s="43"/>
      <c r="AA534" s="43"/>
      <c r="AC534" s="43"/>
      <c r="AD534" s="43"/>
    </row>
    <row r="535" spans="1:30" ht="14.65" customHeight="1" x14ac:dyDescent="0.25">
      <c r="A535" s="42" t="str">
        <f>_xlfn.XLOOKUP(StatementLookup[[#This Row],[TopicID]],TopicLookup[TopicID],TopicLookup[SyllabusSubject])</f>
        <v>Science</v>
      </c>
      <c r="B535" s="43">
        <f>_xlfn.XLOOKUP(StatementLookup[[#This Row],[TopicID]],TopicLookup[TopicID],TopicLookup[SyllabusKeyStage])</f>
        <v>3</v>
      </c>
      <c r="C535" s="43" t="str">
        <f>_xlfn.XLOOKUP(StatementLookup[[#This Row],[TopicID]],topics!I:I,topics!D:D)</f>
        <v>KS3.Science</v>
      </c>
      <c r="D535" s="43" t="str">
        <f>_xlfn.XLOOKUP(StatementLookup[[#This Row],[TopicID]],topics!I:I,topics!E:E)</f>
        <v>Y8.Science</v>
      </c>
      <c r="E535" s="44">
        <v>8</v>
      </c>
      <c r="F535" s="36" t="s">
        <v>4</v>
      </c>
      <c r="G535" s="45">
        <v>4</v>
      </c>
      <c r="H535" s="36">
        <v>4</v>
      </c>
      <c r="I535" s="46">
        <v>2</v>
      </c>
      <c r="J53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8B4</v>
      </c>
      <c r="K53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8B4.4</v>
      </c>
      <c r="L53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8B4.4.2</v>
      </c>
      <c r="M535" s="26" t="str">
        <f>IF(ISERROR(_xlfn.XLOOKUP(StatementLookup[[#This Row],[TopicID]],TopicLookup[TopicID],TopicLookup[TopicTitle])),"",_xlfn.XLOOKUP(StatementLookup[[#This Row],[TopicID]],TopicLookup[TopicID],TopicLookup[TopicTitle]))</f>
        <v>Genetics And Evolution</v>
      </c>
      <c r="N535" s="42" t="str">
        <f>IF(ISERROR(_xlfn.XLOOKUP(StatementLookup[[#This Row],[LessonID]],LessonLookup[LessonID],LessonLookup[LessonTitle])),"",_xlfn.XLOOKUP(StatementLookup[[#This Row],[LessonID]],LessonLookup[LessonID],LessonLookup[LessonTitle]))</f>
        <v>Genes</v>
      </c>
      <c r="O535" s="1" t="str">
        <f>IF(StatementLookup[[#This Row],[LearningStatementEnter]]="",StatementLookup[[#This Row],[LearningStatementAuto]],StatementLookup[[#This Row],[LearningStatementEnter]])</f>
        <v>Describe how genes control characteristics</v>
      </c>
      <c r="P535" s="43" t="s">
        <v>1588</v>
      </c>
      <c r="Q535" s="1" t="s">
        <v>2953</v>
      </c>
      <c r="R535" s="1"/>
      <c r="S53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35" s="43"/>
      <c r="U535" s="43"/>
      <c r="V535" s="43"/>
      <c r="W535" s="43"/>
      <c r="X535" s="43"/>
      <c r="Y535" s="43"/>
      <c r="Z535" s="43"/>
      <c r="AA535" s="43"/>
      <c r="AC535" s="43"/>
      <c r="AD535" s="43"/>
    </row>
    <row r="536" spans="1:30" ht="14.65" customHeight="1" x14ac:dyDescent="0.25">
      <c r="A536" s="42" t="str">
        <f>_xlfn.XLOOKUP(StatementLookup[[#This Row],[TopicID]],TopicLookup[TopicID],TopicLookup[SyllabusSubject])</f>
        <v>Science</v>
      </c>
      <c r="B536" s="43">
        <f>_xlfn.XLOOKUP(StatementLookup[[#This Row],[TopicID]],TopicLookup[TopicID],TopicLookup[SyllabusKeyStage])</f>
        <v>3</v>
      </c>
      <c r="C536" s="43" t="str">
        <f>_xlfn.XLOOKUP(StatementLookup[[#This Row],[TopicID]],topics!I:I,topics!D:D)</f>
        <v>KS3.Science</v>
      </c>
      <c r="D536" s="43" t="str">
        <f>_xlfn.XLOOKUP(StatementLookup[[#This Row],[TopicID]],topics!I:I,topics!E:E)</f>
        <v>Y8.Science</v>
      </c>
      <c r="E536" s="44">
        <v>8</v>
      </c>
      <c r="F536" s="36" t="s">
        <v>4</v>
      </c>
      <c r="G536" s="45">
        <v>4</v>
      </c>
      <c r="H536" s="36">
        <v>4</v>
      </c>
      <c r="I536" s="46">
        <v>3</v>
      </c>
      <c r="J53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8B4</v>
      </c>
      <c r="K53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8B4.4</v>
      </c>
      <c r="L53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8B4.4.3</v>
      </c>
      <c r="M536" s="26" t="str">
        <f>IF(ISERROR(_xlfn.XLOOKUP(StatementLookup[[#This Row],[TopicID]],TopicLookup[TopicID],TopicLookup[TopicTitle])),"",_xlfn.XLOOKUP(StatementLookup[[#This Row],[TopicID]],TopicLookup[TopicID],TopicLookup[TopicTitle]))</f>
        <v>Genetics And Evolution</v>
      </c>
      <c r="N536" s="42" t="str">
        <f>IF(ISERROR(_xlfn.XLOOKUP(StatementLookup[[#This Row],[LessonID]],LessonLookup[LessonID],LessonLookup[LessonTitle])),"",_xlfn.XLOOKUP(StatementLookup[[#This Row],[LessonID]],LessonLookup[LessonID],LessonLookup[LessonTitle]))</f>
        <v>Genes</v>
      </c>
      <c r="O536" s="1" t="str">
        <f>IF(StatementLookup[[#This Row],[LearningStatementEnter]]="",StatementLookup[[#This Row],[LearningStatementAuto]],StatementLookup[[#This Row],[LearningStatementEnter]])</f>
        <v>Describe the roles played by Watson, Crick, Franklin and Wilkins in the discovery of DNA structure</v>
      </c>
      <c r="P536" s="43" t="s">
        <v>1589</v>
      </c>
      <c r="Q536" s="1" t="s">
        <v>2953</v>
      </c>
      <c r="R536" s="1"/>
      <c r="S53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36" s="43"/>
      <c r="U536" s="43"/>
      <c r="V536" s="43"/>
      <c r="W536" s="43"/>
      <c r="X536" s="43"/>
      <c r="Y536" s="43"/>
      <c r="Z536" s="43"/>
      <c r="AA536" s="43"/>
      <c r="AC536" s="43"/>
      <c r="AD536" s="43"/>
    </row>
    <row r="537" spans="1:30" ht="14.65" customHeight="1" x14ac:dyDescent="0.25">
      <c r="A537" s="42" t="str">
        <f>_xlfn.XLOOKUP(StatementLookup[[#This Row],[TopicID]],TopicLookup[TopicID],TopicLookup[SyllabusSubject])</f>
        <v>Science</v>
      </c>
      <c r="B537" s="43">
        <f>_xlfn.XLOOKUP(StatementLookup[[#This Row],[TopicID]],TopicLookup[TopicID],TopicLookup[SyllabusKeyStage])</f>
        <v>3</v>
      </c>
      <c r="C537" s="43" t="str">
        <f>_xlfn.XLOOKUP(StatementLookup[[#This Row],[TopicID]],topics!I:I,topics!D:D)</f>
        <v>KS3.Science</v>
      </c>
      <c r="D537" s="43" t="str">
        <f>_xlfn.XLOOKUP(StatementLookup[[#This Row],[TopicID]],topics!I:I,topics!E:E)</f>
        <v>Y8.Science</v>
      </c>
      <c r="E537" s="44">
        <v>8</v>
      </c>
      <c r="F537" s="36" t="s">
        <v>4</v>
      </c>
      <c r="G537" s="45">
        <v>4</v>
      </c>
      <c r="H537" s="36">
        <v>5</v>
      </c>
      <c r="I537" s="46">
        <v>1</v>
      </c>
      <c r="J53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8B4</v>
      </c>
      <c r="K53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8B4.5</v>
      </c>
      <c r="L53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8B4.5.1</v>
      </c>
      <c r="M537" s="26" t="str">
        <f>IF(ISERROR(_xlfn.XLOOKUP(StatementLookup[[#This Row],[TopicID]],TopicLookup[TopicID],TopicLookup[TopicTitle])),"",_xlfn.XLOOKUP(StatementLookup[[#This Row],[TopicID]],TopicLookup[TopicID],TopicLookup[TopicTitle]))</f>
        <v>Genetics And Evolution</v>
      </c>
      <c r="N537" s="42" t="str">
        <f>IF(ISERROR(_xlfn.XLOOKUP(StatementLookup[[#This Row],[LessonID]],LessonLookup[LessonID],LessonLookup[LessonTitle])),"",_xlfn.XLOOKUP(StatementLookup[[#This Row],[LessonID]],LessonLookup[LessonID],LessonLookup[LessonTitle]))</f>
        <v>Adaptation</v>
      </c>
      <c r="O537" s="1" t="str">
        <f>IF(StatementLookup[[#This Row],[LearningStatementEnter]]="",StatementLookup[[#This Row],[LearningStatementAuto]],StatementLookup[[#This Row],[LearningStatementEnter]])</f>
        <v>Explain how particular adaptations increase the chances of survival.</v>
      </c>
      <c r="P537" s="43" t="s">
        <v>1590</v>
      </c>
      <c r="Q537" s="1" t="s">
        <v>2953</v>
      </c>
      <c r="R537" s="1"/>
      <c r="S53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37" s="43"/>
      <c r="U537" s="43"/>
      <c r="V537" s="43"/>
      <c r="W537" s="43"/>
      <c r="X537" s="43"/>
      <c r="Y537" s="43"/>
      <c r="Z537" s="43"/>
      <c r="AA537" s="43"/>
      <c r="AC537" s="43"/>
      <c r="AD537" s="43"/>
    </row>
    <row r="538" spans="1:30" ht="14.65" customHeight="1" x14ac:dyDescent="0.25">
      <c r="A538" s="42" t="str">
        <f>_xlfn.XLOOKUP(StatementLookup[[#This Row],[TopicID]],TopicLookup[TopicID],TopicLookup[SyllabusSubject])</f>
        <v>Science</v>
      </c>
      <c r="B538" s="43">
        <f>_xlfn.XLOOKUP(StatementLookup[[#This Row],[TopicID]],TopicLookup[TopicID],TopicLookup[SyllabusKeyStage])</f>
        <v>3</v>
      </c>
      <c r="C538" s="43" t="str">
        <f>_xlfn.XLOOKUP(StatementLookup[[#This Row],[TopicID]],topics!I:I,topics!D:D)</f>
        <v>KS3.Science</v>
      </c>
      <c r="D538" s="43" t="str">
        <f>_xlfn.XLOOKUP(StatementLookup[[#This Row],[TopicID]],topics!I:I,topics!E:E)</f>
        <v>Y8.Science</v>
      </c>
      <c r="E538" s="44">
        <v>8</v>
      </c>
      <c r="F538" s="36" t="s">
        <v>4</v>
      </c>
      <c r="G538" s="45">
        <v>4</v>
      </c>
      <c r="H538" s="36">
        <v>5</v>
      </c>
      <c r="I538" s="46">
        <v>2</v>
      </c>
      <c r="J53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8B4</v>
      </c>
      <c r="K53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8B4.5</v>
      </c>
      <c r="L53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8B4.5.2</v>
      </c>
      <c r="M538" s="26" t="str">
        <f>IF(ISERROR(_xlfn.XLOOKUP(StatementLookup[[#This Row],[TopicID]],TopicLookup[TopicID],TopicLookup[TopicTitle])),"",_xlfn.XLOOKUP(StatementLookup[[#This Row],[TopicID]],TopicLookup[TopicID],TopicLookup[TopicTitle]))</f>
        <v>Genetics And Evolution</v>
      </c>
      <c r="N538" s="42" t="str">
        <f>IF(ISERROR(_xlfn.XLOOKUP(StatementLookup[[#This Row],[LessonID]],LessonLookup[LessonID],LessonLookup[LessonTitle])),"",_xlfn.XLOOKUP(StatementLookup[[#This Row],[LessonID]],LessonLookup[LessonID],LessonLookup[LessonTitle]))</f>
        <v>Adaptation</v>
      </c>
      <c r="O538" s="1" t="str">
        <f>IF(StatementLookup[[#This Row],[LearningStatementEnter]]="",StatementLookup[[#This Row],[LearningStatementAuto]],StatementLookup[[#This Row],[LearningStatementEnter]])</f>
        <v>Explain how particular adaptations limit an organism’s distribution and abundance.</v>
      </c>
      <c r="P538" s="43" t="s">
        <v>1591</v>
      </c>
      <c r="Q538" s="1" t="s">
        <v>2953</v>
      </c>
      <c r="R538" s="1"/>
      <c r="S53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38" s="43"/>
      <c r="U538" s="43"/>
      <c r="V538" s="43"/>
      <c r="W538" s="43"/>
      <c r="X538" s="43"/>
      <c r="Y538" s="43"/>
      <c r="Z538" s="43"/>
      <c r="AA538" s="43"/>
      <c r="AC538" s="43"/>
      <c r="AD538" s="43"/>
    </row>
    <row r="539" spans="1:30" ht="14.65" customHeight="1" x14ac:dyDescent="0.25">
      <c r="A539" s="42" t="str">
        <f>_xlfn.XLOOKUP(StatementLookup[[#This Row],[TopicID]],TopicLookup[TopicID],TopicLookup[SyllabusSubject])</f>
        <v>Science</v>
      </c>
      <c r="B539" s="43">
        <f>_xlfn.XLOOKUP(StatementLookup[[#This Row],[TopicID]],TopicLookup[TopicID],TopicLookup[SyllabusKeyStage])</f>
        <v>3</v>
      </c>
      <c r="C539" s="43" t="str">
        <f>_xlfn.XLOOKUP(StatementLookup[[#This Row],[TopicID]],topics!I:I,topics!D:D)</f>
        <v>KS3.Science</v>
      </c>
      <c r="D539" s="43" t="str">
        <f>_xlfn.XLOOKUP(StatementLookup[[#This Row],[TopicID]],topics!I:I,topics!E:E)</f>
        <v>Y8.Science</v>
      </c>
      <c r="E539" s="44">
        <v>8</v>
      </c>
      <c r="F539" s="36" t="s">
        <v>4</v>
      </c>
      <c r="G539" s="45">
        <v>4</v>
      </c>
      <c r="H539" s="36">
        <v>5</v>
      </c>
      <c r="I539" s="46">
        <v>3</v>
      </c>
      <c r="J53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8B4</v>
      </c>
      <c r="K53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8B4.5</v>
      </c>
      <c r="L53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8B4.5.3</v>
      </c>
      <c r="M539" s="26" t="str">
        <f>IF(ISERROR(_xlfn.XLOOKUP(StatementLookup[[#This Row],[TopicID]],TopicLookup[TopicID],TopicLookup[TopicTitle])),"",_xlfn.XLOOKUP(StatementLookup[[#This Row],[TopicID]],TopicLookup[TopicID],TopicLookup[TopicTitle]))</f>
        <v>Genetics And Evolution</v>
      </c>
      <c r="N539" s="42" t="str">
        <f>IF(ISERROR(_xlfn.XLOOKUP(StatementLookup[[#This Row],[LessonID]],LessonLookup[LessonID],LessonLookup[LessonTitle])),"",_xlfn.XLOOKUP(StatementLookup[[#This Row],[LessonID]],LessonLookup[LessonID],LessonLookup[LessonTitle]))</f>
        <v>Adaptation</v>
      </c>
      <c r="O539" s="1" t="str">
        <f>IF(StatementLookup[[#This Row],[LearningStatementEnter]]="",StatementLookup[[#This Row],[LearningStatementAuto]],StatementLookup[[#This Row],[LearningStatementEnter]])</f>
        <v>Evaluate the evidence for suggested physical and behavioural adaptations of extinct species</v>
      </c>
      <c r="P539" s="43" t="s">
        <v>1592</v>
      </c>
      <c r="Q539" s="1" t="s">
        <v>2953</v>
      </c>
      <c r="R539" s="1"/>
      <c r="S53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39" s="43"/>
      <c r="U539" s="43"/>
      <c r="V539" s="43"/>
      <c r="W539" s="43"/>
      <c r="X539" s="43"/>
      <c r="Y539" s="43"/>
      <c r="Z539" s="43"/>
      <c r="AA539" s="43"/>
      <c r="AC539" s="43"/>
      <c r="AD539" s="43"/>
    </row>
    <row r="540" spans="1:30" ht="14.65" customHeight="1" x14ac:dyDescent="0.25">
      <c r="A540" s="42" t="str">
        <f>_xlfn.XLOOKUP(StatementLookup[[#This Row],[TopicID]],TopicLookup[TopicID],TopicLookup[SyllabusSubject])</f>
        <v>Science</v>
      </c>
      <c r="B540" s="43">
        <f>_xlfn.XLOOKUP(StatementLookup[[#This Row],[TopicID]],TopicLookup[TopicID],TopicLookup[SyllabusKeyStage])</f>
        <v>3</v>
      </c>
      <c r="C540" s="43" t="str">
        <f>_xlfn.XLOOKUP(StatementLookup[[#This Row],[TopicID]],topics!I:I,topics!D:D)</f>
        <v>KS3.Science</v>
      </c>
      <c r="D540" s="43" t="str">
        <f>_xlfn.XLOOKUP(StatementLookup[[#This Row],[TopicID]],topics!I:I,topics!E:E)</f>
        <v>Y8.Science</v>
      </c>
      <c r="E540" s="44">
        <v>8</v>
      </c>
      <c r="F540" s="36" t="s">
        <v>4</v>
      </c>
      <c r="G540" s="45">
        <v>4</v>
      </c>
      <c r="H540" s="36">
        <v>6</v>
      </c>
      <c r="I540" s="46">
        <v>1</v>
      </c>
      <c r="J54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8B4</v>
      </c>
      <c r="K54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8B4.6</v>
      </c>
      <c r="L54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8B4.6.1</v>
      </c>
      <c r="M540" s="26" t="str">
        <f>IF(ISERROR(_xlfn.XLOOKUP(StatementLookup[[#This Row],[TopicID]],TopicLookup[TopicID],TopicLookup[TopicTitle])),"",_xlfn.XLOOKUP(StatementLookup[[#This Row],[TopicID]],TopicLookup[TopicID],TopicLookup[TopicTitle]))</f>
        <v>Genetics And Evolution</v>
      </c>
      <c r="N540" s="42" t="str">
        <f>IF(ISERROR(_xlfn.XLOOKUP(StatementLookup[[#This Row],[LessonID]],LessonLookup[LessonID],LessonLookup[LessonTitle])),"",_xlfn.XLOOKUP(StatementLookup[[#This Row],[LessonID]],LessonLookup[LessonID],LessonLookup[LessonTitle]))</f>
        <v>Natural selection</v>
      </c>
      <c r="O540" s="1" t="str">
        <f>IF(StatementLookup[[#This Row],[LearningStatementEnter]]="",StatementLookup[[#This Row],[LearningStatementAuto]],StatementLookup[[#This Row],[LearningStatementEnter]])</f>
        <v>State that the individuals in a population are likely to vary from one another genetically</v>
      </c>
      <c r="P540" s="43" t="s">
        <v>1593</v>
      </c>
      <c r="Q540" s="1" t="s">
        <v>2953</v>
      </c>
      <c r="R540" s="1"/>
      <c r="S54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40" s="43"/>
      <c r="U540" s="43"/>
      <c r="V540" s="43"/>
      <c r="W540" s="43"/>
      <c r="X540" s="43"/>
      <c r="Y540" s="43"/>
      <c r="Z540" s="43"/>
      <c r="AA540" s="43"/>
      <c r="AC540" s="43"/>
      <c r="AD540" s="43"/>
    </row>
    <row r="541" spans="1:30" ht="14.65" customHeight="1" x14ac:dyDescent="0.25">
      <c r="A541" s="42" t="str">
        <f>_xlfn.XLOOKUP(StatementLookup[[#This Row],[TopicID]],TopicLookup[TopicID],TopicLookup[SyllabusSubject])</f>
        <v>Science</v>
      </c>
      <c r="B541" s="43">
        <f>_xlfn.XLOOKUP(StatementLookup[[#This Row],[TopicID]],TopicLookup[TopicID],TopicLookup[SyllabusKeyStage])</f>
        <v>3</v>
      </c>
      <c r="C541" s="43" t="str">
        <f>_xlfn.XLOOKUP(StatementLookup[[#This Row],[TopicID]],topics!I:I,topics!D:D)</f>
        <v>KS3.Science</v>
      </c>
      <c r="D541" s="43" t="str">
        <f>_xlfn.XLOOKUP(StatementLookup[[#This Row],[TopicID]],topics!I:I,topics!E:E)</f>
        <v>Y8.Science</v>
      </c>
      <c r="E541" s="44">
        <v>8</v>
      </c>
      <c r="F541" s="36" t="s">
        <v>4</v>
      </c>
      <c r="G541" s="45">
        <v>4</v>
      </c>
      <c r="H541" s="36">
        <v>6</v>
      </c>
      <c r="I541" s="46">
        <v>2</v>
      </c>
      <c r="J54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8B4</v>
      </c>
      <c r="K54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8B4.6</v>
      </c>
      <c r="L54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8B4.6.2</v>
      </c>
      <c r="M541" s="26" t="str">
        <f>IF(ISERROR(_xlfn.XLOOKUP(StatementLookup[[#This Row],[TopicID]],TopicLookup[TopicID],TopicLookup[TopicTitle])),"",_xlfn.XLOOKUP(StatementLookup[[#This Row],[TopicID]],TopicLookup[TopicID],TopicLookup[TopicTitle]))</f>
        <v>Genetics And Evolution</v>
      </c>
      <c r="N541" s="42" t="str">
        <f>IF(ISERROR(_xlfn.XLOOKUP(StatementLookup[[#This Row],[LessonID]],LessonLookup[LessonID],LessonLookup[LessonTitle])),"",_xlfn.XLOOKUP(StatementLookup[[#This Row],[LessonID]],LessonLookup[LessonID],LessonLookup[LessonTitle]))</f>
        <v>Natural selection</v>
      </c>
      <c r="O541" s="1" t="str">
        <f>IF(StatementLookup[[#This Row],[LearningStatementEnter]]="",StatementLookup[[#This Row],[LearningStatementAuto]],StatementLookup[[#This Row],[LearningStatementEnter]])</f>
        <v xml:space="preserve">Explain how natural selection determines the survival of certain variations of adaptations within a population. </v>
      </c>
      <c r="P541" s="43" t="s">
        <v>1594</v>
      </c>
      <c r="Q541" s="1" t="s">
        <v>2953</v>
      </c>
      <c r="R541" s="1"/>
      <c r="S54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41" s="43"/>
      <c r="U541" s="43"/>
      <c r="V541" s="43"/>
      <c r="W541" s="43"/>
      <c r="X541" s="43"/>
      <c r="Y541" s="43"/>
      <c r="Z541" s="43"/>
      <c r="AA541" s="43"/>
      <c r="AC541" s="43"/>
      <c r="AD541" s="43"/>
    </row>
    <row r="542" spans="1:30" ht="14.65" customHeight="1" x14ac:dyDescent="0.25">
      <c r="A542" s="42" t="str">
        <f>_xlfn.XLOOKUP(StatementLookup[[#This Row],[TopicID]],TopicLookup[TopicID],TopicLookup[SyllabusSubject])</f>
        <v>Science</v>
      </c>
      <c r="B542" s="43">
        <f>_xlfn.XLOOKUP(StatementLookup[[#This Row],[TopicID]],TopicLookup[TopicID],TopicLookup[SyllabusKeyStage])</f>
        <v>3</v>
      </c>
      <c r="C542" s="43" t="str">
        <f>_xlfn.XLOOKUP(StatementLookup[[#This Row],[TopicID]],topics!I:I,topics!D:D)</f>
        <v>KS3.Science</v>
      </c>
      <c r="D542" s="43" t="str">
        <f>_xlfn.XLOOKUP(StatementLookup[[#This Row],[TopicID]],topics!I:I,topics!E:E)</f>
        <v>Y8.Science</v>
      </c>
      <c r="E542" s="44">
        <v>8</v>
      </c>
      <c r="F542" s="36" t="s">
        <v>4</v>
      </c>
      <c r="G542" s="45">
        <v>4</v>
      </c>
      <c r="H542" s="36">
        <v>6</v>
      </c>
      <c r="I542" s="46">
        <v>3</v>
      </c>
      <c r="J54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8B4</v>
      </c>
      <c r="K54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8B4.6</v>
      </c>
      <c r="L54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8B4.6.3</v>
      </c>
      <c r="M542" s="26" t="str">
        <f>IF(ISERROR(_xlfn.XLOOKUP(StatementLookup[[#This Row],[TopicID]],TopicLookup[TopicID],TopicLookup[TopicTitle])),"",_xlfn.XLOOKUP(StatementLookup[[#This Row],[TopicID]],TopicLookup[TopicID],TopicLookup[TopicTitle]))</f>
        <v>Genetics And Evolution</v>
      </c>
      <c r="N542" s="42" t="str">
        <f>IF(ISERROR(_xlfn.XLOOKUP(StatementLookup[[#This Row],[LessonID]],LessonLookup[LessonID],LessonLookup[LessonTitle])),"",_xlfn.XLOOKUP(StatementLookup[[#This Row],[LessonID]],LessonLookup[LessonID],LessonLookup[LessonTitle]))</f>
        <v>Natural selection</v>
      </c>
      <c r="O542" s="1" t="str">
        <f>IF(StatementLookup[[#This Row],[LearningStatementEnter]]="",StatementLookup[[#This Row],[LearningStatementAuto]],StatementLookup[[#This Row],[LearningStatementEnter]])</f>
        <v>Explain how natural selection can lead to evolution.</v>
      </c>
      <c r="P542" s="43" t="s">
        <v>1595</v>
      </c>
      <c r="Q542" s="1" t="s">
        <v>2953</v>
      </c>
      <c r="R542" s="1"/>
      <c r="S54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42" s="43"/>
      <c r="U542" s="43"/>
      <c r="V542" s="43"/>
      <c r="W542" s="43"/>
      <c r="X542" s="43"/>
      <c r="Y542" s="43"/>
      <c r="Z542" s="43"/>
      <c r="AA542" s="43"/>
      <c r="AC542" s="43"/>
      <c r="AD542" s="43"/>
    </row>
    <row r="543" spans="1:30" ht="14.65" customHeight="1" x14ac:dyDescent="0.25">
      <c r="A543" s="42" t="str">
        <f>_xlfn.XLOOKUP(StatementLookup[[#This Row],[TopicID]],TopicLookup[TopicID],TopicLookup[SyllabusSubject])</f>
        <v>Science</v>
      </c>
      <c r="B543" s="43">
        <f>_xlfn.XLOOKUP(StatementLookup[[#This Row],[TopicID]],TopicLookup[TopicID],TopicLookup[SyllabusKeyStage])</f>
        <v>3</v>
      </c>
      <c r="C543" s="43" t="str">
        <f>_xlfn.XLOOKUP(StatementLookup[[#This Row],[TopicID]],topics!I:I,topics!D:D)</f>
        <v>KS3.Science</v>
      </c>
      <c r="D543" s="43" t="str">
        <f>_xlfn.XLOOKUP(StatementLookup[[#This Row],[TopicID]],topics!I:I,topics!E:E)</f>
        <v>Y8.Science</v>
      </c>
      <c r="E543" s="44">
        <v>8</v>
      </c>
      <c r="F543" s="36" t="s">
        <v>4</v>
      </c>
      <c r="G543" s="45">
        <v>4</v>
      </c>
      <c r="H543" s="36">
        <v>7</v>
      </c>
      <c r="I543" s="46">
        <v>1</v>
      </c>
      <c r="J54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8B4</v>
      </c>
      <c r="K54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8B4.7</v>
      </c>
      <c r="L54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8B4.7.1</v>
      </c>
      <c r="M543" s="26" t="str">
        <f>IF(ISERROR(_xlfn.XLOOKUP(StatementLookup[[#This Row],[TopicID]],TopicLookup[TopicID],TopicLookup[TopicTitle])),"",_xlfn.XLOOKUP(StatementLookup[[#This Row],[TopicID]],TopicLookup[TopicID],TopicLookup[TopicTitle]))</f>
        <v>Genetics And Evolution</v>
      </c>
      <c r="N543" s="42" t="str">
        <f>IF(ISERROR(_xlfn.XLOOKUP(StatementLookup[[#This Row],[LessonID]],LessonLookup[LessonID],LessonLookup[LessonTitle])),"",_xlfn.XLOOKUP(StatementLookup[[#This Row],[LessonID]],LessonLookup[LessonID],LessonLookup[LessonTitle]))</f>
        <v>Environment changes</v>
      </c>
      <c r="O543" s="1" t="str">
        <f>IF(StatementLookup[[#This Row],[LearningStatementEnter]]="",StatementLookup[[#This Row],[LearningStatementAuto]],StatementLookup[[#This Row],[LearningStatementEnter]])</f>
        <v>Explain how changes in a physical environmental factor in a habitat affect populations and communities.</v>
      </c>
      <c r="P543" s="43" t="s">
        <v>610</v>
      </c>
      <c r="Q543" s="1" t="s">
        <v>2953</v>
      </c>
      <c r="R543" s="1"/>
      <c r="S54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43" s="43"/>
      <c r="U543" s="43"/>
      <c r="V543" s="43"/>
      <c r="W543" s="43"/>
      <c r="X543" s="43"/>
      <c r="Y543" s="43"/>
      <c r="Z543" s="43"/>
      <c r="AA543" s="43"/>
      <c r="AC543" s="43"/>
      <c r="AD543" s="43"/>
    </row>
    <row r="544" spans="1:30" ht="14.65" customHeight="1" x14ac:dyDescent="0.25">
      <c r="A544" s="42" t="str">
        <f>_xlfn.XLOOKUP(StatementLookup[[#This Row],[TopicID]],TopicLookup[TopicID],TopicLookup[SyllabusSubject])</f>
        <v>Science</v>
      </c>
      <c r="B544" s="43">
        <f>_xlfn.XLOOKUP(StatementLookup[[#This Row],[TopicID]],TopicLookup[TopicID],TopicLookup[SyllabusKeyStage])</f>
        <v>3</v>
      </c>
      <c r="C544" s="43" t="str">
        <f>_xlfn.XLOOKUP(StatementLookup[[#This Row],[TopicID]],topics!I:I,topics!D:D)</f>
        <v>KS3.Science</v>
      </c>
      <c r="D544" s="43" t="str">
        <f>_xlfn.XLOOKUP(StatementLookup[[#This Row],[TopicID]],topics!I:I,topics!E:E)</f>
        <v>Y8.Science</v>
      </c>
      <c r="E544" s="44">
        <v>8</v>
      </c>
      <c r="F544" s="36" t="s">
        <v>4</v>
      </c>
      <c r="G544" s="45">
        <v>4</v>
      </c>
      <c r="H544" s="36">
        <v>7</v>
      </c>
      <c r="I544" s="46">
        <v>2</v>
      </c>
      <c r="J54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8B4</v>
      </c>
      <c r="K54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8B4.7</v>
      </c>
      <c r="L54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8B4.7.2</v>
      </c>
      <c r="M544" s="26" t="str">
        <f>IF(ISERROR(_xlfn.XLOOKUP(StatementLookup[[#This Row],[TopicID]],TopicLookup[TopicID],TopicLookup[TopicTitle])),"",_xlfn.XLOOKUP(StatementLookup[[#This Row],[TopicID]],TopicLookup[TopicID],TopicLookup[TopicTitle]))</f>
        <v>Genetics And Evolution</v>
      </c>
      <c r="N544" s="42" t="str">
        <f>IF(ISERROR(_xlfn.XLOOKUP(StatementLookup[[#This Row],[LessonID]],LessonLookup[LessonID],LessonLookup[LessonTitle])),"",_xlfn.XLOOKUP(StatementLookup[[#This Row],[LessonID]],LessonLookup[LessonID],LessonLookup[LessonTitle]))</f>
        <v>Environment changes</v>
      </c>
      <c r="O544" s="1" t="str">
        <f>IF(StatementLookup[[#This Row],[LearningStatementEnter]]="",StatementLookup[[#This Row],[LearningStatementAuto]],StatementLookup[[#This Row],[LearningStatementEnter]])</f>
        <v>Suggest methods of conservation that can be used to ensure the survival of organisms and habitats.</v>
      </c>
      <c r="P544" s="43" t="s">
        <v>1596</v>
      </c>
      <c r="Q544" s="1" t="s">
        <v>2953</v>
      </c>
      <c r="R544" s="1"/>
      <c r="S54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44" s="43"/>
      <c r="U544" s="43"/>
      <c r="V544" s="43"/>
      <c r="W544" s="43"/>
      <c r="X544" s="43"/>
      <c r="Y544" s="43"/>
      <c r="Z544" s="43"/>
      <c r="AA544" s="43"/>
      <c r="AC544" s="43"/>
      <c r="AD544" s="43"/>
    </row>
    <row r="545" spans="1:30" ht="14.65" customHeight="1" x14ac:dyDescent="0.25">
      <c r="A545" s="42" t="str">
        <f>_xlfn.XLOOKUP(StatementLookup[[#This Row],[TopicID]],TopicLookup[TopicID],TopicLookup[SyllabusSubject])</f>
        <v>Science</v>
      </c>
      <c r="B545" s="43">
        <f>_xlfn.XLOOKUP(StatementLookup[[#This Row],[TopicID]],TopicLookup[TopicID],TopicLookup[SyllabusKeyStage])</f>
        <v>3</v>
      </c>
      <c r="C545" s="43" t="str">
        <f>_xlfn.XLOOKUP(StatementLookup[[#This Row],[TopicID]],topics!I:I,topics!D:D)</f>
        <v>KS3.Science</v>
      </c>
      <c r="D545" s="43" t="str">
        <f>_xlfn.XLOOKUP(StatementLookup[[#This Row],[TopicID]],topics!I:I,topics!E:E)</f>
        <v>Y8.Science</v>
      </c>
      <c r="E545" s="44">
        <v>8</v>
      </c>
      <c r="F545" s="36" t="s">
        <v>4</v>
      </c>
      <c r="G545" s="45">
        <v>4</v>
      </c>
      <c r="H545" s="36">
        <v>7</v>
      </c>
      <c r="I545" s="46">
        <v>3</v>
      </c>
      <c r="J54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8B4</v>
      </c>
      <c r="K54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8B4.7</v>
      </c>
      <c r="L54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8B4.7.3</v>
      </c>
      <c r="M545" s="26" t="str">
        <f>IF(ISERROR(_xlfn.XLOOKUP(StatementLookup[[#This Row],[TopicID]],TopicLookup[TopicID],TopicLookup[TopicTitle])),"",_xlfn.XLOOKUP(StatementLookup[[#This Row],[TopicID]],TopicLookup[TopicID],TopicLookup[TopicTitle]))</f>
        <v>Genetics And Evolution</v>
      </c>
      <c r="N545" s="42" t="str">
        <f>IF(ISERROR(_xlfn.XLOOKUP(StatementLookup[[#This Row],[LessonID]],LessonLookup[LessonID],LessonLookup[LessonTitle])),"",_xlfn.XLOOKUP(StatementLookup[[#This Row],[LessonID]],LessonLookup[LessonID],LessonLookup[LessonTitle]))</f>
        <v>Environment changes</v>
      </c>
      <c r="O545" s="1" t="str">
        <f>IF(StatementLookup[[#This Row],[LearningStatementEnter]]="",StatementLookup[[#This Row],[LearningStatementAuto]],StatementLookup[[#This Row],[LearningStatementEnter]])</f>
        <v>Explain how changes in an ecosystem can lead to extinction</v>
      </c>
      <c r="P545" s="43" t="s">
        <v>1597</v>
      </c>
      <c r="Q545" s="1" t="s">
        <v>2953</v>
      </c>
      <c r="R545" s="1"/>
      <c r="S54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45" s="43"/>
      <c r="U545" s="43"/>
      <c r="V545" s="43"/>
      <c r="W545" s="43"/>
      <c r="X545" s="43"/>
      <c r="Y545" s="43"/>
      <c r="Z545" s="43"/>
      <c r="AA545" s="43"/>
      <c r="AC545" s="43"/>
      <c r="AD545" s="43"/>
    </row>
    <row r="546" spans="1:30" ht="14.65" customHeight="1" x14ac:dyDescent="0.25">
      <c r="A546" s="42" t="str">
        <f>_xlfn.XLOOKUP(StatementLookup[[#This Row],[TopicID]],TopicLookup[TopicID],TopicLookup[SyllabusSubject])</f>
        <v>Science</v>
      </c>
      <c r="B546" s="43">
        <f>_xlfn.XLOOKUP(StatementLookup[[#This Row],[TopicID]],TopicLookup[TopicID],TopicLookup[SyllabusKeyStage])</f>
        <v>3</v>
      </c>
      <c r="C546" s="43" t="str">
        <f>_xlfn.XLOOKUP(StatementLookup[[#This Row],[TopicID]],topics!I:I,topics!D:D)</f>
        <v>KS3.Science</v>
      </c>
      <c r="D546" s="43" t="str">
        <f>_xlfn.XLOOKUP(StatementLookup[[#This Row],[TopicID]],topics!I:I,topics!E:E)</f>
        <v>Y8.Science</v>
      </c>
      <c r="E546" s="44">
        <v>8</v>
      </c>
      <c r="F546" s="36" t="s">
        <v>4</v>
      </c>
      <c r="G546" s="45">
        <v>4</v>
      </c>
      <c r="H546" s="36">
        <v>8</v>
      </c>
      <c r="I546" s="46">
        <v>1</v>
      </c>
      <c r="J54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8B4</v>
      </c>
      <c r="K54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8B4.8</v>
      </c>
      <c r="L54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8B4.8.1</v>
      </c>
      <c r="M546" s="26" t="str">
        <f>IF(ISERROR(_xlfn.XLOOKUP(StatementLookup[[#This Row],[TopicID]],TopicLookup[TopicID],TopicLookup[TopicTitle])),"",_xlfn.XLOOKUP(StatementLookup[[#This Row],[TopicID]],TopicLookup[TopicID],TopicLookup[TopicTitle]))</f>
        <v>Genetics And Evolution</v>
      </c>
      <c r="N546" s="42" t="str">
        <f>IF(ISERROR(_xlfn.XLOOKUP(StatementLookup[[#This Row],[LessonID]],LessonLookup[LessonID],LessonLookup[LessonTitle])),"",_xlfn.XLOOKUP(StatementLookup[[#This Row],[LessonID]],LessonLookup[LessonID],LessonLookup[LessonTitle]))</f>
        <v>The importance of biodiversity</v>
      </c>
      <c r="O546" s="1" t="str">
        <f>IF(StatementLookup[[#This Row],[LearningStatementEnter]]="",StatementLookup[[#This Row],[LearningStatementAuto]],StatementLookup[[#This Row],[LearningStatementEnter]])</f>
        <v>Correctly use the term biodiversity</v>
      </c>
      <c r="P546" s="43" t="s">
        <v>1598</v>
      </c>
      <c r="Q546" s="1" t="s">
        <v>2953</v>
      </c>
      <c r="R546" s="1"/>
      <c r="S54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46" s="43"/>
      <c r="U546" s="43"/>
      <c r="V546" s="43"/>
      <c r="W546" s="43"/>
      <c r="X546" s="43"/>
      <c r="Y546" s="43"/>
      <c r="Z546" s="43"/>
      <c r="AA546" s="43"/>
      <c r="AC546" s="43"/>
      <c r="AD546" s="43"/>
    </row>
    <row r="547" spans="1:30" ht="14.65" customHeight="1" x14ac:dyDescent="0.25">
      <c r="A547" s="42" t="str">
        <f>_xlfn.XLOOKUP(StatementLookup[[#This Row],[TopicID]],TopicLookup[TopicID],TopicLookup[SyllabusSubject])</f>
        <v>Science</v>
      </c>
      <c r="B547" s="43">
        <f>_xlfn.XLOOKUP(StatementLookup[[#This Row],[TopicID]],TopicLookup[TopicID],TopicLookup[SyllabusKeyStage])</f>
        <v>3</v>
      </c>
      <c r="C547" s="43" t="str">
        <f>_xlfn.XLOOKUP(StatementLookup[[#This Row],[TopicID]],topics!I:I,topics!D:D)</f>
        <v>KS3.Science</v>
      </c>
      <c r="D547" s="43" t="str">
        <f>_xlfn.XLOOKUP(StatementLookup[[#This Row],[TopicID]],topics!I:I,topics!E:E)</f>
        <v>Y8.Science</v>
      </c>
      <c r="E547" s="44">
        <v>8</v>
      </c>
      <c r="F547" s="36" t="s">
        <v>4</v>
      </c>
      <c r="G547" s="45">
        <v>4</v>
      </c>
      <c r="H547" s="36">
        <v>8</v>
      </c>
      <c r="I547" s="46">
        <v>2</v>
      </c>
      <c r="J54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8B4</v>
      </c>
      <c r="K54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8B4.8</v>
      </c>
      <c r="L54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8B4.8.2</v>
      </c>
      <c r="M547" s="26" t="str">
        <f>IF(ISERROR(_xlfn.XLOOKUP(StatementLookup[[#This Row],[TopicID]],TopicLookup[TopicID],TopicLookup[TopicTitle])),"",_xlfn.XLOOKUP(StatementLookup[[#This Row],[TopicID]],TopicLookup[TopicID],TopicLookup[TopicTitle]))</f>
        <v>Genetics And Evolution</v>
      </c>
      <c r="N547" s="42" t="str">
        <f>IF(ISERROR(_xlfn.XLOOKUP(StatementLookup[[#This Row],[LessonID]],LessonLookup[LessonID],LessonLookup[LessonTitle])),"",_xlfn.XLOOKUP(StatementLookup[[#This Row],[LessonID]],LessonLookup[LessonID],LessonLookup[LessonTitle]))</f>
        <v>The importance of biodiversity</v>
      </c>
      <c r="O547" s="1" t="str">
        <f>IF(StatementLookup[[#This Row],[LearningStatementEnter]]="",StatementLookup[[#This Row],[LearningStatementAuto]],StatementLookup[[#This Row],[LearningStatementEnter]])</f>
        <v>Explain why preserving biodiversity is important.</v>
      </c>
      <c r="P547" s="43" t="s">
        <v>1599</v>
      </c>
      <c r="Q547" s="1" t="s">
        <v>2953</v>
      </c>
      <c r="R547" s="1"/>
      <c r="S54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47" s="43"/>
      <c r="U547" s="43"/>
      <c r="V547" s="43"/>
      <c r="W547" s="43"/>
      <c r="X547" s="43"/>
      <c r="Y547" s="43"/>
      <c r="Z547" s="43"/>
      <c r="AA547" s="43"/>
      <c r="AC547" s="43"/>
      <c r="AD547" s="43"/>
    </row>
    <row r="548" spans="1:30" ht="14.65" customHeight="1" x14ac:dyDescent="0.25">
      <c r="A548" s="42" t="str">
        <f>_xlfn.XLOOKUP(StatementLookup[[#This Row],[TopicID]],TopicLookup[TopicID],TopicLookup[SyllabusSubject])</f>
        <v>Science</v>
      </c>
      <c r="B548" s="43">
        <f>_xlfn.XLOOKUP(StatementLookup[[#This Row],[TopicID]],TopicLookup[TopicID],TopicLookup[SyllabusKeyStage])</f>
        <v>3</v>
      </c>
      <c r="C548" s="43" t="str">
        <f>_xlfn.XLOOKUP(StatementLookup[[#This Row],[TopicID]],topics!I:I,topics!D:D)</f>
        <v>KS3.Science</v>
      </c>
      <c r="D548" s="43" t="str">
        <f>_xlfn.XLOOKUP(StatementLookup[[#This Row],[TopicID]],topics!I:I,topics!E:E)</f>
        <v>Y8.Science</v>
      </c>
      <c r="E548" s="44">
        <v>8</v>
      </c>
      <c r="F548" s="36" t="s">
        <v>4</v>
      </c>
      <c r="G548" s="45">
        <v>4</v>
      </c>
      <c r="H548" s="36">
        <v>8</v>
      </c>
      <c r="I548" s="46">
        <v>3</v>
      </c>
      <c r="J54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8B4</v>
      </c>
      <c r="K54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8B4.8</v>
      </c>
      <c r="L54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8B4.8.3</v>
      </c>
      <c r="M548" s="26" t="str">
        <f>IF(ISERROR(_xlfn.XLOOKUP(StatementLookup[[#This Row],[TopicID]],TopicLookup[TopicID],TopicLookup[TopicTitle])),"",_xlfn.XLOOKUP(StatementLookup[[#This Row],[TopicID]],TopicLookup[TopicID],TopicLookup[TopicTitle]))</f>
        <v>Genetics And Evolution</v>
      </c>
      <c r="N548" s="42" t="str">
        <f>IF(ISERROR(_xlfn.XLOOKUP(StatementLookup[[#This Row],[LessonID]],LessonLookup[LessonID],LessonLookup[LessonTitle])),"",_xlfn.XLOOKUP(StatementLookup[[#This Row],[LessonID]],LessonLookup[LessonID],LessonLookup[LessonTitle]))</f>
        <v>The importance of biodiversity</v>
      </c>
      <c r="O548" s="1" t="str">
        <f>IF(StatementLookup[[#This Row],[LearningStatementEnter]]="",StatementLookup[[#This Row],[LearningStatementAuto]],StatementLookup[[#This Row],[LearningStatementEnter]])</f>
        <v>Explain how biodiversity can be preserved using gene banks, seed banks, tissue banks, cryopreservation and pollen banks.</v>
      </c>
      <c r="P548" s="43" t="s">
        <v>1600</v>
      </c>
      <c r="Q548" s="1" t="s">
        <v>2953</v>
      </c>
      <c r="R548" s="1"/>
      <c r="S54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48" s="43"/>
      <c r="U548" s="43"/>
      <c r="V548" s="43"/>
      <c r="W548" s="43"/>
      <c r="X548" s="43"/>
      <c r="Y548" s="43"/>
      <c r="Z548" s="43"/>
      <c r="AA548" s="43"/>
      <c r="AC548" s="43"/>
      <c r="AD548" s="43"/>
    </row>
    <row r="549" spans="1:30" ht="14.65" customHeight="1" x14ac:dyDescent="0.25">
      <c r="A549" s="42" t="str">
        <f>_xlfn.XLOOKUP(StatementLookup[[#This Row],[TopicID]],TopicLookup[TopicID],TopicLookup[SyllabusSubject])</f>
        <v>Science</v>
      </c>
      <c r="B549" s="43">
        <f>_xlfn.XLOOKUP(StatementLookup[[#This Row],[TopicID]],TopicLookup[TopicID],TopicLookup[SyllabusKeyStage])</f>
        <v>3</v>
      </c>
      <c r="C549" s="43" t="str">
        <f>_xlfn.XLOOKUP(StatementLookup[[#This Row],[TopicID]],topics!I:I,topics!D:D)</f>
        <v>KS3.Science</v>
      </c>
      <c r="D549" s="43" t="str">
        <f>_xlfn.XLOOKUP(StatementLookup[[#This Row],[TopicID]],topics!I:I,topics!E:E)</f>
        <v>Y8.Science</v>
      </c>
      <c r="E549" s="44">
        <v>8</v>
      </c>
      <c r="F549" s="36" t="s">
        <v>4</v>
      </c>
      <c r="G549" s="45">
        <v>4</v>
      </c>
      <c r="H549" s="36" t="s">
        <v>8</v>
      </c>
      <c r="I549" s="46">
        <v>1</v>
      </c>
      <c r="J54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8B4</v>
      </c>
      <c r="K54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8B4.F</v>
      </c>
      <c r="L54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8B4.F.1</v>
      </c>
      <c r="M549" s="26" t="str">
        <f>IF(ISERROR(_xlfn.XLOOKUP(StatementLookup[[#This Row],[TopicID]],TopicLookup[TopicID],TopicLookup[TopicTitle])),"",_xlfn.XLOOKUP(StatementLookup[[#This Row],[TopicID]],TopicLookup[TopicID],TopicLookup[TopicTitle]))</f>
        <v>Genetics And Evolution</v>
      </c>
      <c r="N549" s="42" t="str">
        <f>IF(ISERROR(_xlfn.XLOOKUP(StatementLookup[[#This Row],[LessonID]],LessonLookup[LessonID],LessonLookup[LessonTitle])),"",_xlfn.XLOOKUP(StatementLookup[[#This Row],[LessonID]],LessonLookup[LessonID],LessonLookup[LessonTitle]))</f>
        <v>Test feedback: 8B4 Genetics And Evolution</v>
      </c>
      <c r="O549" s="1" t="str">
        <f>IF(StatementLookup[[#This Row],[LearningStatementEnter]]="",StatementLookup[[#This Row],[LearningStatementAuto]],StatementLookup[[#This Row],[LearningStatementEnter]])</f>
        <v>Review WWW &amp; EBI for topic 8B4 Genetics And Evolution</v>
      </c>
      <c r="P549" s="43"/>
      <c r="Q549" s="1" t="s">
        <v>2954</v>
      </c>
      <c r="R549" s="1"/>
      <c r="S54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WWW &amp; EBI for topic 8B4 Genetics And Evolution</v>
      </c>
      <c r="T549" s="43"/>
      <c r="U549" s="43"/>
      <c r="V549" s="43"/>
      <c r="W549" s="43"/>
      <c r="X549" s="43"/>
      <c r="Y549" s="43"/>
      <c r="Z549" s="43"/>
      <c r="AA549" s="43"/>
      <c r="AC549" s="43"/>
      <c r="AD549" s="43"/>
    </row>
    <row r="550" spans="1:30" ht="14.65" customHeight="1" x14ac:dyDescent="0.25">
      <c r="A550" s="42" t="str">
        <f>_xlfn.XLOOKUP(StatementLookup[[#This Row],[TopicID]],TopicLookup[TopicID],TopicLookup[SyllabusSubject])</f>
        <v>Science</v>
      </c>
      <c r="B550" s="43">
        <f>_xlfn.XLOOKUP(StatementLookup[[#This Row],[TopicID]],TopicLookup[TopicID],TopicLookup[SyllabusKeyStage])</f>
        <v>3</v>
      </c>
      <c r="C550" s="43" t="str">
        <f>_xlfn.XLOOKUP(StatementLookup[[#This Row],[TopicID]],topics!I:I,topics!D:D)</f>
        <v>KS3.Science</v>
      </c>
      <c r="D550" s="43" t="str">
        <f>_xlfn.XLOOKUP(StatementLookup[[#This Row],[TopicID]],topics!I:I,topics!E:E)</f>
        <v>Y8.Science</v>
      </c>
      <c r="E550" s="44">
        <v>8</v>
      </c>
      <c r="F550" s="36" t="s">
        <v>4</v>
      </c>
      <c r="G550" s="45">
        <v>4</v>
      </c>
      <c r="H550" s="36" t="s">
        <v>6</v>
      </c>
      <c r="I550" s="46">
        <v>1</v>
      </c>
      <c r="J55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8B4</v>
      </c>
      <c r="K55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8B4.R</v>
      </c>
      <c r="L55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8B4.R.1</v>
      </c>
      <c r="M550" s="26" t="str">
        <f>IF(ISERROR(_xlfn.XLOOKUP(StatementLookup[[#This Row],[TopicID]],TopicLookup[TopicID],TopicLookup[TopicTitle])),"",_xlfn.XLOOKUP(StatementLookup[[#This Row],[TopicID]],TopicLookup[TopicID],TopicLookup[TopicTitle]))</f>
        <v>Genetics And Evolution</v>
      </c>
      <c r="N550" s="42" t="str">
        <f>IF(ISERROR(_xlfn.XLOOKUP(StatementLookup[[#This Row],[LessonID]],LessonLookup[LessonID],LessonLookup[LessonTitle])),"",_xlfn.XLOOKUP(StatementLookup[[#This Row],[LessonID]],LessonLookup[LessonID],LessonLookup[LessonTitle]))</f>
        <v>Revision of topic 8B4 Genetics And Evolution</v>
      </c>
      <c r="O550" s="1" t="str">
        <f>IF(StatementLookup[[#This Row],[LearningStatementEnter]]="",StatementLookup[[#This Row],[LearningStatementAuto]],StatementLookup[[#This Row],[LearningStatementEnter]])</f>
        <v>Review topic 8B4 Genetics And Evolution</v>
      </c>
      <c r="P550" s="1"/>
      <c r="Q550" s="1" t="s">
        <v>2954</v>
      </c>
      <c r="R550" s="1"/>
      <c r="S55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topic 8B4 Genetics And Evolution</v>
      </c>
      <c r="T550" s="43"/>
      <c r="U550" s="43"/>
      <c r="V550" s="43"/>
      <c r="W550" s="43"/>
      <c r="X550" s="43"/>
      <c r="Y550" s="43"/>
      <c r="Z550" s="43"/>
      <c r="AA550" s="43"/>
      <c r="AC550" s="43"/>
      <c r="AD550" s="43"/>
    </row>
    <row r="551" spans="1:30" ht="14.65" customHeight="1" x14ac:dyDescent="0.25">
      <c r="A551" s="42" t="str">
        <f>_xlfn.XLOOKUP(StatementLookup[[#This Row],[TopicID]],TopicLookup[TopicID],TopicLookup[SyllabusSubject])</f>
        <v>Science</v>
      </c>
      <c r="B551" s="43">
        <f>_xlfn.XLOOKUP(StatementLookup[[#This Row],[TopicID]],TopicLookup[TopicID],TopicLookup[SyllabusKeyStage])</f>
        <v>3</v>
      </c>
      <c r="C551" s="43" t="str">
        <f>_xlfn.XLOOKUP(StatementLookup[[#This Row],[TopicID]],topics!I:I,topics!D:D)</f>
        <v>KS3.Science</v>
      </c>
      <c r="D551" s="43" t="str">
        <f>_xlfn.XLOOKUP(StatementLookup[[#This Row],[TopicID]],topics!I:I,topics!E:E)</f>
        <v>Y8.Science</v>
      </c>
      <c r="E551" s="44">
        <v>8</v>
      </c>
      <c r="F551" s="36" t="s">
        <v>4</v>
      </c>
      <c r="G551" s="45">
        <v>4</v>
      </c>
      <c r="H551" s="36" t="s">
        <v>7</v>
      </c>
      <c r="I551" s="46">
        <v>1</v>
      </c>
      <c r="J55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8B4</v>
      </c>
      <c r="K55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8B4.T</v>
      </c>
      <c r="L55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8B4.T.1</v>
      </c>
      <c r="M551" s="26" t="str">
        <f>IF(ISERROR(_xlfn.XLOOKUP(StatementLookup[[#This Row],[TopicID]],TopicLookup[TopicID],TopicLookup[TopicTitle])),"",_xlfn.XLOOKUP(StatementLookup[[#This Row],[TopicID]],TopicLookup[TopicID],TopicLookup[TopicTitle]))</f>
        <v>Genetics And Evolution</v>
      </c>
      <c r="N551" s="42" t="str">
        <f>IF(ISERROR(_xlfn.XLOOKUP(StatementLookup[[#This Row],[LessonID]],LessonLookup[LessonID],LessonLookup[LessonTitle])),"",_xlfn.XLOOKUP(StatementLookup[[#This Row],[LessonID]],LessonLookup[LessonID],LessonLookup[LessonTitle]))</f>
        <v>Topic test: 8B4 Genetics And Evolution</v>
      </c>
      <c r="O551" s="1" t="str">
        <f>IF(StatementLookup[[#This Row],[LearningStatementEnter]]="",StatementLookup[[#This Row],[LearningStatementAuto]],StatementLookup[[#This Row],[LearningStatementEnter]])</f>
        <v>Test understanding of topic 8B4 Genetics And Evolution</v>
      </c>
      <c r="P551" s="43"/>
      <c r="Q551" s="1" t="s">
        <v>2954</v>
      </c>
      <c r="R551" s="1"/>
      <c r="S55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Test understanding of topic 8B4 Genetics And Evolution</v>
      </c>
      <c r="T551" s="43"/>
      <c r="U551" s="43"/>
      <c r="V551" s="43"/>
      <c r="W551" s="43"/>
      <c r="X551" s="43"/>
      <c r="Y551" s="43"/>
      <c r="Z551" s="43"/>
      <c r="AA551" s="43"/>
      <c r="AC551" s="43"/>
      <c r="AD551" s="43"/>
    </row>
    <row r="552" spans="1:30" ht="14.65" customHeight="1" x14ac:dyDescent="0.25">
      <c r="A552" s="42" t="str">
        <f>_xlfn.XLOOKUP(StatementLookup[[#This Row],[TopicID]],TopicLookup[TopicID],TopicLookup[SyllabusSubject])</f>
        <v>Science</v>
      </c>
      <c r="B552" s="43">
        <f>_xlfn.XLOOKUP(StatementLookup[[#This Row],[TopicID]],TopicLookup[TopicID],TopicLookup[SyllabusKeyStage])</f>
        <v>3</v>
      </c>
      <c r="C552" s="43" t="str">
        <f>_xlfn.XLOOKUP(StatementLookup[[#This Row],[TopicID]],topics!I:I,topics!D:D)</f>
        <v>KS3.Science</v>
      </c>
      <c r="D552" s="43" t="str">
        <f>_xlfn.XLOOKUP(StatementLookup[[#This Row],[TopicID]],topics!I:I,topics!E:E)</f>
        <v>Y8.Science</v>
      </c>
      <c r="E552" s="44">
        <v>8</v>
      </c>
      <c r="F552" s="36" t="s">
        <v>4</v>
      </c>
      <c r="G552" s="45">
        <v>5</v>
      </c>
      <c r="H552" s="36">
        <v>1</v>
      </c>
      <c r="I552" s="46">
        <v>1</v>
      </c>
      <c r="J55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8B5</v>
      </c>
      <c r="K55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8B5.1</v>
      </c>
      <c r="L55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8B5.1.1</v>
      </c>
      <c r="M552" s="26" t="str">
        <f>IF(ISERROR(_xlfn.XLOOKUP(StatementLookup[[#This Row],[TopicID]],TopicLookup[TopicID],TopicLookup[TopicTitle])),"",_xlfn.XLOOKUP(StatementLookup[[#This Row],[TopicID]],TopicLookup[TopicID],TopicLookup[TopicTitle]))</f>
        <v>Disease And The Immune System</v>
      </c>
      <c r="N552" s="42" t="str">
        <f>IF(ISERROR(_xlfn.XLOOKUP(StatementLookup[[#This Row],[LessonID]],LessonLookup[LessonID],LessonLookup[LessonTitle])),"",_xlfn.XLOOKUP(StatementLookup[[#This Row],[LessonID]],LessonLookup[LessonID],LessonLookup[LessonTitle]))</f>
        <v>Pathogens</v>
      </c>
      <c r="O552" s="1" t="str">
        <f>IF(StatementLookup[[#This Row],[LearningStatementEnter]]="",StatementLookup[[#This Row],[LearningStatementAuto]],StatementLookup[[#This Row],[LearningStatementEnter]])</f>
        <v>Recall that infectious diseases are caused by pathogens</v>
      </c>
      <c r="P552" s="1" t="s">
        <v>1601</v>
      </c>
      <c r="Q552" s="1" t="s">
        <v>2953</v>
      </c>
      <c r="R552" s="1"/>
      <c r="S55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52" s="43"/>
      <c r="U552" s="43"/>
      <c r="V552" s="43"/>
      <c r="W552" s="43"/>
      <c r="X552" s="43"/>
      <c r="Y552" s="43"/>
      <c r="Z552" s="43"/>
      <c r="AA552" s="43"/>
      <c r="AC552" s="43"/>
      <c r="AD552" s="43"/>
    </row>
    <row r="553" spans="1:30" ht="14.65" customHeight="1" x14ac:dyDescent="0.25">
      <c r="A553" s="42" t="str">
        <f>_xlfn.XLOOKUP(StatementLookup[[#This Row],[TopicID]],TopicLookup[TopicID],TopicLookup[SyllabusSubject])</f>
        <v>Science</v>
      </c>
      <c r="B553" s="43">
        <f>_xlfn.XLOOKUP(StatementLookup[[#This Row],[TopicID]],TopicLookup[TopicID],TopicLookup[SyllabusKeyStage])</f>
        <v>3</v>
      </c>
      <c r="C553" s="43" t="str">
        <f>_xlfn.XLOOKUP(StatementLookup[[#This Row],[TopicID]],topics!I:I,topics!D:D)</f>
        <v>KS3.Science</v>
      </c>
      <c r="D553" s="43" t="str">
        <f>_xlfn.XLOOKUP(StatementLookup[[#This Row],[TopicID]],topics!I:I,topics!E:E)</f>
        <v>Y8.Science</v>
      </c>
      <c r="E553" s="44">
        <v>8</v>
      </c>
      <c r="F553" s="36" t="s">
        <v>4</v>
      </c>
      <c r="G553" s="45">
        <v>5</v>
      </c>
      <c r="H553" s="36">
        <v>1</v>
      </c>
      <c r="I553" s="46">
        <v>2</v>
      </c>
      <c r="J55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8B5</v>
      </c>
      <c r="K55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8B5.1</v>
      </c>
      <c r="L55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8B5.1.2</v>
      </c>
      <c r="M553" s="26" t="str">
        <f>IF(ISERROR(_xlfn.XLOOKUP(StatementLookup[[#This Row],[TopicID]],TopicLookup[TopicID],TopicLookup[TopicTitle])),"",_xlfn.XLOOKUP(StatementLookup[[#This Row],[TopicID]],TopicLookup[TopicID],TopicLookup[TopicTitle]))</f>
        <v>Disease And The Immune System</v>
      </c>
      <c r="N553" s="42" t="str">
        <f>IF(ISERROR(_xlfn.XLOOKUP(StatementLookup[[#This Row],[LessonID]],LessonLookup[LessonID],LessonLookup[LessonTitle])),"",_xlfn.XLOOKUP(StatementLookup[[#This Row],[LessonID]],LessonLookup[LessonID],LessonLookup[LessonTitle]))</f>
        <v>Pathogens</v>
      </c>
      <c r="O553" s="1" t="str">
        <f>IF(StatementLookup[[#This Row],[LearningStatementEnter]]="",StatementLookup[[#This Row],[LearningStatementAuto]],StatementLookup[[#This Row],[LearningStatementEnter]])</f>
        <v>Describe basic parts of bacteria, viruses and fungi</v>
      </c>
      <c r="P553" s="43" t="s">
        <v>1602</v>
      </c>
      <c r="Q553" s="1" t="s">
        <v>2953</v>
      </c>
      <c r="R553" s="1"/>
      <c r="S55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53" s="43"/>
      <c r="U553" s="43"/>
      <c r="V553" s="43"/>
      <c r="W553" s="43"/>
      <c r="X553" s="43"/>
      <c r="Y553" s="43"/>
      <c r="Z553" s="43"/>
      <c r="AA553" s="43"/>
      <c r="AC553" s="43"/>
      <c r="AD553" s="43"/>
    </row>
    <row r="554" spans="1:30" ht="14.65" customHeight="1" x14ac:dyDescent="0.25">
      <c r="A554" s="42" t="str">
        <f>_xlfn.XLOOKUP(StatementLookup[[#This Row],[TopicID]],TopicLookup[TopicID],TopicLookup[SyllabusSubject])</f>
        <v>Science</v>
      </c>
      <c r="B554" s="43">
        <f>_xlfn.XLOOKUP(StatementLookup[[#This Row],[TopicID]],TopicLookup[TopicID],TopicLookup[SyllabusKeyStage])</f>
        <v>3</v>
      </c>
      <c r="C554" s="43" t="str">
        <f>_xlfn.XLOOKUP(StatementLookup[[#This Row],[TopicID]],topics!I:I,topics!D:D)</f>
        <v>KS3.Science</v>
      </c>
      <c r="D554" s="43" t="str">
        <f>_xlfn.XLOOKUP(StatementLookup[[#This Row],[TopicID]],topics!I:I,topics!E:E)</f>
        <v>Y8.Science</v>
      </c>
      <c r="E554" s="44">
        <v>8</v>
      </c>
      <c r="F554" s="36" t="s">
        <v>4</v>
      </c>
      <c r="G554" s="45">
        <v>5</v>
      </c>
      <c r="H554" s="36">
        <v>1</v>
      </c>
      <c r="I554" s="46">
        <v>3</v>
      </c>
      <c r="J55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8B5</v>
      </c>
      <c r="K55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8B5.1</v>
      </c>
      <c r="L55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8B5.1.3</v>
      </c>
      <c r="M554" s="26" t="str">
        <f>IF(ISERROR(_xlfn.XLOOKUP(StatementLookup[[#This Row],[TopicID]],TopicLookup[TopicID],TopicLookup[TopicTitle])),"",_xlfn.XLOOKUP(StatementLookup[[#This Row],[TopicID]],TopicLookup[TopicID],TopicLookup[TopicTitle]))</f>
        <v>Disease And The Immune System</v>
      </c>
      <c r="N554" s="42" t="str">
        <f>IF(ISERROR(_xlfn.XLOOKUP(StatementLookup[[#This Row],[LessonID]],LessonLookup[LessonID],LessonLookup[LessonTitle])),"",_xlfn.XLOOKUP(StatementLookup[[#This Row],[LessonID]],LessonLookup[LessonID],LessonLookup[LessonTitle]))</f>
        <v>Pathogens</v>
      </c>
      <c r="O554" s="1" t="str">
        <f>IF(StatementLookup[[#This Row],[LearningStatementEnter]]="",StatementLookup[[#This Row],[LearningStatementAuto]],StatementLookup[[#This Row],[LearningStatementEnter]])</f>
        <v>Name a disease caused by each pathogen</v>
      </c>
      <c r="P554" s="43" t="s">
        <v>1603</v>
      </c>
      <c r="Q554" s="1" t="s">
        <v>2953</v>
      </c>
      <c r="R554" s="1"/>
      <c r="S55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54" s="43"/>
      <c r="U554" s="43"/>
      <c r="V554" s="43"/>
      <c r="W554" s="43"/>
      <c r="X554" s="43"/>
      <c r="Y554" s="43"/>
      <c r="Z554" s="43"/>
      <c r="AA554" s="43"/>
      <c r="AC554" s="43"/>
      <c r="AD554" s="43"/>
    </row>
    <row r="555" spans="1:30" ht="14.65" customHeight="1" x14ac:dyDescent="0.25">
      <c r="A555" s="42" t="str">
        <f>_xlfn.XLOOKUP(StatementLookup[[#This Row],[TopicID]],TopicLookup[TopicID],TopicLookup[SyllabusSubject])</f>
        <v>Science</v>
      </c>
      <c r="B555" s="43">
        <f>_xlfn.XLOOKUP(StatementLookup[[#This Row],[TopicID]],TopicLookup[TopicID],TopicLookup[SyllabusKeyStage])</f>
        <v>3</v>
      </c>
      <c r="C555" s="43" t="str">
        <f>_xlfn.XLOOKUP(StatementLookup[[#This Row],[TopicID]],topics!I:I,topics!D:D)</f>
        <v>KS3.Science</v>
      </c>
      <c r="D555" s="43" t="str">
        <f>_xlfn.XLOOKUP(StatementLookup[[#This Row],[TopicID]],topics!I:I,topics!E:E)</f>
        <v>Y8.Science</v>
      </c>
      <c r="E555" s="44">
        <v>8</v>
      </c>
      <c r="F555" s="36" t="s">
        <v>4</v>
      </c>
      <c r="G555" s="45">
        <v>5</v>
      </c>
      <c r="H555" s="36">
        <v>2</v>
      </c>
      <c r="I555" s="46">
        <v>1</v>
      </c>
      <c r="J55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8B5</v>
      </c>
      <c r="K55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8B5.2</v>
      </c>
      <c r="L55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8B5.2.1</v>
      </c>
      <c r="M555" s="26" t="str">
        <f>IF(ISERROR(_xlfn.XLOOKUP(StatementLookup[[#This Row],[TopicID]],TopicLookup[TopicID],TopicLookup[TopicTitle])),"",_xlfn.XLOOKUP(StatementLookup[[#This Row],[TopicID]],TopicLookup[TopicID],TopicLookup[TopicTitle]))</f>
        <v>Disease And The Immune System</v>
      </c>
      <c r="N555" s="42" t="str">
        <f>IF(ISERROR(_xlfn.XLOOKUP(StatementLookup[[#This Row],[LessonID]],LessonLookup[LessonID],LessonLookup[LessonTitle])),"",_xlfn.XLOOKUP(StatementLookup[[#This Row],[LessonID]],LessonLookup[LessonID],LessonLookup[LessonTitle]))</f>
        <v>The immune system</v>
      </c>
      <c r="O555" s="1" t="str">
        <f>IF(StatementLookup[[#This Row],[LearningStatementEnter]]="",StatementLookup[[#This Row],[LearningStatementAuto]],StatementLookup[[#This Row],[LearningStatementEnter]])</f>
        <v>State the key parts of the immune system</v>
      </c>
      <c r="P555" s="43" t="s">
        <v>1604</v>
      </c>
      <c r="Q555" s="1" t="s">
        <v>2953</v>
      </c>
      <c r="R555" s="1"/>
      <c r="S55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55" s="43"/>
      <c r="U555" s="43"/>
      <c r="V555" s="43"/>
      <c r="W555" s="43"/>
      <c r="X555" s="43"/>
      <c r="Y555" s="43"/>
      <c r="Z555" s="43"/>
      <c r="AA555" s="43"/>
      <c r="AC555" s="43"/>
      <c r="AD555" s="43"/>
    </row>
    <row r="556" spans="1:30" ht="14.65" customHeight="1" x14ac:dyDescent="0.25">
      <c r="A556" s="42" t="str">
        <f>_xlfn.XLOOKUP(StatementLookup[[#This Row],[TopicID]],TopicLookup[TopicID],TopicLookup[SyllabusSubject])</f>
        <v>Science</v>
      </c>
      <c r="B556" s="43">
        <f>_xlfn.XLOOKUP(StatementLookup[[#This Row],[TopicID]],TopicLookup[TopicID],TopicLookup[SyllabusKeyStage])</f>
        <v>3</v>
      </c>
      <c r="C556" s="43" t="str">
        <f>_xlfn.XLOOKUP(StatementLookup[[#This Row],[TopicID]],topics!I:I,topics!D:D)</f>
        <v>KS3.Science</v>
      </c>
      <c r="D556" s="43" t="str">
        <f>_xlfn.XLOOKUP(StatementLookup[[#This Row],[TopicID]],topics!I:I,topics!E:E)</f>
        <v>Y8.Science</v>
      </c>
      <c r="E556" s="44">
        <v>8</v>
      </c>
      <c r="F556" s="36" t="s">
        <v>4</v>
      </c>
      <c r="G556" s="45">
        <v>5</v>
      </c>
      <c r="H556" s="36">
        <v>2</v>
      </c>
      <c r="I556" s="46">
        <v>2</v>
      </c>
      <c r="J55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8B5</v>
      </c>
      <c r="K55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8B5.2</v>
      </c>
      <c r="L55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8B5.2.2</v>
      </c>
      <c r="M556" s="26" t="str">
        <f>IF(ISERROR(_xlfn.XLOOKUP(StatementLookup[[#This Row],[TopicID]],TopicLookup[TopicID],TopicLookup[TopicTitle])),"",_xlfn.XLOOKUP(StatementLookup[[#This Row],[TopicID]],TopicLookup[TopicID],TopicLookup[TopicTitle]))</f>
        <v>Disease And The Immune System</v>
      </c>
      <c r="N556" s="42" t="str">
        <f>IF(ISERROR(_xlfn.XLOOKUP(StatementLookup[[#This Row],[LessonID]],LessonLookup[LessonID],LessonLookup[LessonTitle])),"",_xlfn.XLOOKUP(StatementLookup[[#This Row],[LessonID]],LessonLookup[LessonID],LessonLookup[LessonTitle]))</f>
        <v>The immune system</v>
      </c>
      <c r="O556" s="1" t="str">
        <f>IF(StatementLookup[[#This Row],[LearningStatementEnter]]="",StatementLookup[[#This Row],[LearningStatementAuto]],StatementLookup[[#This Row],[LearningStatementEnter]])</f>
        <v>Describe the role of the immune system</v>
      </c>
      <c r="P556" s="1" t="s">
        <v>1605</v>
      </c>
      <c r="Q556" s="1" t="s">
        <v>2953</v>
      </c>
      <c r="R556" s="1"/>
      <c r="S55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56" s="43"/>
      <c r="U556" s="43"/>
      <c r="V556" s="43"/>
      <c r="W556" s="43"/>
      <c r="X556" s="43"/>
      <c r="Y556" s="43"/>
      <c r="Z556" s="43"/>
      <c r="AA556" s="43"/>
      <c r="AC556" s="43"/>
      <c r="AD556" s="43"/>
    </row>
    <row r="557" spans="1:30" ht="14.65" customHeight="1" x14ac:dyDescent="0.25">
      <c r="A557" s="42" t="str">
        <f>_xlfn.XLOOKUP(StatementLookup[[#This Row],[TopicID]],TopicLookup[TopicID],TopicLookup[SyllabusSubject])</f>
        <v>Science</v>
      </c>
      <c r="B557" s="43">
        <f>_xlfn.XLOOKUP(StatementLookup[[#This Row],[TopicID]],TopicLookup[TopicID],TopicLookup[SyllabusKeyStage])</f>
        <v>3</v>
      </c>
      <c r="C557" s="43" t="str">
        <f>_xlfn.XLOOKUP(StatementLookup[[#This Row],[TopicID]],topics!I:I,topics!D:D)</f>
        <v>KS3.Science</v>
      </c>
      <c r="D557" s="43" t="str">
        <f>_xlfn.XLOOKUP(StatementLookup[[#This Row],[TopicID]],topics!I:I,topics!E:E)</f>
        <v>Y8.Science</v>
      </c>
      <c r="E557" s="44">
        <v>8</v>
      </c>
      <c r="F557" s="36" t="s">
        <v>4</v>
      </c>
      <c r="G557" s="45">
        <v>5</v>
      </c>
      <c r="H557" s="36">
        <v>2</v>
      </c>
      <c r="I557" s="46">
        <v>3</v>
      </c>
      <c r="J55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8B5</v>
      </c>
      <c r="K55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8B5.2</v>
      </c>
      <c r="L55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8B5.2.3</v>
      </c>
      <c r="M557" s="26" t="str">
        <f>IF(ISERROR(_xlfn.XLOOKUP(StatementLookup[[#This Row],[TopicID]],TopicLookup[TopicID],TopicLookup[TopicTitle])),"",_xlfn.XLOOKUP(StatementLookup[[#This Row],[TopicID]],TopicLookup[TopicID],TopicLookup[TopicTitle]))</f>
        <v>Disease And The Immune System</v>
      </c>
      <c r="N557" s="42" t="str">
        <f>IF(ISERROR(_xlfn.XLOOKUP(StatementLookup[[#This Row],[LessonID]],LessonLookup[LessonID],LessonLookup[LessonTitle])),"",_xlfn.XLOOKUP(StatementLookup[[#This Row],[LessonID]],LessonLookup[LessonID],LessonLookup[LessonTitle]))</f>
        <v>The immune system</v>
      </c>
      <c r="O557" s="1" t="str">
        <f>IF(StatementLookup[[#This Row],[LearningStatementEnter]]="",StatementLookup[[#This Row],[LearningStatementAuto]],StatementLookup[[#This Row],[LearningStatementEnter]])</f>
        <v>Explain how different parts play different roles</v>
      </c>
      <c r="P557" s="43" t="s">
        <v>1606</v>
      </c>
      <c r="Q557" s="1" t="s">
        <v>2953</v>
      </c>
      <c r="R557" s="1"/>
      <c r="S55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57" s="43"/>
      <c r="U557" s="43"/>
      <c r="V557" s="43"/>
      <c r="W557" s="43"/>
      <c r="X557" s="43"/>
      <c r="Y557" s="43"/>
      <c r="Z557" s="43"/>
      <c r="AA557" s="43"/>
      <c r="AC557" s="43"/>
      <c r="AD557" s="43"/>
    </row>
    <row r="558" spans="1:30" ht="14.65" customHeight="1" x14ac:dyDescent="0.25">
      <c r="A558" s="42" t="str">
        <f>_xlfn.XLOOKUP(StatementLookup[[#This Row],[TopicID]],TopicLookup[TopicID],TopicLookup[SyllabusSubject])</f>
        <v>Science</v>
      </c>
      <c r="B558" s="43">
        <f>_xlfn.XLOOKUP(StatementLookup[[#This Row],[TopicID]],TopicLookup[TopicID],TopicLookup[SyllabusKeyStage])</f>
        <v>3</v>
      </c>
      <c r="C558" s="43" t="str">
        <f>_xlfn.XLOOKUP(StatementLookup[[#This Row],[TopicID]],topics!I:I,topics!D:D)</f>
        <v>KS3.Science</v>
      </c>
      <c r="D558" s="43" t="str">
        <f>_xlfn.XLOOKUP(StatementLookup[[#This Row],[TopicID]],topics!I:I,topics!E:E)</f>
        <v>Y8.Science</v>
      </c>
      <c r="E558" s="44">
        <v>8</v>
      </c>
      <c r="F558" s="36" t="s">
        <v>4</v>
      </c>
      <c r="G558" s="45">
        <v>5</v>
      </c>
      <c r="H558" s="36">
        <v>3</v>
      </c>
      <c r="I558" s="46">
        <v>1</v>
      </c>
      <c r="J55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8B5</v>
      </c>
      <c r="K55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8B5.3</v>
      </c>
      <c r="L55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8B5.3.1</v>
      </c>
      <c r="M558" s="26" t="str">
        <f>IF(ISERROR(_xlfn.XLOOKUP(StatementLookup[[#This Row],[TopicID]],TopicLookup[TopicID],TopicLookup[TopicTitle])),"",_xlfn.XLOOKUP(StatementLookup[[#This Row],[TopicID]],TopicLookup[TopicID],TopicLookup[TopicTitle]))</f>
        <v>Disease And The Immune System</v>
      </c>
      <c r="N558" s="42" t="str">
        <f>IF(ISERROR(_xlfn.XLOOKUP(StatementLookup[[#This Row],[LessonID]],LessonLookup[LessonID],LessonLookup[LessonTitle])),"",_xlfn.XLOOKUP(StatementLookup[[#This Row],[LessonID]],LessonLookup[LessonID],LessonLookup[LessonTitle]))</f>
        <v>Vaccines and Immunisation</v>
      </c>
      <c r="O558" s="1" t="str">
        <f>IF(StatementLookup[[#This Row],[LearningStatementEnter]]="",StatementLookup[[#This Row],[LearningStatementAuto]],StatementLookup[[#This Row],[LearningStatementEnter]])</f>
        <v>State what is in a vaccine</v>
      </c>
      <c r="P558" s="43" t="s">
        <v>1607</v>
      </c>
      <c r="Q558" s="1" t="s">
        <v>2953</v>
      </c>
      <c r="R558" s="1"/>
      <c r="S55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58" s="43"/>
      <c r="U558" s="43"/>
      <c r="V558" s="43"/>
      <c r="W558" s="43"/>
      <c r="X558" s="43"/>
      <c r="Y558" s="43"/>
      <c r="Z558" s="43"/>
      <c r="AA558" s="43"/>
      <c r="AC558" s="43"/>
      <c r="AD558" s="43"/>
    </row>
    <row r="559" spans="1:30" ht="14.65" customHeight="1" x14ac:dyDescent="0.25">
      <c r="A559" s="42" t="str">
        <f>_xlfn.XLOOKUP(StatementLookup[[#This Row],[TopicID]],TopicLookup[TopicID],TopicLookup[SyllabusSubject])</f>
        <v>Science</v>
      </c>
      <c r="B559" s="43">
        <f>_xlfn.XLOOKUP(StatementLookup[[#This Row],[TopicID]],TopicLookup[TopicID],TopicLookup[SyllabusKeyStage])</f>
        <v>3</v>
      </c>
      <c r="C559" s="43" t="str">
        <f>_xlfn.XLOOKUP(StatementLookup[[#This Row],[TopicID]],topics!I:I,topics!D:D)</f>
        <v>KS3.Science</v>
      </c>
      <c r="D559" s="43" t="str">
        <f>_xlfn.XLOOKUP(StatementLookup[[#This Row],[TopicID]],topics!I:I,topics!E:E)</f>
        <v>Y8.Science</v>
      </c>
      <c r="E559" s="44">
        <v>8</v>
      </c>
      <c r="F559" s="36" t="s">
        <v>4</v>
      </c>
      <c r="G559" s="45">
        <v>5</v>
      </c>
      <c r="H559" s="36">
        <v>3</v>
      </c>
      <c r="I559" s="46">
        <v>2</v>
      </c>
      <c r="J55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8B5</v>
      </c>
      <c r="K55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8B5.3</v>
      </c>
      <c r="L55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8B5.3.2</v>
      </c>
      <c r="M559" s="26" t="str">
        <f>IF(ISERROR(_xlfn.XLOOKUP(StatementLookup[[#This Row],[TopicID]],TopicLookup[TopicID],TopicLookup[TopicTitle])),"",_xlfn.XLOOKUP(StatementLookup[[#This Row],[TopicID]],TopicLookup[TopicID],TopicLookup[TopicTitle]))</f>
        <v>Disease And The Immune System</v>
      </c>
      <c r="N559" s="42" t="str">
        <f>IF(ISERROR(_xlfn.XLOOKUP(StatementLookup[[#This Row],[LessonID]],LessonLookup[LessonID],LessonLookup[LessonTitle])),"",_xlfn.XLOOKUP(StatementLookup[[#This Row],[LessonID]],LessonLookup[LessonID],LessonLookup[LessonTitle]))</f>
        <v>Vaccines and Immunisation</v>
      </c>
      <c r="O559" s="1" t="str">
        <f>IF(StatementLookup[[#This Row],[LearningStatementEnter]]="",StatementLookup[[#This Row],[LearningStatementAuto]],StatementLookup[[#This Row],[LearningStatementEnter]])</f>
        <v>Describe how a vaccine works</v>
      </c>
      <c r="P559" s="43" t="s">
        <v>1608</v>
      </c>
      <c r="Q559" s="1" t="s">
        <v>2953</v>
      </c>
      <c r="R559" s="1"/>
      <c r="S55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59" s="43"/>
      <c r="U559" s="43"/>
      <c r="V559" s="43"/>
      <c r="W559" s="43"/>
      <c r="X559" s="43"/>
      <c r="Y559" s="43"/>
      <c r="Z559" s="43"/>
      <c r="AA559" s="43"/>
      <c r="AC559" s="43"/>
      <c r="AD559" s="43"/>
    </row>
    <row r="560" spans="1:30" ht="14.65" customHeight="1" x14ac:dyDescent="0.25">
      <c r="A560" s="42" t="str">
        <f>_xlfn.XLOOKUP(StatementLookup[[#This Row],[TopicID]],TopicLookup[TopicID],TopicLookup[SyllabusSubject])</f>
        <v>Science</v>
      </c>
      <c r="B560" s="43">
        <f>_xlfn.XLOOKUP(StatementLookup[[#This Row],[TopicID]],TopicLookup[TopicID],TopicLookup[SyllabusKeyStage])</f>
        <v>3</v>
      </c>
      <c r="C560" s="43" t="str">
        <f>_xlfn.XLOOKUP(StatementLookup[[#This Row],[TopicID]],topics!I:I,topics!D:D)</f>
        <v>KS3.Science</v>
      </c>
      <c r="D560" s="43" t="str">
        <f>_xlfn.XLOOKUP(StatementLookup[[#This Row],[TopicID]],topics!I:I,topics!E:E)</f>
        <v>Y8.Science</v>
      </c>
      <c r="E560" s="44">
        <v>8</v>
      </c>
      <c r="F560" s="36" t="s">
        <v>4</v>
      </c>
      <c r="G560" s="45">
        <v>5</v>
      </c>
      <c r="H560" s="36">
        <v>3</v>
      </c>
      <c r="I560" s="46">
        <v>3</v>
      </c>
      <c r="J56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8B5</v>
      </c>
      <c r="K56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8B5.3</v>
      </c>
      <c r="L56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8B5.3.3</v>
      </c>
      <c r="M560" s="26" t="str">
        <f>IF(ISERROR(_xlfn.XLOOKUP(StatementLookup[[#This Row],[TopicID]],TopicLookup[TopicID],TopicLookup[TopicTitle])),"",_xlfn.XLOOKUP(StatementLookup[[#This Row],[TopicID]],TopicLookup[TopicID],TopicLookup[TopicTitle]))</f>
        <v>Disease And The Immune System</v>
      </c>
      <c r="N560" s="42" t="str">
        <f>IF(ISERROR(_xlfn.XLOOKUP(StatementLookup[[#This Row],[LessonID]],LessonLookup[LessonID],LessonLookup[LessonTitle])),"",_xlfn.XLOOKUP(StatementLookup[[#This Row],[LessonID]],LessonLookup[LessonID],LessonLookup[LessonTitle]))</f>
        <v>Vaccines and Immunisation</v>
      </c>
      <c r="O560" s="1" t="str">
        <f>IF(StatementLookup[[#This Row],[LearningStatementEnter]]="",StatementLookup[[#This Row],[LearningStatementAuto]],StatementLookup[[#This Row],[LearningStatementEnter]])</f>
        <v>Describe why vaccination can be controversial</v>
      </c>
      <c r="P560" s="43" t="s">
        <v>1609</v>
      </c>
      <c r="Q560" s="1" t="s">
        <v>2953</v>
      </c>
      <c r="R560" s="1"/>
      <c r="S56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60" s="43"/>
      <c r="U560" s="43"/>
      <c r="V560" s="43"/>
      <c r="W560" s="43"/>
      <c r="X560" s="43"/>
      <c r="Y560" s="43"/>
      <c r="Z560" s="43"/>
      <c r="AA560" s="43"/>
      <c r="AC560" s="43"/>
      <c r="AD560" s="43"/>
    </row>
    <row r="561" spans="1:30" ht="14.65" customHeight="1" x14ac:dyDescent="0.25">
      <c r="A561" s="42" t="str">
        <f>_xlfn.XLOOKUP(StatementLookup[[#This Row],[TopicID]],TopicLookup[TopicID],TopicLookup[SyllabusSubject])</f>
        <v>Science</v>
      </c>
      <c r="B561" s="43">
        <f>_xlfn.XLOOKUP(StatementLookup[[#This Row],[TopicID]],TopicLookup[TopicID],TopicLookup[SyllabusKeyStage])</f>
        <v>3</v>
      </c>
      <c r="C561" s="43" t="str">
        <f>_xlfn.XLOOKUP(StatementLookup[[#This Row],[TopicID]],topics!I:I,topics!D:D)</f>
        <v>KS3.Science</v>
      </c>
      <c r="D561" s="43" t="str">
        <f>_xlfn.XLOOKUP(StatementLookup[[#This Row],[TopicID]],topics!I:I,topics!E:E)</f>
        <v>Y8.Science</v>
      </c>
      <c r="E561" s="44">
        <v>8</v>
      </c>
      <c r="F561" s="36" t="s">
        <v>4</v>
      </c>
      <c r="G561" s="45">
        <v>5</v>
      </c>
      <c r="H561" s="36">
        <v>4</v>
      </c>
      <c r="I561" s="46">
        <v>1</v>
      </c>
      <c r="J56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8B5</v>
      </c>
      <c r="K56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8B5.4</v>
      </c>
      <c r="L56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8B5.4.1</v>
      </c>
      <c r="M561" s="26" t="str">
        <f>IF(ISERROR(_xlfn.XLOOKUP(StatementLookup[[#This Row],[TopicID]],TopicLookup[TopicID],TopicLookup[TopicTitle])),"",_xlfn.XLOOKUP(StatementLookup[[#This Row],[TopicID]],TopicLookup[TopicID],TopicLookup[TopicTitle]))</f>
        <v>Disease And The Immune System</v>
      </c>
      <c r="N561" s="42" t="str">
        <f>IF(ISERROR(_xlfn.XLOOKUP(StatementLookup[[#This Row],[LessonID]],LessonLookup[LessonID],LessonLookup[LessonTitle])),"",_xlfn.XLOOKUP(StatementLookup[[#This Row],[LessonID]],LessonLookup[LessonID],LessonLookup[LessonTitle]))</f>
        <v>Antibiotics and their uses</v>
      </c>
      <c r="O561" s="1" t="str">
        <f>IF(StatementLookup[[#This Row],[LearningStatementEnter]]="",StatementLookup[[#This Row],[LearningStatementAuto]],StatementLookup[[#This Row],[LearningStatementEnter]])</f>
        <v>State what an antibiotic does</v>
      </c>
      <c r="P561" s="43" t="s">
        <v>1610</v>
      </c>
      <c r="Q561" s="1" t="s">
        <v>2953</v>
      </c>
      <c r="R561" s="1"/>
      <c r="S56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61" s="43"/>
      <c r="U561" s="43"/>
      <c r="V561" s="43"/>
      <c r="W561" s="43"/>
      <c r="X561" s="43"/>
      <c r="Y561" s="43"/>
      <c r="Z561" s="43"/>
      <c r="AA561" s="43"/>
      <c r="AC561" s="43"/>
      <c r="AD561" s="43"/>
    </row>
    <row r="562" spans="1:30" ht="14.65" customHeight="1" x14ac:dyDescent="0.25">
      <c r="A562" s="42" t="str">
        <f>_xlfn.XLOOKUP(StatementLookup[[#This Row],[TopicID]],TopicLookup[TopicID],TopicLookup[SyllabusSubject])</f>
        <v>Science</v>
      </c>
      <c r="B562" s="43">
        <f>_xlfn.XLOOKUP(StatementLookup[[#This Row],[TopicID]],TopicLookup[TopicID],TopicLookup[SyllabusKeyStage])</f>
        <v>3</v>
      </c>
      <c r="C562" s="43" t="str">
        <f>_xlfn.XLOOKUP(StatementLookup[[#This Row],[TopicID]],topics!I:I,topics!D:D)</f>
        <v>KS3.Science</v>
      </c>
      <c r="D562" s="43" t="str">
        <f>_xlfn.XLOOKUP(StatementLookup[[#This Row],[TopicID]],topics!I:I,topics!E:E)</f>
        <v>Y8.Science</v>
      </c>
      <c r="E562" s="44">
        <v>8</v>
      </c>
      <c r="F562" s="36" t="s">
        <v>4</v>
      </c>
      <c r="G562" s="45">
        <v>5</v>
      </c>
      <c r="H562" s="36">
        <v>4</v>
      </c>
      <c r="I562" s="46">
        <v>2</v>
      </c>
      <c r="J56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8B5</v>
      </c>
      <c r="K56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8B5.4</v>
      </c>
      <c r="L56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8B5.4.2</v>
      </c>
      <c r="M562" s="26" t="str">
        <f>IF(ISERROR(_xlfn.XLOOKUP(StatementLookup[[#This Row],[TopicID]],TopicLookup[TopicID],TopicLookup[TopicTitle])),"",_xlfn.XLOOKUP(StatementLookup[[#This Row],[TopicID]],TopicLookup[TopicID],TopicLookup[TopicTitle]))</f>
        <v>Disease And The Immune System</v>
      </c>
      <c r="N562" s="42" t="str">
        <f>IF(ISERROR(_xlfn.XLOOKUP(StatementLookup[[#This Row],[LessonID]],LessonLookup[LessonID],LessonLookup[LessonTitle])),"",_xlfn.XLOOKUP(StatementLookup[[#This Row],[LessonID]],LessonLookup[LessonID],LessonLookup[LessonTitle]))</f>
        <v>Antibiotics and their uses</v>
      </c>
      <c r="O562" s="1" t="str">
        <f>IF(StatementLookup[[#This Row],[LearningStatementEnter]]="",StatementLookup[[#This Row],[LearningStatementAuto]],StatementLookup[[#This Row],[LearningStatementEnter]])</f>
        <v>Explain how different antibiotics work</v>
      </c>
      <c r="P562" s="43" t="s">
        <v>1611</v>
      </c>
      <c r="Q562" s="1" t="s">
        <v>2953</v>
      </c>
      <c r="R562" s="1"/>
      <c r="S56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62" s="43"/>
      <c r="U562" s="43"/>
      <c r="V562" s="43"/>
      <c r="W562" s="43"/>
      <c r="X562" s="43"/>
      <c r="Y562" s="43"/>
      <c r="Z562" s="43"/>
      <c r="AA562" s="43"/>
      <c r="AC562" s="43"/>
      <c r="AD562" s="43"/>
    </row>
    <row r="563" spans="1:30" ht="14.65" customHeight="1" x14ac:dyDescent="0.25">
      <c r="A563" s="42" t="str">
        <f>_xlfn.XLOOKUP(StatementLookup[[#This Row],[TopicID]],TopicLookup[TopicID],TopicLookup[SyllabusSubject])</f>
        <v>Science</v>
      </c>
      <c r="B563" s="43">
        <f>_xlfn.XLOOKUP(StatementLookup[[#This Row],[TopicID]],TopicLookup[TopicID],TopicLookup[SyllabusKeyStage])</f>
        <v>3</v>
      </c>
      <c r="C563" s="43" t="str">
        <f>_xlfn.XLOOKUP(StatementLookup[[#This Row],[TopicID]],topics!I:I,topics!D:D)</f>
        <v>KS3.Science</v>
      </c>
      <c r="D563" s="43" t="str">
        <f>_xlfn.XLOOKUP(StatementLookup[[#This Row],[TopicID]],topics!I:I,topics!E:E)</f>
        <v>Y8.Science</v>
      </c>
      <c r="E563" s="44">
        <v>8</v>
      </c>
      <c r="F563" s="36" t="s">
        <v>4</v>
      </c>
      <c r="G563" s="45">
        <v>5</v>
      </c>
      <c r="H563" s="36">
        <v>4</v>
      </c>
      <c r="I563" s="46">
        <v>3</v>
      </c>
      <c r="J56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8B5</v>
      </c>
      <c r="K56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8B5.4</v>
      </c>
      <c r="L56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8B5.4.3</v>
      </c>
      <c r="M563" s="26" t="str">
        <f>IF(ISERROR(_xlfn.XLOOKUP(StatementLookup[[#This Row],[TopicID]],TopicLookup[TopicID],TopicLookup[TopicTitle])),"",_xlfn.XLOOKUP(StatementLookup[[#This Row],[TopicID]],TopicLookup[TopicID],TopicLookup[TopicTitle]))</f>
        <v>Disease And The Immune System</v>
      </c>
      <c r="N563" s="42" t="str">
        <f>IF(ISERROR(_xlfn.XLOOKUP(StatementLookup[[#This Row],[LessonID]],LessonLookup[LessonID],LessonLookup[LessonTitle])),"",_xlfn.XLOOKUP(StatementLookup[[#This Row],[LessonID]],LessonLookup[LessonID],LessonLookup[LessonTitle]))</f>
        <v>Antibiotics and their uses</v>
      </c>
      <c r="O563" s="1" t="str">
        <f>IF(StatementLookup[[#This Row],[LearningStatementEnter]]="",StatementLookup[[#This Row],[LearningStatementAuto]],StatementLookup[[#This Row],[LearningStatementEnter]])</f>
        <v>Explain how antibiotic resistance occurs</v>
      </c>
      <c r="P563" s="43" t="s">
        <v>1612</v>
      </c>
      <c r="Q563" s="1" t="s">
        <v>2953</v>
      </c>
      <c r="R563" s="1"/>
      <c r="S56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63" s="43"/>
      <c r="U563" s="43"/>
      <c r="V563" s="43"/>
      <c r="W563" s="43"/>
      <c r="X563" s="43"/>
      <c r="Y563" s="43"/>
      <c r="Z563" s="43"/>
      <c r="AA563" s="43"/>
      <c r="AC563" s="43"/>
      <c r="AD563" s="43"/>
    </row>
    <row r="564" spans="1:30" ht="14.65" customHeight="1" x14ac:dyDescent="0.25">
      <c r="A564" s="42" t="str">
        <f>_xlfn.XLOOKUP(StatementLookup[[#This Row],[TopicID]],TopicLookup[TopicID],TopicLookup[SyllabusSubject])</f>
        <v>Science</v>
      </c>
      <c r="B564" s="43">
        <f>_xlfn.XLOOKUP(StatementLookup[[#This Row],[TopicID]],TopicLookup[TopicID],TopicLookup[SyllabusKeyStage])</f>
        <v>3</v>
      </c>
      <c r="C564" s="43" t="str">
        <f>_xlfn.XLOOKUP(StatementLookup[[#This Row],[TopicID]],topics!I:I,topics!D:D)</f>
        <v>KS3.Science</v>
      </c>
      <c r="D564" s="43" t="str">
        <f>_xlfn.XLOOKUP(StatementLookup[[#This Row],[TopicID]],topics!I:I,topics!E:E)</f>
        <v>Y8.Science</v>
      </c>
      <c r="E564" s="44">
        <v>8</v>
      </c>
      <c r="F564" s="36" t="s">
        <v>4</v>
      </c>
      <c r="G564" s="45">
        <v>5</v>
      </c>
      <c r="H564" s="36">
        <v>5</v>
      </c>
      <c r="I564" s="46">
        <v>1</v>
      </c>
      <c r="J56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8B5</v>
      </c>
      <c r="K56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8B5.5</v>
      </c>
      <c r="L56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8B5.5.1</v>
      </c>
      <c r="M564" s="26" t="str">
        <f>IF(ISERROR(_xlfn.XLOOKUP(StatementLookup[[#This Row],[TopicID]],TopicLookup[TopicID],TopicLookup[TopicTitle])),"",_xlfn.XLOOKUP(StatementLookup[[#This Row],[TopicID]],TopicLookup[TopicID],TopicLookup[TopicTitle]))</f>
        <v>Disease And The Immune System</v>
      </c>
      <c r="N564" s="42" t="str">
        <f>IF(ISERROR(_xlfn.XLOOKUP(StatementLookup[[#This Row],[LessonID]],LessonLookup[LessonID],LessonLookup[LessonTitle])),"",_xlfn.XLOOKUP(StatementLookup[[#This Row],[LessonID]],LessonLookup[LessonID],LessonLookup[LessonTitle]))</f>
        <v>Disease</v>
      </c>
      <c r="O564" s="1" t="str">
        <f>IF(StatementLookup[[#This Row],[LearningStatementEnter]]="",StatementLookup[[#This Row],[LearningStatementAuto]],StatementLookup[[#This Row],[LearningStatementEnter]])</f>
        <v>Define the meaning of: disease, infectious/communicable disease, non-communicable disease, pathogen</v>
      </c>
      <c r="P564" s="43" t="s">
        <v>1613</v>
      </c>
      <c r="Q564" s="1" t="s">
        <v>2953</v>
      </c>
      <c r="R564" s="1"/>
      <c r="S56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64" s="43"/>
      <c r="U564" s="43"/>
      <c r="V564" s="43"/>
      <c r="W564" s="43"/>
      <c r="X564" s="43"/>
      <c r="Y564" s="43"/>
      <c r="Z564" s="43"/>
      <c r="AA564" s="43"/>
      <c r="AC564" s="43"/>
      <c r="AD564" s="43"/>
    </row>
    <row r="565" spans="1:30" ht="14.65" customHeight="1" x14ac:dyDescent="0.25">
      <c r="A565" s="42" t="str">
        <f>_xlfn.XLOOKUP(StatementLookup[[#This Row],[TopicID]],TopicLookup[TopicID],TopicLookup[SyllabusSubject])</f>
        <v>Science</v>
      </c>
      <c r="B565" s="43">
        <f>_xlfn.XLOOKUP(StatementLookup[[#This Row],[TopicID]],TopicLookup[TopicID],TopicLookup[SyllabusKeyStage])</f>
        <v>3</v>
      </c>
      <c r="C565" s="43" t="str">
        <f>_xlfn.XLOOKUP(StatementLookup[[#This Row],[TopicID]],topics!I:I,topics!D:D)</f>
        <v>KS3.Science</v>
      </c>
      <c r="D565" s="43" t="str">
        <f>_xlfn.XLOOKUP(StatementLookup[[#This Row],[TopicID]],topics!I:I,topics!E:E)</f>
        <v>Y8.Science</v>
      </c>
      <c r="E565" s="44">
        <v>8</v>
      </c>
      <c r="F565" s="36" t="s">
        <v>4</v>
      </c>
      <c r="G565" s="45">
        <v>5</v>
      </c>
      <c r="H565" s="36">
        <v>5</v>
      </c>
      <c r="I565" s="46">
        <v>2</v>
      </c>
      <c r="J56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8B5</v>
      </c>
      <c r="K56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8B5.5</v>
      </c>
      <c r="L56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8B5.5.2</v>
      </c>
      <c r="M565" s="26" t="str">
        <f>IF(ISERROR(_xlfn.XLOOKUP(StatementLookup[[#This Row],[TopicID]],TopicLookup[TopicID],TopicLookup[TopicTitle])),"",_xlfn.XLOOKUP(StatementLookup[[#This Row],[TopicID]],TopicLookup[TopicID],TopicLookup[TopicTitle]))</f>
        <v>Disease And The Immune System</v>
      </c>
      <c r="N565" s="42" t="str">
        <f>IF(ISERROR(_xlfn.XLOOKUP(StatementLookup[[#This Row],[LessonID]],LessonLookup[LessonID],LessonLookup[LessonTitle])),"",_xlfn.XLOOKUP(StatementLookup[[#This Row],[LessonID]],LessonLookup[LessonID],LessonLookup[LessonTitle]))</f>
        <v>Disease</v>
      </c>
      <c r="O565" s="1" t="str">
        <f>IF(StatementLookup[[#This Row],[LearningStatementEnter]]="",StatementLookup[[#This Row],[LearningStatementAuto]],StatementLookup[[#This Row],[LearningStatementEnter]])</f>
        <v>Identify ways in which different diseases are spread</v>
      </c>
      <c r="P565" s="43" t="s">
        <v>1614</v>
      </c>
      <c r="Q565" s="1" t="s">
        <v>2953</v>
      </c>
      <c r="R565" s="1"/>
      <c r="S56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65" s="43"/>
      <c r="U565" s="43"/>
      <c r="V565" s="43"/>
      <c r="W565" s="43"/>
      <c r="X565" s="43"/>
      <c r="Y565" s="43"/>
      <c r="Z565" s="43"/>
      <c r="AA565" s="43"/>
      <c r="AC565" s="43"/>
      <c r="AD565" s="43"/>
    </row>
    <row r="566" spans="1:30" ht="14.65" customHeight="1" x14ac:dyDescent="0.25">
      <c r="A566" s="42" t="str">
        <f>_xlfn.XLOOKUP(StatementLookup[[#This Row],[TopicID]],TopicLookup[TopicID],TopicLookup[SyllabusSubject])</f>
        <v>Science</v>
      </c>
      <c r="B566" s="43">
        <f>_xlfn.XLOOKUP(StatementLookup[[#This Row],[TopicID]],TopicLookup[TopicID],TopicLookup[SyllabusKeyStage])</f>
        <v>3</v>
      </c>
      <c r="C566" s="43" t="str">
        <f>_xlfn.XLOOKUP(StatementLookup[[#This Row],[TopicID]],topics!I:I,topics!D:D)</f>
        <v>KS3.Science</v>
      </c>
      <c r="D566" s="43" t="str">
        <f>_xlfn.XLOOKUP(StatementLookup[[#This Row],[TopicID]],topics!I:I,topics!E:E)</f>
        <v>Y8.Science</v>
      </c>
      <c r="E566" s="44">
        <v>8</v>
      </c>
      <c r="F566" s="36" t="s">
        <v>4</v>
      </c>
      <c r="G566" s="45">
        <v>5</v>
      </c>
      <c r="H566" s="36">
        <v>5</v>
      </c>
      <c r="I566" s="46">
        <v>3</v>
      </c>
      <c r="J56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8B5</v>
      </c>
      <c r="K56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8B5.5</v>
      </c>
      <c r="L56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8B5.5.3</v>
      </c>
      <c r="M566" s="26" t="str">
        <f>IF(ISERROR(_xlfn.XLOOKUP(StatementLookup[[#This Row],[TopicID]],TopicLookup[TopicID],TopicLookup[TopicTitle])),"",_xlfn.XLOOKUP(StatementLookup[[#This Row],[TopicID]],TopicLookup[TopicID],TopicLookup[TopicTitle]))</f>
        <v>Disease And The Immune System</v>
      </c>
      <c r="N566" s="42" t="str">
        <f>IF(ISERROR(_xlfn.XLOOKUP(StatementLookup[[#This Row],[LessonID]],LessonLookup[LessonID],LessonLookup[LessonTitle])),"",_xlfn.XLOOKUP(StatementLookup[[#This Row],[LessonID]],LessonLookup[LessonID],LessonLookup[LessonTitle]))</f>
        <v>Disease</v>
      </c>
      <c r="O566" s="1" t="str">
        <f>IF(StatementLookup[[#This Row],[LearningStatementEnter]]="",StatementLookup[[#This Row],[LearningStatementAuto]],StatementLookup[[#This Row],[LearningStatementEnter]])</f>
        <v>Describe how vaccines work</v>
      </c>
      <c r="P566" s="43" t="s">
        <v>1615</v>
      </c>
      <c r="Q566" s="1" t="s">
        <v>2953</v>
      </c>
      <c r="R566" s="1"/>
      <c r="S56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66" s="43"/>
      <c r="U566" s="43"/>
      <c r="V566" s="43"/>
      <c r="W566" s="43"/>
      <c r="X566" s="43"/>
      <c r="Y566" s="43"/>
      <c r="Z566" s="43"/>
      <c r="AA566" s="43"/>
      <c r="AC566" s="43"/>
      <c r="AD566" s="43"/>
    </row>
    <row r="567" spans="1:30" ht="14.65" customHeight="1" x14ac:dyDescent="0.25">
      <c r="A567" s="42" t="str">
        <f>_xlfn.XLOOKUP(StatementLookup[[#This Row],[TopicID]],TopicLookup[TopicID],TopicLookup[SyllabusSubject])</f>
        <v>Science</v>
      </c>
      <c r="B567" s="43">
        <f>_xlfn.XLOOKUP(StatementLookup[[#This Row],[TopicID]],TopicLookup[TopicID],TopicLookup[SyllabusKeyStage])</f>
        <v>3</v>
      </c>
      <c r="C567" s="43" t="str">
        <f>_xlfn.XLOOKUP(StatementLookup[[#This Row],[TopicID]],topics!I:I,topics!D:D)</f>
        <v>KS3.Science</v>
      </c>
      <c r="D567" s="43" t="str">
        <f>_xlfn.XLOOKUP(StatementLookup[[#This Row],[TopicID]],topics!I:I,topics!E:E)</f>
        <v>Y8.Science</v>
      </c>
      <c r="E567" s="44">
        <v>8</v>
      </c>
      <c r="F567" s="36" t="s">
        <v>4</v>
      </c>
      <c r="G567" s="45">
        <v>5</v>
      </c>
      <c r="H567" s="36">
        <v>6</v>
      </c>
      <c r="I567" s="46">
        <v>1</v>
      </c>
      <c r="J56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8B5</v>
      </c>
      <c r="K56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8B5.6</v>
      </c>
      <c r="L56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8B5.6.1</v>
      </c>
      <c r="M567" s="26" t="str">
        <f>IF(ISERROR(_xlfn.XLOOKUP(StatementLookup[[#This Row],[TopicID]],TopicLookup[TopicID],TopicLookup[TopicTitle])),"",_xlfn.XLOOKUP(StatementLookup[[#This Row],[TopicID]],TopicLookup[TopicID],TopicLookup[TopicTitle]))</f>
        <v>Disease And The Immune System</v>
      </c>
      <c r="N567" s="42" t="str">
        <f>IF(ISERROR(_xlfn.XLOOKUP(StatementLookup[[#This Row],[LessonID]],LessonLookup[LessonID],LessonLookup[LessonTitle])),"",_xlfn.XLOOKUP(StatementLookup[[#This Row],[LessonID]],LessonLookup[LessonID],LessonLookup[LessonTitle]))</f>
        <v>Stem cells</v>
      </c>
      <c r="O567" s="1" t="str">
        <f>IF(StatementLookup[[#This Row],[LearningStatementEnter]]="",StatementLookup[[#This Row],[LearningStatementAuto]],StatementLookup[[#This Row],[LearningStatementEnter]])</f>
        <v>State what a stem cell is</v>
      </c>
      <c r="P567" s="1" t="s">
        <v>1616</v>
      </c>
      <c r="Q567" s="1" t="s">
        <v>2953</v>
      </c>
      <c r="R567" s="1"/>
      <c r="S56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67" s="43"/>
      <c r="U567" s="43"/>
      <c r="V567" s="43"/>
      <c r="W567" s="43"/>
      <c r="X567" s="43"/>
      <c r="Y567" s="43"/>
      <c r="Z567" s="43"/>
      <c r="AA567" s="43"/>
      <c r="AC567" s="43"/>
      <c r="AD567" s="43"/>
    </row>
    <row r="568" spans="1:30" ht="14.65" customHeight="1" x14ac:dyDescent="0.25">
      <c r="A568" s="42" t="str">
        <f>_xlfn.XLOOKUP(StatementLookup[[#This Row],[TopicID]],TopicLookup[TopicID],TopicLookup[SyllabusSubject])</f>
        <v>Science</v>
      </c>
      <c r="B568" s="43">
        <f>_xlfn.XLOOKUP(StatementLookup[[#This Row],[TopicID]],TopicLookup[TopicID],TopicLookup[SyllabusKeyStage])</f>
        <v>3</v>
      </c>
      <c r="C568" s="43" t="str">
        <f>_xlfn.XLOOKUP(StatementLookup[[#This Row],[TopicID]],topics!I:I,topics!D:D)</f>
        <v>KS3.Science</v>
      </c>
      <c r="D568" s="43" t="str">
        <f>_xlfn.XLOOKUP(StatementLookup[[#This Row],[TopicID]],topics!I:I,topics!E:E)</f>
        <v>Y8.Science</v>
      </c>
      <c r="E568" s="44">
        <v>8</v>
      </c>
      <c r="F568" s="36" t="s">
        <v>4</v>
      </c>
      <c r="G568" s="45">
        <v>5</v>
      </c>
      <c r="H568" s="36">
        <v>6</v>
      </c>
      <c r="I568" s="46">
        <v>2</v>
      </c>
      <c r="J56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8B5</v>
      </c>
      <c r="K56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8B5.6</v>
      </c>
      <c r="L56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8B5.6.2</v>
      </c>
      <c r="M568" s="26" t="str">
        <f>IF(ISERROR(_xlfn.XLOOKUP(StatementLookup[[#This Row],[TopicID]],TopicLookup[TopicID],TopicLookup[TopicTitle])),"",_xlfn.XLOOKUP(StatementLookup[[#This Row],[TopicID]],TopicLookup[TopicID],TopicLookup[TopicTitle]))</f>
        <v>Disease And The Immune System</v>
      </c>
      <c r="N568" s="42" t="str">
        <f>IF(ISERROR(_xlfn.XLOOKUP(StatementLookup[[#This Row],[LessonID]],LessonLookup[LessonID],LessonLookup[LessonTitle])),"",_xlfn.XLOOKUP(StatementLookup[[#This Row],[LessonID]],LessonLookup[LessonID],LessonLookup[LessonTitle]))</f>
        <v>Stem cells</v>
      </c>
      <c r="O568" s="1" t="str">
        <f>IF(StatementLookup[[#This Row],[LearningStatementEnter]]="",StatementLookup[[#This Row],[LearningStatementAuto]],StatementLookup[[#This Row],[LearningStatementEnter]])</f>
        <v>Explain the difference between embryonic and adult stem cells</v>
      </c>
      <c r="P568" s="1" t="s">
        <v>1617</v>
      </c>
      <c r="Q568" s="1" t="s">
        <v>2953</v>
      </c>
      <c r="R568" s="1"/>
      <c r="S56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68" s="43"/>
      <c r="U568" s="43"/>
      <c r="V568" s="43"/>
      <c r="W568" s="43"/>
      <c r="X568" s="43"/>
      <c r="Y568" s="43"/>
      <c r="Z568" s="43"/>
      <c r="AA568" s="43"/>
      <c r="AC568" s="43"/>
      <c r="AD568" s="43"/>
    </row>
    <row r="569" spans="1:30" ht="14.65" customHeight="1" x14ac:dyDescent="0.25">
      <c r="A569" s="42" t="str">
        <f>_xlfn.XLOOKUP(StatementLookup[[#This Row],[TopicID]],TopicLookup[TopicID],TopicLookup[SyllabusSubject])</f>
        <v>Science</v>
      </c>
      <c r="B569" s="43">
        <f>_xlfn.XLOOKUP(StatementLookup[[#This Row],[TopicID]],TopicLookup[TopicID],TopicLookup[SyllabusKeyStage])</f>
        <v>3</v>
      </c>
      <c r="C569" s="43" t="str">
        <f>_xlfn.XLOOKUP(StatementLookup[[#This Row],[TopicID]],topics!I:I,topics!D:D)</f>
        <v>KS3.Science</v>
      </c>
      <c r="D569" s="43" t="str">
        <f>_xlfn.XLOOKUP(StatementLookup[[#This Row],[TopicID]],topics!I:I,topics!E:E)</f>
        <v>Y8.Science</v>
      </c>
      <c r="E569" s="44">
        <v>8</v>
      </c>
      <c r="F569" s="36" t="s">
        <v>4</v>
      </c>
      <c r="G569" s="45">
        <v>5</v>
      </c>
      <c r="H569" s="36">
        <v>6</v>
      </c>
      <c r="I569" s="46">
        <v>3</v>
      </c>
      <c r="J56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8B5</v>
      </c>
      <c r="K56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8B5.6</v>
      </c>
      <c r="L56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8B5.6.3</v>
      </c>
      <c r="M569" s="26" t="str">
        <f>IF(ISERROR(_xlfn.XLOOKUP(StatementLookup[[#This Row],[TopicID]],TopicLookup[TopicID],TopicLookup[TopicTitle])),"",_xlfn.XLOOKUP(StatementLookup[[#This Row],[TopicID]],TopicLookup[TopicID],TopicLookup[TopicTitle]))</f>
        <v>Disease And The Immune System</v>
      </c>
      <c r="N569" s="42" t="str">
        <f>IF(ISERROR(_xlfn.XLOOKUP(StatementLookup[[#This Row],[LessonID]],LessonLookup[LessonID],LessonLookup[LessonTitle])),"",_xlfn.XLOOKUP(StatementLookup[[#This Row],[LessonID]],LessonLookup[LessonID],LessonLookup[LessonTitle]))</f>
        <v>Stem cells</v>
      </c>
      <c r="O569" s="1" t="str">
        <f>IF(StatementLookup[[#This Row],[LearningStatementEnter]]="",StatementLookup[[#This Row],[LearningStatementAuto]],StatementLookup[[#This Row],[LearningStatementEnter]])</f>
        <v>Explain why the use of stem cells is controversial</v>
      </c>
      <c r="P569" s="1" t="s">
        <v>1618</v>
      </c>
      <c r="Q569" s="1" t="s">
        <v>2953</v>
      </c>
      <c r="R569" s="1"/>
      <c r="S56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69" s="43"/>
      <c r="U569" s="43"/>
      <c r="V569" s="43"/>
      <c r="W569" s="43"/>
      <c r="X569" s="43"/>
      <c r="Y569" s="43"/>
      <c r="Z569" s="43"/>
      <c r="AA569" s="43"/>
      <c r="AC569" s="43"/>
      <c r="AD569" s="43"/>
    </row>
    <row r="570" spans="1:30" ht="14.65" customHeight="1" x14ac:dyDescent="0.25">
      <c r="A570" s="42" t="str">
        <f>_xlfn.XLOOKUP(StatementLookup[[#This Row],[TopicID]],TopicLookup[TopicID],TopicLookup[SyllabusSubject])</f>
        <v>Science</v>
      </c>
      <c r="B570" s="43">
        <f>_xlfn.XLOOKUP(StatementLookup[[#This Row],[TopicID]],TopicLookup[TopicID],TopicLookup[SyllabusKeyStage])</f>
        <v>3</v>
      </c>
      <c r="C570" s="43" t="str">
        <f>_xlfn.XLOOKUP(StatementLookup[[#This Row],[TopicID]],topics!I:I,topics!D:D)</f>
        <v>KS3.Science</v>
      </c>
      <c r="D570" s="43" t="str">
        <f>_xlfn.XLOOKUP(StatementLookup[[#This Row],[TopicID]],topics!I:I,topics!E:E)</f>
        <v>Y8.Science</v>
      </c>
      <c r="E570" s="44">
        <v>8</v>
      </c>
      <c r="F570" s="36" t="s">
        <v>4</v>
      </c>
      <c r="G570" s="45">
        <v>5</v>
      </c>
      <c r="H570" s="36" t="s">
        <v>8</v>
      </c>
      <c r="I570" s="46">
        <v>1</v>
      </c>
      <c r="J57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8B5</v>
      </c>
      <c r="K57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8B5.F</v>
      </c>
      <c r="L57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8B5.F.1</v>
      </c>
      <c r="M570" s="26" t="str">
        <f>IF(ISERROR(_xlfn.XLOOKUP(StatementLookup[[#This Row],[TopicID]],TopicLookup[TopicID],TopicLookup[TopicTitle])),"",_xlfn.XLOOKUP(StatementLookup[[#This Row],[TopicID]],TopicLookup[TopicID],TopicLookup[TopicTitle]))</f>
        <v>Disease And The Immune System</v>
      </c>
      <c r="N570" s="42" t="str">
        <f>IF(ISERROR(_xlfn.XLOOKUP(StatementLookup[[#This Row],[LessonID]],LessonLookup[LessonID],LessonLookup[LessonTitle])),"",_xlfn.XLOOKUP(StatementLookup[[#This Row],[LessonID]],LessonLookup[LessonID],LessonLookup[LessonTitle]))</f>
        <v>Test feedback: 8B5 Disease And The Immune System</v>
      </c>
      <c r="O570" s="1" t="str">
        <f>IF(StatementLookup[[#This Row],[LearningStatementEnter]]="",StatementLookup[[#This Row],[LearningStatementAuto]],StatementLookup[[#This Row],[LearningStatementEnter]])</f>
        <v>Review WWW &amp; EBI for topic 8B5 Disease And The Immune System</v>
      </c>
      <c r="P570" s="43"/>
      <c r="Q570" s="1" t="s">
        <v>2954</v>
      </c>
      <c r="R570" s="1"/>
      <c r="S57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WWW &amp; EBI for topic 8B5 Disease And The Immune System</v>
      </c>
      <c r="T570" s="43"/>
      <c r="U570" s="43"/>
      <c r="V570" s="43"/>
      <c r="W570" s="43"/>
      <c r="X570" s="43"/>
      <c r="Y570" s="43"/>
      <c r="Z570" s="43"/>
      <c r="AA570" s="43"/>
      <c r="AC570" s="43"/>
      <c r="AD570" s="43"/>
    </row>
    <row r="571" spans="1:30" ht="14.65" customHeight="1" x14ac:dyDescent="0.25">
      <c r="A571" s="42" t="str">
        <f>_xlfn.XLOOKUP(StatementLookup[[#This Row],[TopicID]],TopicLookup[TopicID],TopicLookup[SyllabusSubject])</f>
        <v>Science</v>
      </c>
      <c r="B571" s="43">
        <f>_xlfn.XLOOKUP(StatementLookup[[#This Row],[TopicID]],TopicLookup[TopicID],TopicLookup[SyllabusKeyStage])</f>
        <v>3</v>
      </c>
      <c r="C571" s="43" t="str">
        <f>_xlfn.XLOOKUP(StatementLookup[[#This Row],[TopicID]],topics!I:I,topics!D:D)</f>
        <v>KS3.Science</v>
      </c>
      <c r="D571" s="43" t="str">
        <f>_xlfn.XLOOKUP(StatementLookup[[#This Row],[TopicID]],topics!I:I,topics!E:E)</f>
        <v>Y8.Science</v>
      </c>
      <c r="E571" s="44">
        <v>8</v>
      </c>
      <c r="F571" s="36" t="s">
        <v>4</v>
      </c>
      <c r="G571" s="45">
        <v>5</v>
      </c>
      <c r="H571" s="36" t="s">
        <v>6</v>
      </c>
      <c r="I571" s="46">
        <v>1</v>
      </c>
      <c r="J57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8B5</v>
      </c>
      <c r="K57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8B5.R</v>
      </c>
      <c r="L57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8B5.R.1</v>
      </c>
      <c r="M571" s="26" t="str">
        <f>IF(ISERROR(_xlfn.XLOOKUP(StatementLookup[[#This Row],[TopicID]],TopicLookup[TopicID],TopicLookup[TopicTitle])),"",_xlfn.XLOOKUP(StatementLookup[[#This Row],[TopicID]],TopicLookup[TopicID],TopicLookup[TopicTitle]))</f>
        <v>Disease And The Immune System</v>
      </c>
      <c r="N571" s="42" t="str">
        <f>IF(ISERROR(_xlfn.XLOOKUP(StatementLookup[[#This Row],[LessonID]],LessonLookup[LessonID],LessonLookup[LessonTitle])),"",_xlfn.XLOOKUP(StatementLookup[[#This Row],[LessonID]],LessonLookup[LessonID],LessonLookup[LessonTitle]))</f>
        <v>Revision of topic 8B5 Disease And The Immune System</v>
      </c>
      <c r="O571" s="1" t="str">
        <f>IF(StatementLookup[[#This Row],[LearningStatementEnter]]="",StatementLookup[[#This Row],[LearningStatementAuto]],StatementLookup[[#This Row],[LearningStatementEnter]])</f>
        <v>Review topic 8B5 Disease And The Immune System</v>
      </c>
      <c r="P571" s="1"/>
      <c r="Q571" s="1" t="s">
        <v>2954</v>
      </c>
      <c r="R571" s="1"/>
      <c r="S57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topic 8B5 Disease And The Immune System</v>
      </c>
      <c r="T571" s="43"/>
      <c r="U571" s="43"/>
      <c r="V571" s="43"/>
      <c r="W571" s="43"/>
      <c r="X571" s="43"/>
      <c r="Y571" s="43"/>
      <c r="Z571" s="43"/>
      <c r="AA571" s="43"/>
      <c r="AC571" s="43"/>
      <c r="AD571" s="43"/>
    </row>
    <row r="572" spans="1:30" ht="14.65" customHeight="1" x14ac:dyDescent="0.25">
      <c r="A572" s="42" t="str">
        <f>_xlfn.XLOOKUP(StatementLookup[[#This Row],[TopicID]],TopicLookup[TopicID],TopicLookup[SyllabusSubject])</f>
        <v>Science</v>
      </c>
      <c r="B572" s="43">
        <f>_xlfn.XLOOKUP(StatementLookup[[#This Row],[TopicID]],TopicLookup[TopicID],TopicLookup[SyllabusKeyStage])</f>
        <v>3</v>
      </c>
      <c r="C572" s="43" t="str">
        <f>_xlfn.XLOOKUP(StatementLookup[[#This Row],[TopicID]],topics!I:I,topics!D:D)</f>
        <v>KS3.Science</v>
      </c>
      <c r="D572" s="43" t="str">
        <f>_xlfn.XLOOKUP(StatementLookup[[#This Row],[TopicID]],topics!I:I,topics!E:E)</f>
        <v>Y8.Science</v>
      </c>
      <c r="E572" s="44">
        <v>8</v>
      </c>
      <c r="F572" s="36" t="s">
        <v>4</v>
      </c>
      <c r="G572" s="45">
        <v>5</v>
      </c>
      <c r="H572" s="36" t="s">
        <v>7</v>
      </c>
      <c r="I572" s="46">
        <v>1</v>
      </c>
      <c r="J57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8B5</v>
      </c>
      <c r="K57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8B5.T</v>
      </c>
      <c r="L57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8B5.T.1</v>
      </c>
      <c r="M572" s="26" t="str">
        <f>IF(ISERROR(_xlfn.XLOOKUP(StatementLookup[[#This Row],[TopicID]],TopicLookup[TopicID],TopicLookup[TopicTitle])),"",_xlfn.XLOOKUP(StatementLookup[[#This Row],[TopicID]],TopicLookup[TopicID],TopicLookup[TopicTitle]))</f>
        <v>Disease And The Immune System</v>
      </c>
      <c r="N572" s="42" t="str">
        <f>IF(ISERROR(_xlfn.XLOOKUP(StatementLookup[[#This Row],[LessonID]],LessonLookup[LessonID],LessonLookup[LessonTitle])),"",_xlfn.XLOOKUP(StatementLookup[[#This Row],[LessonID]],LessonLookup[LessonID],LessonLookup[LessonTitle]))</f>
        <v>Topic test: 8B5 Disease And The Immune System</v>
      </c>
      <c r="O572" s="1" t="str">
        <f>IF(StatementLookup[[#This Row],[LearningStatementEnter]]="",StatementLookup[[#This Row],[LearningStatementAuto]],StatementLookup[[#This Row],[LearningStatementEnter]])</f>
        <v>Test understanding of topic 8B5 Disease And The Immune System</v>
      </c>
      <c r="P572" s="43"/>
      <c r="Q572" s="1" t="s">
        <v>2954</v>
      </c>
      <c r="R572" s="1"/>
      <c r="S57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Test understanding of topic 8B5 Disease And The Immune System</v>
      </c>
      <c r="T572" s="43"/>
      <c r="U572" s="43"/>
      <c r="V572" s="43"/>
      <c r="W572" s="43"/>
      <c r="X572" s="43"/>
      <c r="Y572" s="43"/>
      <c r="Z572" s="43"/>
      <c r="AA572" s="43"/>
      <c r="AC572" s="43"/>
      <c r="AD572" s="43"/>
    </row>
    <row r="573" spans="1:30" ht="14.65" customHeight="1" x14ac:dyDescent="0.25">
      <c r="A573" s="42" t="str">
        <f>_xlfn.XLOOKUP(StatementLookup[[#This Row],[TopicID]],TopicLookup[TopicID],TopicLookup[SyllabusSubject])</f>
        <v>Science</v>
      </c>
      <c r="B573" s="43">
        <f>_xlfn.XLOOKUP(StatementLookup[[#This Row],[TopicID]],TopicLookup[TopicID],TopicLookup[SyllabusKeyStage])</f>
        <v>3</v>
      </c>
      <c r="C573" s="43" t="str">
        <f>_xlfn.XLOOKUP(StatementLookup[[#This Row],[TopicID]],topics!I:I,topics!D:D)</f>
        <v>KS3.Science</v>
      </c>
      <c r="D573" s="43" t="str">
        <f>_xlfn.XLOOKUP(StatementLookup[[#This Row],[TopicID]],topics!I:I,topics!E:E)</f>
        <v>Y8.Science</v>
      </c>
      <c r="E573" s="44">
        <v>8</v>
      </c>
      <c r="F573" s="36" t="s">
        <v>4</v>
      </c>
      <c r="G573" s="45">
        <v>6</v>
      </c>
      <c r="H573" s="36">
        <v>1</v>
      </c>
      <c r="I573" s="46">
        <v>1</v>
      </c>
      <c r="J57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8B6</v>
      </c>
      <c r="K57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8B6.1</v>
      </c>
      <c r="L57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8B6.1.1</v>
      </c>
      <c r="M573" s="26" t="str">
        <f>IF(ISERROR(_xlfn.XLOOKUP(StatementLookup[[#This Row],[TopicID]],TopicLookup[TopicID],TopicLookup[TopicTitle])),"",_xlfn.XLOOKUP(StatementLookup[[#This Row],[TopicID]],TopicLookup[TopicID],TopicLookup[TopicTitle]))</f>
        <v>Forensic Investigation</v>
      </c>
      <c r="N573" s="42" t="str">
        <f>IF(ISERROR(_xlfn.XLOOKUP(StatementLookup[[#This Row],[LessonID]],LessonLookup[LessonID],LessonLookup[LessonTitle])),"",_xlfn.XLOOKUP(StatementLookup[[#This Row],[LessonID]],LessonLookup[LessonID],LessonLookup[LessonTitle]))</f>
        <v>Introduction to Forensics</v>
      </c>
      <c r="O573" s="1" t="str">
        <f>IF(StatementLookup[[#This Row],[LearningStatementEnter]]="",StatementLookup[[#This Row],[LearningStatementAuto]],StatementLookup[[#This Row],[LearningStatementEnter]])</f>
        <v>Be able to state a definition of forensic science</v>
      </c>
      <c r="P573" s="43" t="s">
        <v>1619</v>
      </c>
      <c r="Q573" s="1" t="s">
        <v>2953</v>
      </c>
      <c r="R573" s="1"/>
      <c r="S57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73" s="43"/>
      <c r="U573" s="43"/>
      <c r="V573" s="43"/>
      <c r="W573" s="43"/>
      <c r="X573" s="43"/>
      <c r="Y573" s="43"/>
      <c r="Z573" s="43"/>
      <c r="AA573" s="43"/>
      <c r="AC573" s="43"/>
      <c r="AD573" s="43"/>
    </row>
    <row r="574" spans="1:30" ht="14.65" customHeight="1" x14ac:dyDescent="0.25">
      <c r="A574" s="42" t="str">
        <f>_xlfn.XLOOKUP(StatementLookup[[#This Row],[TopicID]],TopicLookup[TopicID],TopicLookup[SyllabusSubject])</f>
        <v>Science</v>
      </c>
      <c r="B574" s="43">
        <f>_xlfn.XLOOKUP(StatementLookup[[#This Row],[TopicID]],TopicLookup[TopicID],TopicLookup[SyllabusKeyStage])</f>
        <v>3</v>
      </c>
      <c r="C574" s="43" t="str">
        <f>_xlfn.XLOOKUP(StatementLookup[[#This Row],[TopicID]],topics!I:I,topics!D:D)</f>
        <v>KS3.Science</v>
      </c>
      <c r="D574" s="43" t="str">
        <f>_xlfn.XLOOKUP(StatementLookup[[#This Row],[TopicID]],topics!I:I,topics!E:E)</f>
        <v>Y8.Science</v>
      </c>
      <c r="E574" s="44">
        <v>8</v>
      </c>
      <c r="F574" s="36" t="s">
        <v>4</v>
      </c>
      <c r="G574" s="45">
        <v>6</v>
      </c>
      <c r="H574" s="36">
        <v>1</v>
      </c>
      <c r="I574" s="46">
        <v>2</v>
      </c>
      <c r="J57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8B6</v>
      </c>
      <c r="K57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8B6.1</v>
      </c>
      <c r="L57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8B6.1.2</v>
      </c>
      <c r="M574" s="26" t="str">
        <f>IF(ISERROR(_xlfn.XLOOKUP(StatementLookup[[#This Row],[TopicID]],TopicLookup[TopicID],TopicLookup[TopicTitle])),"",_xlfn.XLOOKUP(StatementLookup[[#This Row],[TopicID]],TopicLookup[TopicID],TopicLookup[TopicTitle]))</f>
        <v>Forensic Investigation</v>
      </c>
      <c r="N574" s="42" t="str">
        <f>IF(ISERROR(_xlfn.XLOOKUP(StatementLookup[[#This Row],[LessonID]],LessonLookup[LessonID],LessonLookup[LessonTitle])),"",_xlfn.XLOOKUP(StatementLookup[[#This Row],[LessonID]],LessonLookup[LessonID],LessonLookup[LessonTitle]))</f>
        <v>Introduction to Forensics</v>
      </c>
      <c r="O574" s="1" t="str">
        <f>IF(StatementLookup[[#This Row],[LearningStatementEnter]]="",StatementLookup[[#This Row],[LearningStatementAuto]],StatementLookup[[#This Row],[LearningStatementEnter]])</f>
        <v>Name some scientific techniques used in the field of forensics</v>
      </c>
      <c r="P574" s="43" t="s">
        <v>1620</v>
      </c>
      <c r="Q574" s="1" t="s">
        <v>2953</v>
      </c>
      <c r="R574" s="1"/>
      <c r="S57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74" s="43"/>
      <c r="U574" s="43"/>
      <c r="V574" s="43"/>
      <c r="W574" s="43"/>
      <c r="X574" s="43"/>
      <c r="Y574" s="43"/>
      <c r="Z574" s="43"/>
      <c r="AA574" s="43"/>
      <c r="AC574" s="43"/>
      <c r="AD574" s="43"/>
    </row>
    <row r="575" spans="1:30" ht="14.65" customHeight="1" x14ac:dyDescent="0.25">
      <c r="A575" s="42" t="str">
        <f>_xlfn.XLOOKUP(StatementLookup[[#This Row],[TopicID]],TopicLookup[TopicID],TopicLookup[SyllabusSubject])</f>
        <v>Science</v>
      </c>
      <c r="B575" s="43">
        <f>_xlfn.XLOOKUP(StatementLookup[[#This Row],[TopicID]],TopicLookup[TopicID],TopicLookup[SyllabusKeyStage])</f>
        <v>3</v>
      </c>
      <c r="C575" s="43" t="str">
        <f>_xlfn.XLOOKUP(StatementLookup[[#This Row],[TopicID]],topics!I:I,topics!D:D)</f>
        <v>KS3.Science</v>
      </c>
      <c r="D575" s="43" t="str">
        <f>_xlfn.XLOOKUP(StatementLookup[[#This Row],[TopicID]],topics!I:I,topics!E:E)</f>
        <v>Y8.Science</v>
      </c>
      <c r="E575" s="44">
        <v>8</v>
      </c>
      <c r="F575" s="36" t="s">
        <v>4</v>
      </c>
      <c r="G575" s="45">
        <v>6</v>
      </c>
      <c r="H575" s="36">
        <v>1</v>
      </c>
      <c r="I575" s="46">
        <v>3</v>
      </c>
      <c r="J57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8B6</v>
      </c>
      <c r="K57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8B6.1</v>
      </c>
      <c r="L57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8B6.1.3</v>
      </c>
      <c r="M575" s="26" t="str">
        <f>IF(ISERROR(_xlfn.XLOOKUP(StatementLookup[[#This Row],[TopicID]],TopicLookup[TopicID],TopicLookup[TopicTitle])),"",_xlfn.XLOOKUP(StatementLookup[[#This Row],[TopicID]],TopicLookup[TopicID],TopicLookup[TopicTitle]))</f>
        <v>Forensic Investigation</v>
      </c>
      <c r="N575" s="42" t="str">
        <f>IF(ISERROR(_xlfn.XLOOKUP(StatementLookup[[#This Row],[LessonID]],LessonLookup[LessonID],LessonLookup[LessonTitle])),"",_xlfn.XLOOKUP(StatementLookup[[#This Row],[LessonID]],LessonLookup[LessonID],LessonLookup[LessonTitle]))</f>
        <v>Introduction to Forensics</v>
      </c>
      <c r="O575" s="1" t="str">
        <f>IF(StatementLookup[[#This Row],[LearningStatementEnter]]="",StatementLookup[[#This Row],[LearningStatementAuto]],StatementLookup[[#This Row],[LearningStatementEnter]])</f>
        <v>Describe how forensics can be used to solve crimes.</v>
      </c>
      <c r="P575" s="43" t="s">
        <v>1621</v>
      </c>
      <c r="Q575" s="1" t="s">
        <v>2953</v>
      </c>
      <c r="R575" s="1"/>
      <c r="S57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75" s="43"/>
      <c r="U575" s="43"/>
      <c r="V575" s="43"/>
      <c r="W575" s="43"/>
      <c r="X575" s="43"/>
      <c r="Y575" s="43"/>
      <c r="Z575" s="43"/>
      <c r="AA575" s="43"/>
      <c r="AC575" s="43"/>
      <c r="AD575" s="43"/>
    </row>
    <row r="576" spans="1:30" ht="14.65" customHeight="1" x14ac:dyDescent="0.25">
      <c r="A576" s="42" t="str">
        <f>_xlfn.XLOOKUP(StatementLookup[[#This Row],[TopicID]],TopicLookup[TopicID],TopicLookup[SyllabusSubject])</f>
        <v>Science</v>
      </c>
      <c r="B576" s="43">
        <f>_xlfn.XLOOKUP(StatementLookup[[#This Row],[TopicID]],TopicLookup[TopicID],TopicLookup[SyllabusKeyStage])</f>
        <v>3</v>
      </c>
      <c r="C576" s="43" t="str">
        <f>_xlfn.XLOOKUP(StatementLookup[[#This Row],[TopicID]],topics!I:I,topics!D:D)</f>
        <v>KS3.Science</v>
      </c>
      <c r="D576" s="43" t="str">
        <f>_xlfn.XLOOKUP(StatementLookup[[#This Row],[TopicID]],topics!I:I,topics!E:E)</f>
        <v>Y8.Science</v>
      </c>
      <c r="E576" s="44">
        <v>8</v>
      </c>
      <c r="F576" s="36" t="s">
        <v>4</v>
      </c>
      <c r="G576" s="45">
        <v>6</v>
      </c>
      <c r="H576" s="36">
        <v>2</v>
      </c>
      <c r="I576" s="46">
        <v>1</v>
      </c>
      <c r="J57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8B6</v>
      </c>
      <c r="K57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8B6.2</v>
      </c>
      <c r="L57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8B6.2.1</v>
      </c>
      <c r="M576" s="26" t="str">
        <f>IF(ISERROR(_xlfn.XLOOKUP(StatementLookup[[#This Row],[TopicID]],TopicLookup[TopicID],TopicLookup[TopicTitle])),"",_xlfn.XLOOKUP(StatementLookup[[#This Row],[TopicID]],TopicLookup[TopicID],TopicLookup[TopicTitle]))</f>
        <v>Forensic Investigation</v>
      </c>
      <c r="N576" s="42" t="str">
        <f>IF(ISERROR(_xlfn.XLOOKUP(StatementLookup[[#This Row],[LessonID]],LessonLookup[LessonID],LessonLookup[LessonTitle])),"",_xlfn.XLOOKUP(StatementLookup[[#This Row],[LessonID]],LessonLookup[LessonID],LessonLookup[LessonTitle]))</f>
        <v>Fingerprints</v>
      </c>
      <c r="O576" s="1" t="str">
        <f>IF(StatementLookup[[#This Row],[LearningStatementEnter]]="",StatementLookup[[#This Row],[LearningStatementAuto]],StatementLookup[[#This Row],[LearningStatementEnter]])</f>
        <v xml:space="preserve">Carry out a practical involving fingerprinting and label basics </v>
      </c>
      <c r="P576" s="43" t="s">
        <v>1622</v>
      </c>
      <c r="Q576" s="1" t="s">
        <v>2953</v>
      </c>
      <c r="R576" s="1"/>
      <c r="S57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76" s="43"/>
      <c r="U576" s="43"/>
      <c r="V576" s="43"/>
      <c r="W576" s="43"/>
      <c r="X576" s="43"/>
      <c r="Y576" s="43"/>
      <c r="Z576" s="43"/>
      <c r="AA576" s="43"/>
      <c r="AC576" s="43"/>
      <c r="AD576" s="43"/>
    </row>
    <row r="577" spans="1:30" ht="14.65" customHeight="1" x14ac:dyDescent="0.25">
      <c r="A577" s="42" t="str">
        <f>_xlfn.XLOOKUP(StatementLookup[[#This Row],[TopicID]],TopicLookup[TopicID],TopicLookup[SyllabusSubject])</f>
        <v>Science</v>
      </c>
      <c r="B577" s="43">
        <f>_xlfn.XLOOKUP(StatementLookup[[#This Row],[TopicID]],TopicLookup[TopicID],TopicLookup[SyllabusKeyStage])</f>
        <v>3</v>
      </c>
      <c r="C577" s="43" t="str">
        <f>_xlfn.XLOOKUP(StatementLookup[[#This Row],[TopicID]],topics!I:I,topics!D:D)</f>
        <v>KS3.Science</v>
      </c>
      <c r="D577" s="43" t="str">
        <f>_xlfn.XLOOKUP(StatementLookup[[#This Row],[TopicID]],topics!I:I,topics!E:E)</f>
        <v>Y8.Science</v>
      </c>
      <c r="E577" s="44">
        <v>8</v>
      </c>
      <c r="F577" s="36" t="s">
        <v>4</v>
      </c>
      <c r="G577" s="45">
        <v>6</v>
      </c>
      <c r="H577" s="36">
        <v>2</v>
      </c>
      <c r="I577" s="46">
        <v>2</v>
      </c>
      <c r="J57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8B6</v>
      </c>
      <c r="K57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8B6.2</v>
      </c>
      <c r="L57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8B6.2.2</v>
      </c>
      <c r="M577" s="26" t="str">
        <f>IF(ISERROR(_xlfn.XLOOKUP(StatementLookup[[#This Row],[TopicID]],TopicLookup[TopicID],TopicLookup[TopicTitle])),"",_xlfn.XLOOKUP(StatementLookup[[#This Row],[TopicID]],TopicLookup[TopicID],TopicLookup[TopicTitle]))</f>
        <v>Forensic Investigation</v>
      </c>
      <c r="N577" s="42" t="str">
        <f>IF(ISERROR(_xlfn.XLOOKUP(StatementLookup[[#This Row],[LessonID]],LessonLookup[LessonID],LessonLookup[LessonTitle])),"",_xlfn.XLOOKUP(StatementLookup[[#This Row],[LessonID]],LessonLookup[LessonID],LessonLookup[LessonTitle]))</f>
        <v>Fingerprints</v>
      </c>
      <c r="O577" s="1" t="str">
        <f>IF(StatementLookup[[#This Row],[LearningStatementEnter]]="",StatementLookup[[#This Row],[LearningStatementAuto]],StatementLookup[[#This Row],[LearningStatementEnter]])</f>
        <v>Describe the main features of fingerprints (whorl, loop, etc) and name</v>
      </c>
      <c r="P577" s="43" t="s">
        <v>1623</v>
      </c>
      <c r="Q577" s="1" t="s">
        <v>2953</v>
      </c>
      <c r="R577" s="1"/>
      <c r="S57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77" s="43"/>
      <c r="U577" s="43"/>
      <c r="V577" s="43"/>
      <c r="W577" s="43"/>
      <c r="X577" s="43"/>
      <c r="Y577" s="43"/>
      <c r="Z577" s="43"/>
      <c r="AA577" s="43"/>
      <c r="AC577" s="43"/>
      <c r="AD577" s="43"/>
    </row>
    <row r="578" spans="1:30" ht="14.65" customHeight="1" x14ac:dyDescent="0.25">
      <c r="A578" s="42" t="str">
        <f>_xlfn.XLOOKUP(StatementLookup[[#This Row],[TopicID]],TopicLookup[TopicID],TopicLookup[SyllabusSubject])</f>
        <v>Science</v>
      </c>
      <c r="B578" s="43">
        <f>_xlfn.XLOOKUP(StatementLookup[[#This Row],[TopicID]],TopicLookup[TopicID],TopicLookup[SyllabusKeyStage])</f>
        <v>3</v>
      </c>
      <c r="C578" s="43" t="str">
        <f>_xlfn.XLOOKUP(StatementLookup[[#This Row],[TopicID]],topics!I:I,topics!D:D)</f>
        <v>KS3.Science</v>
      </c>
      <c r="D578" s="43" t="str">
        <f>_xlfn.XLOOKUP(StatementLookup[[#This Row],[TopicID]],topics!I:I,topics!E:E)</f>
        <v>Y8.Science</v>
      </c>
      <c r="E578" s="44">
        <v>8</v>
      </c>
      <c r="F578" s="36" t="s">
        <v>4</v>
      </c>
      <c r="G578" s="45">
        <v>6</v>
      </c>
      <c r="H578" s="36">
        <v>2</v>
      </c>
      <c r="I578" s="46">
        <v>3</v>
      </c>
      <c r="J57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8B6</v>
      </c>
      <c r="K57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8B6.2</v>
      </c>
      <c r="L57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8B6.2.3</v>
      </c>
      <c r="M578" s="26" t="str">
        <f>IF(ISERROR(_xlfn.XLOOKUP(StatementLookup[[#This Row],[TopicID]],TopicLookup[TopicID],TopicLookup[TopicTitle])),"",_xlfn.XLOOKUP(StatementLookup[[#This Row],[TopicID]],TopicLookup[TopicID],TopicLookup[TopicTitle]))</f>
        <v>Forensic Investigation</v>
      </c>
      <c r="N578" s="42" t="str">
        <f>IF(ISERROR(_xlfn.XLOOKUP(StatementLookup[[#This Row],[LessonID]],LessonLookup[LessonID],LessonLookup[LessonTitle])),"",_xlfn.XLOOKUP(StatementLookup[[#This Row],[LessonID]],LessonLookup[LessonID],LessonLookup[LessonTitle]))</f>
        <v>Fingerprints</v>
      </c>
      <c r="O578" s="1" t="str">
        <f>IF(StatementLookup[[#This Row],[LearningStatementEnter]]="",StatementLookup[[#This Row],[LearningStatementAuto]],StatementLookup[[#This Row],[LearningStatementEnter]])</f>
        <v>Explain different ways in which fingerprints can be “lifted”</v>
      </c>
      <c r="P578" s="43" t="s">
        <v>1624</v>
      </c>
      <c r="Q578" s="1" t="s">
        <v>2953</v>
      </c>
      <c r="R578" s="1"/>
      <c r="S57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78" s="43"/>
      <c r="U578" s="43"/>
      <c r="V578" s="43"/>
      <c r="W578" s="43"/>
      <c r="X578" s="43"/>
      <c r="Y578" s="43"/>
      <c r="Z578" s="43"/>
      <c r="AA578" s="43"/>
      <c r="AC578" s="43"/>
      <c r="AD578" s="43"/>
    </row>
    <row r="579" spans="1:30" ht="14.65" customHeight="1" x14ac:dyDescent="0.25">
      <c r="A579" s="42" t="str">
        <f>_xlfn.XLOOKUP(StatementLookup[[#This Row],[TopicID]],TopicLookup[TopicID],TopicLookup[SyllabusSubject])</f>
        <v>Science</v>
      </c>
      <c r="B579" s="43">
        <f>_xlfn.XLOOKUP(StatementLookup[[#This Row],[TopicID]],TopicLookup[TopicID],TopicLookup[SyllabusKeyStage])</f>
        <v>3</v>
      </c>
      <c r="C579" s="43" t="str">
        <f>_xlfn.XLOOKUP(StatementLookup[[#This Row],[TopicID]],topics!I:I,topics!D:D)</f>
        <v>KS3.Science</v>
      </c>
      <c r="D579" s="43" t="str">
        <f>_xlfn.XLOOKUP(StatementLookup[[#This Row],[TopicID]],topics!I:I,topics!E:E)</f>
        <v>Y8.Science</v>
      </c>
      <c r="E579" s="44">
        <v>8</v>
      </c>
      <c r="F579" s="36" t="s">
        <v>4</v>
      </c>
      <c r="G579" s="45">
        <v>6</v>
      </c>
      <c r="H579" s="36">
        <v>3</v>
      </c>
      <c r="I579" s="46">
        <v>1</v>
      </c>
      <c r="J57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8B6</v>
      </c>
      <c r="K57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8B6.3</v>
      </c>
      <c r="L57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8B6.3.1</v>
      </c>
      <c r="M579" s="26" t="str">
        <f>IF(ISERROR(_xlfn.XLOOKUP(StatementLookup[[#This Row],[TopicID]],TopicLookup[TopicID],TopicLookup[TopicTitle])),"",_xlfn.XLOOKUP(StatementLookup[[#This Row],[TopicID]],TopicLookup[TopicID],TopicLookup[TopicTitle]))</f>
        <v>Forensic Investigation</v>
      </c>
      <c r="N579" s="42" t="str">
        <f>IF(ISERROR(_xlfn.XLOOKUP(StatementLookup[[#This Row],[LessonID]],LessonLookup[LessonID],LessonLookup[LessonTitle])),"",_xlfn.XLOOKUP(StatementLookup[[#This Row],[LessonID]],LessonLookup[LessonID],LessonLookup[LessonTitle]))</f>
        <v>Footprint &amp; Impression Casting</v>
      </c>
      <c r="O579" s="1" t="str">
        <f>IF(StatementLookup[[#This Row],[LearningStatementEnter]]="",StatementLookup[[#This Row],[LearningStatementAuto]],StatementLookup[[#This Row],[LearningStatementEnter]])</f>
        <v>Be able to create a cast of a footprint using sand</v>
      </c>
      <c r="P579" s="43" t="s">
        <v>1625</v>
      </c>
      <c r="Q579" s="1" t="s">
        <v>2953</v>
      </c>
      <c r="R579" s="1"/>
      <c r="S57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79" s="43"/>
      <c r="U579" s="43"/>
      <c r="V579" s="43"/>
      <c r="W579" s="43"/>
      <c r="X579" s="43"/>
      <c r="Y579" s="43"/>
      <c r="Z579" s="43"/>
      <c r="AA579" s="43"/>
      <c r="AC579" s="43"/>
      <c r="AD579" s="43"/>
    </row>
    <row r="580" spans="1:30" ht="14.65" customHeight="1" x14ac:dyDescent="0.25">
      <c r="A580" s="42" t="str">
        <f>_xlfn.XLOOKUP(StatementLookup[[#This Row],[TopicID]],TopicLookup[TopicID],TopicLookup[SyllabusSubject])</f>
        <v>Science</v>
      </c>
      <c r="B580" s="43">
        <f>_xlfn.XLOOKUP(StatementLookup[[#This Row],[TopicID]],TopicLookup[TopicID],TopicLookup[SyllabusKeyStage])</f>
        <v>3</v>
      </c>
      <c r="C580" s="43" t="str">
        <f>_xlfn.XLOOKUP(StatementLookup[[#This Row],[TopicID]],topics!I:I,topics!D:D)</f>
        <v>KS3.Science</v>
      </c>
      <c r="D580" s="43" t="str">
        <f>_xlfn.XLOOKUP(StatementLookup[[#This Row],[TopicID]],topics!I:I,topics!E:E)</f>
        <v>Y8.Science</v>
      </c>
      <c r="E580" s="44">
        <v>8</v>
      </c>
      <c r="F580" s="36" t="s">
        <v>4</v>
      </c>
      <c r="G580" s="45">
        <v>6</v>
      </c>
      <c r="H580" s="36">
        <v>3</v>
      </c>
      <c r="I580" s="46">
        <v>2</v>
      </c>
      <c r="J58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8B6</v>
      </c>
      <c r="K58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8B6.3</v>
      </c>
      <c r="L58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8B6.3.2</v>
      </c>
      <c r="M580" s="26" t="str">
        <f>IF(ISERROR(_xlfn.XLOOKUP(StatementLookup[[#This Row],[TopicID]],TopicLookup[TopicID],TopicLookup[TopicTitle])),"",_xlfn.XLOOKUP(StatementLookup[[#This Row],[TopicID]],TopicLookup[TopicID],TopicLookup[TopicTitle]))</f>
        <v>Forensic Investigation</v>
      </c>
      <c r="N580" s="42" t="str">
        <f>IF(ISERROR(_xlfn.XLOOKUP(StatementLookup[[#This Row],[LessonID]],LessonLookup[LessonID],LessonLookup[LessonTitle])),"",_xlfn.XLOOKUP(StatementLookup[[#This Row],[LessonID]],LessonLookup[LessonID],LessonLookup[LessonTitle]))</f>
        <v>Footprint &amp; Impression Casting</v>
      </c>
      <c r="O580" s="1" t="str">
        <f>IF(StatementLookup[[#This Row],[LearningStatementEnter]]="",StatementLookup[[#This Row],[LearningStatementAuto]],StatementLookup[[#This Row],[LearningStatementEnter]])</f>
        <v>Understand that different objects can leave trace evidence</v>
      </c>
      <c r="P580" s="43" t="s">
        <v>1626</v>
      </c>
      <c r="Q580" s="1" t="s">
        <v>2953</v>
      </c>
      <c r="R580" s="1"/>
      <c r="S58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80" s="43"/>
      <c r="U580" s="43"/>
      <c r="V580" s="43"/>
      <c r="W580" s="43"/>
      <c r="X580" s="43"/>
      <c r="Y580" s="43"/>
      <c r="Z580" s="43"/>
      <c r="AA580" s="43"/>
      <c r="AC580" s="43"/>
      <c r="AD580" s="43"/>
    </row>
    <row r="581" spans="1:30" ht="14.65" customHeight="1" x14ac:dyDescent="0.25">
      <c r="A581" s="42" t="str">
        <f>_xlfn.XLOOKUP(StatementLookup[[#This Row],[TopicID]],TopicLookup[TopicID],TopicLookup[SyllabusSubject])</f>
        <v>Science</v>
      </c>
      <c r="B581" s="43">
        <f>_xlfn.XLOOKUP(StatementLookup[[#This Row],[TopicID]],TopicLookup[TopicID],TopicLookup[SyllabusKeyStage])</f>
        <v>3</v>
      </c>
      <c r="C581" s="43" t="str">
        <f>_xlfn.XLOOKUP(StatementLookup[[#This Row],[TopicID]],topics!I:I,topics!D:D)</f>
        <v>KS3.Science</v>
      </c>
      <c r="D581" s="43" t="str">
        <f>_xlfn.XLOOKUP(StatementLookup[[#This Row],[TopicID]],topics!I:I,topics!E:E)</f>
        <v>Y8.Science</v>
      </c>
      <c r="E581" s="44">
        <v>8</v>
      </c>
      <c r="F581" s="36" t="s">
        <v>4</v>
      </c>
      <c r="G581" s="45">
        <v>6</v>
      </c>
      <c r="H581" s="36">
        <v>3</v>
      </c>
      <c r="I581" s="46">
        <v>3</v>
      </c>
      <c r="J58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8B6</v>
      </c>
      <c r="K58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8B6.3</v>
      </c>
      <c r="L58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8B6.3.3</v>
      </c>
      <c r="M581" s="26" t="str">
        <f>IF(ISERROR(_xlfn.XLOOKUP(StatementLookup[[#This Row],[TopicID]],TopicLookup[TopicID],TopicLookup[TopicTitle])),"",_xlfn.XLOOKUP(StatementLookup[[#This Row],[TopicID]],TopicLookup[TopicID],TopicLookup[TopicTitle]))</f>
        <v>Forensic Investigation</v>
      </c>
      <c r="N581" s="42" t="str">
        <f>IF(ISERROR(_xlfn.XLOOKUP(StatementLookup[[#This Row],[LessonID]],LessonLookup[LessonID],LessonLookup[LessonTitle])),"",_xlfn.XLOOKUP(StatementLookup[[#This Row],[LessonID]],LessonLookup[LessonID],LessonLookup[LessonTitle]))</f>
        <v>Footprint &amp; Impression Casting</v>
      </c>
      <c r="O581" s="1" t="str">
        <f>IF(StatementLookup[[#This Row],[LearningStatementEnter]]="",StatementLookup[[#This Row],[LearningStatementAuto]],StatementLookup[[#This Row],[LearningStatementEnter]])</f>
        <v>Explain what footprints and impressions can tell you about a crime scene</v>
      </c>
      <c r="P581" s="43" t="s">
        <v>1627</v>
      </c>
      <c r="Q581" s="1" t="s">
        <v>2953</v>
      </c>
      <c r="R581" s="1"/>
      <c r="S58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81" s="43"/>
      <c r="U581" s="43"/>
      <c r="V581" s="43"/>
      <c r="W581" s="43"/>
      <c r="X581" s="43"/>
      <c r="Y581" s="43"/>
      <c r="Z581" s="43"/>
      <c r="AA581" s="43"/>
      <c r="AC581" s="43"/>
      <c r="AD581" s="43"/>
    </row>
    <row r="582" spans="1:30" ht="14.65" customHeight="1" x14ac:dyDescent="0.25">
      <c r="A582" s="42" t="str">
        <f>_xlfn.XLOOKUP(StatementLookup[[#This Row],[TopicID]],TopicLookup[TopicID],TopicLookup[SyllabusSubject])</f>
        <v>Science</v>
      </c>
      <c r="B582" s="43">
        <f>_xlfn.XLOOKUP(StatementLookup[[#This Row],[TopicID]],TopicLookup[TopicID],TopicLookup[SyllabusKeyStage])</f>
        <v>3</v>
      </c>
      <c r="C582" s="43" t="str">
        <f>_xlfn.XLOOKUP(StatementLookup[[#This Row],[TopicID]],topics!I:I,topics!D:D)</f>
        <v>KS3.Science</v>
      </c>
      <c r="D582" s="43" t="str">
        <f>_xlfn.XLOOKUP(StatementLookup[[#This Row],[TopicID]],topics!I:I,topics!E:E)</f>
        <v>Y8.Science</v>
      </c>
      <c r="E582" s="44">
        <v>8</v>
      </c>
      <c r="F582" s="36" t="s">
        <v>4</v>
      </c>
      <c r="G582" s="45">
        <v>6</v>
      </c>
      <c r="H582" s="36">
        <v>4</v>
      </c>
      <c r="I582" s="46">
        <v>1</v>
      </c>
      <c r="J58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8B6</v>
      </c>
      <c r="K58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8B6.4</v>
      </c>
      <c r="L58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8B6.4.1</v>
      </c>
      <c r="M582" s="26" t="str">
        <f>IF(ISERROR(_xlfn.XLOOKUP(StatementLookup[[#This Row],[TopicID]],TopicLookup[TopicID],TopicLookup[TopicTitle])),"",_xlfn.XLOOKUP(StatementLookup[[#This Row],[TopicID]],TopicLookup[TopicID],TopicLookup[TopicTitle]))</f>
        <v>Forensic Investigation</v>
      </c>
      <c r="N582" s="42" t="str">
        <f>IF(ISERROR(_xlfn.XLOOKUP(StatementLookup[[#This Row],[LessonID]],LessonLookup[LessonID],LessonLookup[LessonTitle])),"",_xlfn.XLOOKUP(StatementLookup[[#This Row],[LessonID]],LessonLookup[LessonID],LessonLookup[LessonTitle]))</f>
        <v>Hair and Fibre Analysis</v>
      </c>
      <c r="O582" s="1" t="str">
        <f>IF(StatementLookup[[#This Row],[LearningStatementEnter]]="",StatementLookup[[#This Row],[LearningStatementAuto]],StatementLookup[[#This Row],[LearningStatementEnter]])</f>
        <v>Describe what hair and fibre analysis is.</v>
      </c>
      <c r="P582" s="43" t="s">
        <v>1628</v>
      </c>
      <c r="Q582" s="1" t="s">
        <v>2953</v>
      </c>
      <c r="R582" s="1"/>
      <c r="S58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82" s="43"/>
      <c r="U582" s="43"/>
      <c r="V582" s="43"/>
      <c r="W582" s="43"/>
      <c r="X582" s="43"/>
      <c r="Y582" s="43"/>
      <c r="Z582" s="43"/>
      <c r="AA582" s="43"/>
      <c r="AC582" s="43"/>
      <c r="AD582" s="43"/>
    </row>
    <row r="583" spans="1:30" ht="14.65" customHeight="1" x14ac:dyDescent="0.25">
      <c r="A583" s="42" t="str">
        <f>_xlfn.XLOOKUP(StatementLookup[[#This Row],[TopicID]],TopicLookup[TopicID],TopicLookup[SyllabusSubject])</f>
        <v>Science</v>
      </c>
      <c r="B583" s="43">
        <f>_xlfn.XLOOKUP(StatementLookup[[#This Row],[TopicID]],TopicLookup[TopicID],TopicLookup[SyllabusKeyStage])</f>
        <v>3</v>
      </c>
      <c r="C583" s="43" t="str">
        <f>_xlfn.XLOOKUP(StatementLookup[[#This Row],[TopicID]],topics!I:I,topics!D:D)</f>
        <v>KS3.Science</v>
      </c>
      <c r="D583" s="43" t="str">
        <f>_xlfn.XLOOKUP(StatementLookup[[#This Row],[TopicID]],topics!I:I,topics!E:E)</f>
        <v>Y8.Science</v>
      </c>
      <c r="E583" s="44">
        <v>8</v>
      </c>
      <c r="F583" s="36" t="s">
        <v>4</v>
      </c>
      <c r="G583" s="45">
        <v>6</v>
      </c>
      <c r="H583" s="36">
        <v>4</v>
      </c>
      <c r="I583" s="46">
        <v>2</v>
      </c>
      <c r="J58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8B6</v>
      </c>
      <c r="K58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8B6.4</v>
      </c>
      <c r="L58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8B6.4.2</v>
      </c>
      <c r="M583" s="26" t="str">
        <f>IF(ISERROR(_xlfn.XLOOKUP(StatementLookup[[#This Row],[TopicID]],TopicLookup[TopicID],TopicLookup[TopicTitle])),"",_xlfn.XLOOKUP(StatementLookup[[#This Row],[TopicID]],TopicLookup[TopicID],TopicLookup[TopicTitle]))</f>
        <v>Forensic Investigation</v>
      </c>
      <c r="N583" s="42" t="str">
        <f>IF(ISERROR(_xlfn.XLOOKUP(StatementLookup[[#This Row],[LessonID]],LessonLookup[LessonID],LessonLookup[LessonTitle])),"",_xlfn.XLOOKUP(StatementLookup[[#This Row],[LessonID]],LessonLookup[LessonID],LessonLookup[LessonTitle]))</f>
        <v>Hair and Fibre Analysis</v>
      </c>
      <c r="O583" s="1" t="str">
        <f>IF(StatementLookup[[#This Row],[LearningStatementEnter]]="",StatementLookup[[#This Row],[LearningStatementAuto]],StatementLookup[[#This Row],[LearningStatementEnter]])</f>
        <v xml:space="preserve">Be able to explain the usefulness of hair and fibre analysis in forensic science. </v>
      </c>
      <c r="P583" s="43" t="s">
        <v>1629</v>
      </c>
      <c r="Q583" s="1" t="s">
        <v>2953</v>
      </c>
      <c r="R583" s="1"/>
      <c r="S58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83" s="43"/>
      <c r="U583" s="43"/>
      <c r="V583" s="43"/>
      <c r="W583" s="43"/>
      <c r="X583" s="43"/>
      <c r="Y583" s="43"/>
      <c r="Z583" s="43"/>
      <c r="AA583" s="43"/>
      <c r="AC583" s="43"/>
      <c r="AD583" s="43"/>
    </row>
    <row r="584" spans="1:30" ht="14.65" customHeight="1" x14ac:dyDescent="0.25">
      <c r="A584" s="42" t="str">
        <f>_xlfn.XLOOKUP(StatementLookup[[#This Row],[TopicID]],TopicLookup[TopicID],TopicLookup[SyllabusSubject])</f>
        <v>Science</v>
      </c>
      <c r="B584" s="43">
        <f>_xlfn.XLOOKUP(StatementLookup[[#This Row],[TopicID]],TopicLookup[TopicID],TopicLookup[SyllabusKeyStage])</f>
        <v>3</v>
      </c>
      <c r="C584" s="43" t="str">
        <f>_xlfn.XLOOKUP(StatementLookup[[#This Row],[TopicID]],topics!I:I,topics!D:D)</f>
        <v>KS3.Science</v>
      </c>
      <c r="D584" s="43" t="str">
        <f>_xlfn.XLOOKUP(StatementLookup[[#This Row],[TopicID]],topics!I:I,topics!E:E)</f>
        <v>Y8.Science</v>
      </c>
      <c r="E584" s="44">
        <v>8</v>
      </c>
      <c r="F584" s="36" t="s">
        <v>4</v>
      </c>
      <c r="G584" s="45">
        <v>6</v>
      </c>
      <c r="H584" s="36">
        <v>4</v>
      </c>
      <c r="I584" s="46">
        <v>3</v>
      </c>
      <c r="J58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8B6</v>
      </c>
      <c r="K58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8B6.4</v>
      </c>
      <c r="L58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8B6.4.3</v>
      </c>
      <c r="M584" s="26" t="str">
        <f>IF(ISERROR(_xlfn.XLOOKUP(StatementLookup[[#This Row],[TopicID]],TopicLookup[TopicID],TopicLookup[TopicTitle])),"",_xlfn.XLOOKUP(StatementLookup[[#This Row],[TopicID]],TopicLookup[TopicID],TopicLookup[TopicTitle]))</f>
        <v>Forensic Investigation</v>
      </c>
      <c r="N584" s="42" t="str">
        <f>IF(ISERROR(_xlfn.XLOOKUP(StatementLookup[[#This Row],[LessonID]],LessonLookup[LessonID],LessonLookup[LessonTitle])),"",_xlfn.XLOOKUP(StatementLookup[[#This Row],[LessonID]],LessonLookup[LessonID],LessonLookup[LessonTitle]))</f>
        <v>Hair and Fibre Analysis</v>
      </c>
      <c r="O584" s="1" t="str">
        <f>IF(StatementLookup[[#This Row],[LearningStatementEnter]]="",StatementLookup[[#This Row],[LearningStatementAuto]],StatementLookup[[#This Row],[LearningStatementEnter]])</f>
        <v>Use the information collected and reach a scientific conclusion</v>
      </c>
      <c r="P584" s="43" t="s">
        <v>1630</v>
      </c>
      <c r="Q584" s="1" t="s">
        <v>2953</v>
      </c>
      <c r="R584" s="1"/>
      <c r="S58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84" s="43"/>
      <c r="U584" s="43"/>
      <c r="V584" s="43"/>
      <c r="W584" s="43"/>
      <c r="X584" s="43"/>
      <c r="Y584" s="43"/>
      <c r="Z584" s="43"/>
      <c r="AA584" s="43"/>
      <c r="AC584" s="43"/>
      <c r="AD584" s="43"/>
    </row>
    <row r="585" spans="1:30" ht="14.65" customHeight="1" x14ac:dyDescent="0.25">
      <c r="A585" s="42" t="str">
        <f>_xlfn.XLOOKUP(StatementLookup[[#This Row],[TopicID]],TopicLookup[TopicID],TopicLookup[SyllabusSubject])</f>
        <v>Science</v>
      </c>
      <c r="B585" s="43">
        <f>_xlfn.XLOOKUP(StatementLookup[[#This Row],[TopicID]],TopicLookup[TopicID],TopicLookup[SyllabusKeyStage])</f>
        <v>3</v>
      </c>
      <c r="C585" s="43" t="str">
        <f>_xlfn.XLOOKUP(StatementLookup[[#This Row],[TopicID]],topics!I:I,topics!D:D)</f>
        <v>KS3.Science</v>
      </c>
      <c r="D585" s="43" t="str">
        <f>_xlfn.XLOOKUP(StatementLookup[[#This Row],[TopicID]],topics!I:I,topics!E:E)</f>
        <v>Y8.Science</v>
      </c>
      <c r="E585" s="44">
        <v>8</v>
      </c>
      <c r="F585" s="36" t="s">
        <v>4</v>
      </c>
      <c r="G585" s="45">
        <v>6</v>
      </c>
      <c r="H585" s="36">
        <v>5</v>
      </c>
      <c r="I585" s="46">
        <v>1</v>
      </c>
      <c r="J58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8B6</v>
      </c>
      <c r="K58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8B6.5</v>
      </c>
      <c r="L58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8B6.5.1</v>
      </c>
      <c r="M585" s="26" t="str">
        <f>IF(ISERROR(_xlfn.XLOOKUP(StatementLookup[[#This Row],[TopicID]],TopicLookup[TopicID],TopicLookup[TopicTitle])),"",_xlfn.XLOOKUP(StatementLookup[[#This Row],[TopicID]],TopicLookup[TopicID],TopicLookup[TopicTitle]))</f>
        <v>Forensic Investigation</v>
      </c>
      <c r="N585" s="42" t="str">
        <f>IF(ISERROR(_xlfn.XLOOKUP(StatementLookup[[#This Row],[LessonID]],LessonLookup[LessonID],LessonLookup[LessonTitle])),"",_xlfn.XLOOKUP(StatementLookup[[#This Row],[LessonID]],LessonLookup[LessonID],LessonLookup[LessonTitle]))</f>
        <v>Chromatography</v>
      </c>
      <c r="O585" s="1" t="str">
        <f>IF(StatementLookup[[#This Row],[LearningStatementEnter]]="",StatementLookup[[#This Row],[LearningStatementAuto]],StatementLookup[[#This Row],[LearningStatementEnter]])</f>
        <v xml:space="preserve">Describe how paper chromatography separates mixtures. </v>
      </c>
      <c r="P585" s="43" t="s">
        <v>1631</v>
      </c>
      <c r="Q585" s="1" t="s">
        <v>2953</v>
      </c>
      <c r="R585" s="1"/>
      <c r="S58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85" s="43"/>
      <c r="U585" s="43"/>
      <c r="V585" s="43"/>
      <c r="W585" s="43"/>
      <c r="X585" s="43"/>
      <c r="Y585" s="43"/>
      <c r="Z585" s="43"/>
      <c r="AA585" s="43"/>
      <c r="AC585" s="43"/>
      <c r="AD585" s="43"/>
    </row>
    <row r="586" spans="1:30" ht="14.65" customHeight="1" x14ac:dyDescent="0.25">
      <c r="A586" s="42" t="str">
        <f>_xlfn.XLOOKUP(StatementLookup[[#This Row],[TopicID]],TopicLookup[TopicID],TopicLookup[SyllabusSubject])</f>
        <v>Science</v>
      </c>
      <c r="B586" s="43">
        <f>_xlfn.XLOOKUP(StatementLookup[[#This Row],[TopicID]],TopicLookup[TopicID],TopicLookup[SyllabusKeyStage])</f>
        <v>3</v>
      </c>
      <c r="C586" s="43" t="str">
        <f>_xlfn.XLOOKUP(StatementLookup[[#This Row],[TopicID]],topics!I:I,topics!D:D)</f>
        <v>KS3.Science</v>
      </c>
      <c r="D586" s="43" t="str">
        <f>_xlfn.XLOOKUP(StatementLookup[[#This Row],[TopicID]],topics!I:I,topics!E:E)</f>
        <v>Y8.Science</v>
      </c>
      <c r="E586" s="44">
        <v>8</v>
      </c>
      <c r="F586" s="36" t="s">
        <v>4</v>
      </c>
      <c r="G586" s="45">
        <v>6</v>
      </c>
      <c r="H586" s="36">
        <v>5</v>
      </c>
      <c r="I586" s="46">
        <v>2</v>
      </c>
      <c r="J58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8B6</v>
      </c>
      <c r="K58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8B6.5</v>
      </c>
      <c r="L58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8B6.5.2</v>
      </c>
      <c r="M586" s="26" t="str">
        <f>IF(ISERROR(_xlfn.XLOOKUP(StatementLookup[[#This Row],[TopicID]],TopicLookup[TopicID],TopicLookup[TopicTitle])),"",_xlfn.XLOOKUP(StatementLookup[[#This Row],[TopicID]],TopicLookup[TopicID],TopicLookup[TopicTitle]))</f>
        <v>Forensic Investigation</v>
      </c>
      <c r="N586" s="42" t="str">
        <f>IF(ISERROR(_xlfn.XLOOKUP(StatementLookup[[#This Row],[LessonID]],LessonLookup[LessonID],LessonLookup[LessonTitle])),"",_xlfn.XLOOKUP(StatementLookup[[#This Row],[LessonID]],LessonLookup[LessonID],LessonLookup[LessonTitle]))</f>
        <v>Chromatography</v>
      </c>
      <c r="O586" s="1" t="str">
        <f>IF(StatementLookup[[#This Row],[LearningStatementEnter]]="",StatementLookup[[#This Row],[LearningStatementAuto]],StatementLookup[[#This Row],[LearningStatementEnter]])</f>
        <v>Explain how chromatography can distinguish pure substances from impure substances</v>
      </c>
      <c r="P586" s="43" t="s">
        <v>1632</v>
      </c>
      <c r="Q586" s="1" t="s">
        <v>2953</v>
      </c>
      <c r="R586" s="1"/>
      <c r="S58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86" s="43"/>
      <c r="U586" s="43"/>
      <c r="V586" s="43"/>
      <c r="W586" s="43"/>
      <c r="X586" s="43"/>
      <c r="Y586" s="43"/>
      <c r="Z586" s="43"/>
      <c r="AA586" s="43"/>
      <c r="AC586" s="43"/>
      <c r="AD586" s="43"/>
    </row>
    <row r="587" spans="1:30" ht="14.65" customHeight="1" x14ac:dyDescent="0.25">
      <c r="A587" s="42" t="str">
        <f>_xlfn.XLOOKUP(StatementLookup[[#This Row],[TopicID]],TopicLookup[TopicID],TopicLookup[SyllabusSubject])</f>
        <v>Science</v>
      </c>
      <c r="B587" s="43">
        <f>_xlfn.XLOOKUP(StatementLookup[[#This Row],[TopicID]],TopicLookup[TopicID],TopicLookup[SyllabusKeyStage])</f>
        <v>3</v>
      </c>
      <c r="C587" s="43" t="str">
        <f>_xlfn.XLOOKUP(StatementLookup[[#This Row],[TopicID]],topics!I:I,topics!D:D)</f>
        <v>KS3.Science</v>
      </c>
      <c r="D587" s="43" t="str">
        <f>_xlfn.XLOOKUP(StatementLookup[[#This Row],[TopicID]],topics!I:I,topics!E:E)</f>
        <v>Y8.Science</v>
      </c>
      <c r="E587" s="44">
        <v>8</v>
      </c>
      <c r="F587" s="36" t="s">
        <v>4</v>
      </c>
      <c r="G587" s="45">
        <v>6</v>
      </c>
      <c r="H587" s="36">
        <v>5</v>
      </c>
      <c r="I587" s="46">
        <v>3</v>
      </c>
      <c r="J58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8B6</v>
      </c>
      <c r="K58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8B6.5</v>
      </c>
      <c r="L58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8B6.5.3</v>
      </c>
      <c r="M587" s="26" t="str">
        <f>IF(ISERROR(_xlfn.XLOOKUP(StatementLookup[[#This Row],[TopicID]],TopicLookup[TopicID],TopicLookup[TopicTitle])),"",_xlfn.XLOOKUP(StatementLookup[[#This Row],[TopicID]],TopicLookup[TopicID],TopicLookup[TopicTitle]))</f>
        <v>Forensic Investigation</v>
      </c>
      <c r="N587" s="42" t="str">
        <f>IF(ISERROR(_xlfn.XLOOKUP(StatementLookup[[#This Row],[LessonID]],LessonLookup[LessonID],LessonLookup[LessonTitle])),"",_xlfn.XLOOKUP(StatementLookup[[#This Row],[LessonID]],LessonLookup[LessonID],LessonLookup[LessonTitle]))</f>
        <v>Chromatography</v>
      </c>
      <c r="O587" s="1" t="str">
        <f>IF(StatementLookup[[#This Row],[LearningStatementEnter]]="",StatementLookup[[#This Row],[LearningStatementAuto]],StatementLookup[[#This Row],[LearningStatementEnter]])</f>
        <v>Interpret chromatograms and calculate Rf values</v>
      </c>
      <c r="P587" s="43" t="s">
        <v>1633</v>
      </c>
      <c r="Q587" s="1" t="s">
        <v>2953</v>
      </c>
      <c r="R587" s="1"/>
      <c r="S58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87" s="43"/>
      <c r="U587" s="43"/>
      <c r="V587" s="43"/>
      <c r="W587" s="43"/>
      <c r="X587" s="43"/>
      <c r="Y587" s="43"/>
      <c r="Z587" s="43"/>
      <c r="AA587" s="43"/>
      <c r="AC587" s="43"/>
      <c r="AD587" s="43"/>
    </row>
    <row r="588" spans="1:30" ht="14.65" customHeight="1" x14ac:dyDescent="0.25">
      <c r="A588" s="42" t="str">
        <f>_xlfn.XLOOKUP(StatementLookup[[#This Row],[TopicID]],TopicLookup[TopicID],TopicLookup[SyllabusSubject])</f>
        <v>Science</v>
      </c>
      <c r="B588" s="43">
        <f>_xlfn.XLOOKUP(StatementLookup[[#This Row],[TopicID]],TopicLookup[TopicID],TopicLookup[SyllabusKeyStage])</f>
        <v>3</v>
      </c>
      <c r="C588" s="43" t="str">
        <f>_xlfn.XLOOKUP(StatementLookup[[#This Row],[TopicID]],topics!I:I,topics!D:D)</f>
        <v>KS3.Science</v>
      </c>
      <c r="D588" s="43" t="str">
        <f>_xlfn.XLOOKUP(StatementLookup[[#This Row],[TopicID]],topics!I:I,topics!E:E)</f>
        <v>Y8.Science</v>
      </c>
      <c r="E588" s="44">
        <v>8</v>
      </c>
      <c r="F588" s="36" t="s">
        <v>4</v>
      </c>
      <c r="G588" s="45">
        <v>6</v>
      </c>
      <c r="H588" s="36">
        <v>6</v>
      </c>
      <c r="I588" s="46">
        <v>1</v>
      </c>
      <c r="J58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8B6</v>
      </c>
      <c r="K58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8B6.6</v>
      </c>
      <c r="L58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8B6.6.1</v>
      </c>
      <c r="M588" s="26" t="str">
        <f>IF(ISERROR(_xlfn.XLOOKUP(StatementLookup[[#This Row],[TopicID]],TopicLookup[TopicID],TopicLookup[TopicTitle])),"",_xlfn.XLOOKUP(StatementLookup[[#This Row],[TopicID]],TopicLookup[TopicID],TopicLookup[TopicTitle]))</f>
        <v>Forensic Investigation</v>
      </c>
      <c r="N588" s="42" t="str">
        <f>IF(ISERROR(_xlfn.XLOOKUP(StatementLookup[[#This Row],[LessonID]],LessonLookup[LessonID],LessonLookup[LessonTitle])),"",_xlfn.XLOOKUP(StatementLookup[[#This Row],[LessonID]],LessonLookup[LessonID],LessonLookup[LessonTitle]))</f>
        <v>Blood Group Analysis</v>
      </c>
      <c r="O588" s="1" t="str">
        <f>IF(StatementLookup[[#This Row],[LearningStatementEnter]]="",StatementLookup[[#This Row],[LearningStatementAuto]],StatementLookup[[#This Row],[LearningStatementEnter]])</f>
        <v>Know what the different blood types are</v>
      </c>
      <c r="P588" s="43" t="s">
        <v>1634</v>
      </c>
      <c r="Q588" s="1" t="s">
        <v>2953</v>
      </c>
      <c r="R588" s="1"/>
      <c r="S58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88" s="43"/>
      <c r="U588" s="43"/>
      <c r="V588" s="43"/>
      <c r="W588" s="43"/>
      <c r="X588" s="43"/>
      <c r="Y588" s="43"/>
      <c r="Z588" s="43"/>
      <c r="AA588" s="43"/>
      <c r="AC588" s="43"/>
      <c r="AD588" s="43"/>
    </row>
    <row r="589" spans="1:30" ht="14.65" customHeight="1" x14ac:dyDescent="0.25">
      <c r="A589" s="42" t="str">
        <f>_xlfn.XLOOKUP(StatementLookup[[#This Row],[TopicID]],TopicLookup[TopicID],TopicLookup[SyllabusSubject])</f>
        <v>Science</v>
      </c>
      <c r="B589" s="43">
        <f>_xlfn.XLOOKUP(StatementLookup[[#This Row],[TopicID]],TopicLookup[TopicID],TopicLookup[SyllabusKeyStage])</f>
        <v>3</v>
      </c>
      <c r="C589" s="43" t="str">
        <f>_xlfn.XLOOKUP(StatementLookup[[#This Row],[TopicID]],topics!I:I,topics!D:D)</f>
        <v>KS3.Science</v>
      </c>
      <c r="D589" s="43" t="str">
        <f>_xlfn.XLOOKUP(StatementLookup[[#This Row],[TopicID]],topics!I:I,topics!E:E)</f>
        <v>Y8.Science</v>
      </c>
      <c r="E589" s="44">
        <v>8</v>
      </c>
      <c r="F589" s="36" t="s">
        <v>4</v>
      </c>
      <c r="G589" s="45">
        <v>6</v>
      </c>
      <c r="H589" s="36">
        <v>6</v>
      </c>
      <c r="I589" s="46">
        <v>2</v>
      </c>
      <c r="J58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8B6</v>
      </c>
      <c r="K58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8B6.6</v>
      </c>
      <c r="L58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8B6.6.2</v>
      </c>
      <c r="M589" s="26" t="str">
        <f>IF(ISERROR(_xlfn.XLOOKUP(StatementLookup[[#This Row],[TopicID]],TopicLookup[TopicID],TopicLookup[TopicTitle])),"",_xlfn.XLOOKUP(StatementLookup[[#This Row],[TopicID]],TopicLookup[TopicID],TopicLookup[TopicTitle]))</f>
        <v>Forensic Investigation</v>
      </c>
      <c r="N589" s="42" t="str">
        <f>IF(ISERROR(_xlfn.XLOOKUP(StatementLookup[[#This Row],[LessonID]],LessonLookup[LessonID],LessonLookup[LessonTitle])),"",_xlfn.XLOOKUP(StatementLookup[[#This Row],[LessonID]],LessonLookup[LessonID],LessonLookup[LessonTitle]))</f>
        <v>Blood Group Analysis</v>
      </c>
      <c r="O589" s="1" t="str">
        <f>IF(StatementLookup[[#This Row],[LearningStatementEnter]]="",StatementLookup[[#This Row],[LearningStatementAuto]],StatementLookup[[#This Row],[LearningStatementEnter]])</f>
        <v>Understand how blood groups are tested</v>
      </c>
      <c r="P589" s="43" t="s">
        <v>1635</v>
      </c>
      <c r="Q589" s="1" t="s">
        <v>2953</v>
      </c>
      <c r="R589" s="1"/>
      <c r="S58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89" s="43"/>
      <c r="U589" s="43"/>
      <c r="V589" s="43"/>
      <c r="W589" s="43"/>
      <c r="X589" s="43"/>
      <c r="Y589" s="43"/>
      <c r="Z589" s="43"/>
      <c r="AA589" s="43"/>
      <c r="AC589" s="43"/>
      <c r="AD589" s="43"/>
    </row>
    <row r="590" spans="1:30" ht="14.65" customHeight="1" x14ac:dyDescent="0.25">
      <c r="A590" s="42" t="str">
        <f>_xlfn.XLOOKUP(StatementLookup[[#This Row],[TopicID]],TopicLookup[TopicID],TopicLookup[SyllabusSubject])</f>
        <v>Science</v>
      </c>
      <c r="B590" s="43">
        <f>_xlfn.XLOOKUP(StatementLookup[[#This Row],[TopicID]],TopicLookup[TopicID],TopicLookup[SyllabusKeyStage])</f>
        <v>3</v>
      </c>
      <c r="C590" s="43" t="str">
        <f>_xlfn.XLOOKUP(StatementLookup[[#This Row],[TopicID]],topics!I:I,topics!D:D)</f>
        <v>KS3.Science</v>
      </c>
      <c r="D590" s="43" t="str">
        <f>_xlfn.XLOOKUP(StatementLookup[[#This Row],[TopicID]],topics!I:I,topics!E:E)</f>
        <v>Y8.Science</v>
      </c>
      <c r="E590" s="44">
        <v>8</v>
      </c>
      <c r="F590" s="36" t="s">
        <v>4</v>
      </c>
      <c r="G590" s="45">
        <v>6</v>
      </c>
      <c r="H590" s="36">
        <v>6</v>
      </c>
      <c r="I590" s="46">
        <v>3</v>
      </c>
      <c r="J59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8B6</v>
      </c>
      <c r="K59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8B6.6</v>
      </c>
      <c r="L59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8B6.6.3</v>
      </c>
      <c r="M590" s="26" t="str">
        <f>IF(ISERROR(_xlfn.XLOOKUP(StatementLookup[[#This Row],[TopicID]],TopicLookup[TopicID],TopicLookup[TopicTitle])),"",_xlfn.XLOOKUP(StatementLookup[[#This Row],[TopicID]],TopicLookup[TopicID],TopicLookup[TopicTitle]))</f>
        <v>Forensic Investigation</v>
      </c>
      <c r="N590" s="42" t="str">
        <f>IF(ISERROR(_xlfn.XLOOKUP(StatementLookup[[#This Row],[LessonID]],LessonLookup[LessonID],LessonLookup[LessonTitle])),"",_xlfn.XLOOKUP(StatementLookup[[#This Row],[LessonID]],LessonLookup[LessonID],LessonLookup[LessonTitle]))</f>
        <v>Blood Group Analysis</v>
      </c>
      <c r="O590" s="1" t="str">
        <f>IF(StatementLookup[[#This Row],[LearningStatementEnter]]="",StatementLookup[[#This Row],[LearningStatementAuto]],StatementLookup[[#This Row],[LearningStatementEnter]])</f>
        <v>Evaluate the usefulness of blood group analysis in forensic science</v>
      </c>
      <c r="P590" s="43" t="s">
        <v>1636</v>
      </c>
      <c r="Q590" s="1" t="s">
        <v>2953</v>
      </c>
      <c r="R590" s="1"/>
      <c r="S59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90" s="43"/>
      <c r="U590" s="43"/>
      <c r="V590" s="43"/>
      <c r="W590" s="43"/>
      <c r="X590" s="43"/>
      <c r="Y590" s="43"/>
      <c r="Z590" s="43"/>
      <c r="AA590" s="43"/>
      <c r="AC590" s="43"/>
      <c r="AD590" s="43"/>
    </row>
    <row r="591" spans="1:30" ht="14.65" customHeight="1" x14ac:dyDescent="0.25">
      <c r="A591" s="42" t="str">
        <f>_xlfn.XLOOKUP(StatementLookup[[#This Row],[TopicID]],TopicLookup[TopicID],TopicLookup[SyllabusSubject])</f>
        <v>Science</v>
      </c>
      <c r="B591" s="43">
        <f>_xlfn.XLOOKUP(StatementLookup[[#This Row],[TopicID]],TopicLookup[TopicID],TopicLookup[SyllabusKeyStage])</f>
        <v>3</v>
      </c>
      <c r="C591" s="43" t="str">
        <f>_xlfn.XLOOKUP(StatementLookup[[#This Row],[TopicID]],topics!I:I,topics!D:D)</f>
        <v>KS3.Science</v>
      </c>
      <c r="D591" s="43" t="str">
        <f>_xlfn.XLOOKUP(StatementLookup[[#This Row],[TopicID]],topics!I:I,topics!E:E)</f>
        <v>Y8.Science</v>
      </c>
      <c r="E591" s="44">
        <v>8</v>
      </c>
      <c r="F591" s="36" t="s">
        <v>4</v>
      </c>
      <c r="G591" s="45">
        <v>6</v>
      </c>
      <c r="H591" s="36">
        <v>7</v>
      </c>
      <c r="I591" s="46">
        <v>1</v>
      </c>
      <c r="J59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8B6</v>
      </c>
      <c r="K59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8B6.7</v>
      </c>
      <c r="L59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8B6.7.1</v>
      </c>
      <c r="M591" s="26" t="str">
        <f>IF(ISERROR(_xlfn.XLOOKUP(StatementLookup[[#This Row],[TopicID]],TopicLookup[TopicID],TopicLookup[TopicTitle])),"",_xlfn.XLOOKUP(StatementLookup[[#This Row],[TopicID]],TopicLookup[TopicID],TopicLookup[TopicTitle]))</f>
        <v>Forensic Investigation</v>
      </c>
      <c r="N591" s="42" t="str">
        <f>IF(ISERROR(_xlfn.XLOOKUP(StatementLookup[[#This Row],[LessonID]],LessonLookup[LessonID],LessonLookup[LessonTitle])),"",_xlfn.XLOOKUP(StatementLookup[[#This Row],[LessonID]],LessonLookup[LessonID],LessonLookup[LessonTitle]))</f>
        <v>Blood Spatter Analysis Investigation</v>
      </c>
      <c r="O591" s="1" t="str">
        <f>IF(StatementLookup[[#This Row],[LearningStatementEnter]]="",StatementLookup[[#This Row],[LearningStatementAuto]],StatementLookup[[#This Row],[LearningStatementEnter]])</f>
        <v>Explain how blood spatter can explain how blood splatter is used</v>
      </c>
      <c r="P591" s="43" t="s">
        <v>1637</v>
      </c>
      <c r="Q591" s="1" t="s">
        <v>2953</v>
      </c>
      <c r="R591" s="1"/>
      <c r="S59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91" s="43"/>
      <c r="U591" s="43"/>
      <c r="V591" s="43"/>
      <c r="W591" s="43"/>
      <c r="X591" s="43"/>
      <c r="Y591" s="43"/>
      <c r="Z591" s="43"/>
      <c r="AA591" s="43"/>
      <c r="AC591" s="43"/>
      <c r="AD591" s="43"/>
    </row>
    <row r="592" spans="1:30" ht="14.65" customHeight="1" x14ac:dyDescent="0.25">
      <c r="A592" s="42" t="str">
        <f>_xlfn.XLOOKUP(StatementLookup[[#This Row],[TopicID]],TopicLookup[TopicID],TopicLookup[SyllabusSubject])</f>
        <v>Science</v>
      </c>
      <c r="B592" s="43">
        <f>_xlfn.XLOOKUP(StatementLookup[[#This Row],[TopicID]],TopicLookup[TopicID],TopicLookup[SyllabusKeyStage])</f>
        <v>3</v>
      </c>
      <c r="C592" s="43" t="str">
        <f>_xlfn.XLOOKUP(StatementLookup[[#This Row],[TopicID]],topics!I:I,topics!D:D)</f>
        <v>KS3.Science</v>
      </c>
      <c r="D592" s="43" t="str">
        <f>_xlfn.XLOOKUP(StatementLookup[[#This Row],[TopicID]],topics!I:I,topics!E:E)</f>
        <v>Y8.Science</v>
      </c>
      <c r="E592" s="44">
        <v>8</v>
      </c>
      <c r="F592" s="36" t="s">
        <v>4</v>
      </c>
      <c r="G592" s="45">
        <v>6</v>
      </c>
      <c r="H592" s="36">
        <v>7</v>
      </c>
      <c r="I592" s="46">
        <v>2</v>
      </c>
      <c r="J59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8B6</v>
      </c>
      <c r="K59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8B6.7</v>
      </c>
      <c r="L59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8B6.7.2</v>
      </c>
      <c r="M592" s="26" t="str">
        <f>IF(ISERROR(_xlfn.XLOOKUP(StatementLookup[[#This Row],[TopicID]],TopicLookup[TopicID],TopicLookup[TopicTitle])),"",_xlfn.XLOOKUP(StatementLookup[[#This Row],[TopicID]],TopicLookup[TopicID],TopicLookup[TopicTitle]))</f>
        <v>Forensic Investigation</v>
      </c>
      <c r="N592" s="42" t="str">
        <f>IF(ISERROR(_xlfn.XLOOKUP(StatementLookup[[#This Row],[LessonID]],LessonLookup[LessonID],LessonLookup[LessonTitle])),"",_xlfn.XLOOKUP(StatementLookup[[#This Row],[LessonID]],LessonLookup[LessonID],LessonLookup[LessonTitle]))</f>
        <v>Blood Spatter Analysis Investigation</v>
      </c>
      <c r="O592" s="1" t="str">
        <f>IF(StatementLookup[[#This Row],[LearningStatementEnter]]="",StatementLookup[[#This Row],[LearningStatementAuto]],StatementLookup[[#This Row],[LearningStatementEnter]])</f>
        <v>Describe how heights and angles affect blood spatter using a practical</v>
      </c>
      <c r="P592" s="43" t="s">
        <v>1638</v>
      </c>
      <c r="Q592" s="1" t="s">
        <v>2953</v>
      </c>
      <c r="R592" s="1"/>
      <c r="S59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92" s="43"/>
      <c r="U592" s="43"/>
      <c r="V592" s="43"/>
      <c r="W592" s="43"/>
      <c r="X592" s="43"/>
      <c r="Y592" s="43"/>
      <c r="Z592" s="43"/>
      <c r="AA592" s="43"/>
      <c r="AC592" s="43"/>
      <c r="AD592" s="43"/>
    </row>
    <row r="593" spans="1:30" ht="14.65" customHeight="1" x14ac:dyDescent="0.25">
      <c r="A593" s="42" t="str">
        <f>_xlfn.XLOOKUP(StatementLookup[[#This Row],[TopicID]],TopicLookup[TopicID],TopicLookup[SyllabusSubject])</f>
        <v>Science</v>
      </c>
      <c r="B593" s="43">
        <f>_xlfn.XLOOKUP(StatementLookup[[#This Row],[TopicID]],TopicLookup[TopicID],TopicLookup[SyllabusKeyStage])</f>
        <v>3</v>
      </c>
      <c r="C593" s="43" t="str">
        <f>_xlfn.XLOOKUP(StatementLookup[[#This Row],[TopicID]],topics!I:I,topics!D:D)</f>
        <v>KS3.Science</v>
      </c>
      <c r="D593" s="43" t="str">
        <f>_xlfn.XLOOKUP(StatementLookup[[#This Row],[TopicID]],topics!I:I,topics!E:E)</f>
        <v>Y8.Science</v>
      </c>
      <c r="E593" s="44">
        <v>8</v>
      </c>
      <c r="F593" s="36" t="s">
        <v>4</v>
      </c>
      <c r="G593" s="45">
        <v>6</v>
      </c>
      <c r="H593" s="36">
        <v>7</v>
      </c>
      <c r="I593" s="46">
        <v>3</v>
      </c>
      <c r="J59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8B6</v>
      </c>
      <c r="K59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8B6.7</v>
      </c>
      <c r="L59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8B6.7.3</v>
      </c>
      <c r="M593" s="26" t="str">
        <f>IF(ISERROR(_xlfn.XLOOKUP(StatementLookup[[#This Row],[TopicID]],TopicLookup[TopicID],TopicLookup[TopicTitle])),"",_xlfn.XLOOKUP(StatementLookup[[#This Row],[TopicID]],TopicLookup[TopicID],TopicLookup[TopicTitle]))</f>
        <v>Forensic Investigation</v>
      </c>
      <c r="N593" s="42" t="str">
        <f>IF(ISERROR(_xlfn.XLOOKUP(StatementLookup[[#This Row],[LessonID]],LessonLookup[LessonID],LessonLookup[LessonTitle])),"",_xlfn.XLOOKUP(StatementLookup[[#This Row],[LessonID]],LessonLookup[LessonID],LessonLookup[LessonTitle]))</f>
        <v>Blood Spatter Analysis Investigation</v>
      </c>
      <c r="O593" s="1" t="str">
        <f>IF(StatementLookup[[#This Row],[LearningStatementEnter]]="",StatementLookup[[#This Row],[LearningStatementAuto]],StatementLookup[[#This Row],[LearningStatementEnter]])</f>
        <v>Explain how heights and angles affect blood spatter using a practical and write up an explanation</v>
      </c>
      <c r="P593" s="43" t="s">
        <v>1639</v>
      </c>
      <c r="Q593" s="1" t="s">
        <v>2953</v>
      </c>
      <c r="R593" s="1"/>
      <c r="S59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93" s="43"/>
      <c r="U593" s="43"/>
      <c r="V593" s="43"/>
      <c r="W593" s="43"/>
      <c r="X593" s="43"/>
      <c r="Y593" s="43"/>
      <c r="Z593" s="43"/>
      <c r="AA593" s="43"/>
      <c r="AC593" s="43"/>
      <c r="AD593" s="43"/>
    </row>
    <row r="594" spans="1:30" ht="14.65" customHeight="1" x14ac:dyDescent="0.25">
      <c r="A594" s="42" t="str">
        <f>_xlfn.XLOOKUP(StatementLookup[[#This Row],[TopicID]],TopicLookup[TopicID],TopicLookup[SyllabusSubject])</f>
        <v>Science</v>
      </c>
      <c r="B594" s="43">
        <f>_xlfn.XLOOKUP(StatementLookup[[#This Row],[TopicID]],TopicLookup[TopicID],TopicLookup[SyllabusKeyStage])</f>
        <v>3</v>
      </c>
      <c r="C594" s="43" t="str">
        <f>_xlfn.XLOOKUP(StatementLookup[[#This Row],[TopicID]],topics!I:I,topics!D:D)</f>
        <v>KS3.Science</v>
      </c>
      <c r="D594" s="43" t="str">
        <f>_xlfn.XLOOKUP(StatementLookup[[#This Row],[TopicID]],topics!I:I,topics!E:E)</f>
        <v>Y8.Science</v>
      </c>
      <c r="E594" s="44">
        <v>8</v>
      </c>
      <c r="F594" s="36" t="s">
        <v>4</v>
      </c>
      <c r="G594" s="45">
        <v>6</v>
      </c>
      <c r="H594" s="36">
        <v>8</v>
      </c>
      <c r="I594" s="46">
        <v>1</v>
      </c>
      <c r="J59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8B6</v>
      </c>
      <c r="K59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8B6.8</v>
      </c>
      <c r="L59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8B6.8.1</v>
      </c>
      <c r="M594" s="26" t="str">
        <f>IF(ISERROR(_xlfn.XLOOKUP(StatementLookup[[#This Row],[TopicID]],TopicLookup[TopicID],TopicLookup[TopicTitle])),"",_xlfn.XLOOKUP(StatementLookup[[#This Row],[TopicID]],TopicLookup[TopicID],TopicLookup[TopicTitle]))</f>
        <v>Forensic Investigation</v>
      </c>
      <c r="N594" s="27" t="str">
        <f>IF(ISERROR(_xlfn.XLOOKUP(StatementLookup[[#This Row],[LessonID]],LessonLookup[LessonID],LessonLookup[LessonTitle])),"",_xlfn.XLOOKUP(StatementLookup[[#This Row],[LessonID]],LessonLookup[LessonID],LessonLookup[LessonTitle]))</f>
        <v>Soil Analysis</v>
      </c>
      <c r="O594" s="1" t="str">
        <f>IF(StatementLookup[[#This Row],[LearningStatementEnter]]="",StatementLookup[[#This Row],[LearningStatementAuto]],StatementLookup[[#This Row],[LearningStatementEnter]])</f>
        <v>Carry out experiments to analyse soil chemical evidence safely</v>
      </c>
      <c r="P594" s="1" t="s">
        <v>1640</v>
      </c>
      <c r="Q594" s="1" t="s">
        <v>2953</v>
      </c>
      <c r="R594" s="1"/>
      <c r="S59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94" s="43"/>
      <c r="U594" s="43"/>
      <c r="V594" s="43"/>
      <c r="W594" s="43"/>
      <c r="X594" s="43"/>
      <c r="Y594" s="43"/>
      <c r="Z594" s="43"/>
      <c r="AA594" s="43"/>
      <c r="AC594" s="43"/>
      <c r="AD594" s="43"/>
    </row>
    <row r="595" spans="1:30" ht="14.65" customHeight="1" x14ac:dyDescent="0.25">
      <c r="A595" s="42" t="str">
        <f>_xlfn.XLOOKUP(StatementLookup[[#This Row],[TopicID]],TopicLookup[TopicID],TopicLookup[SyllabusSubject])</f>
        <v>Science</v>
      </c>
      <c r="B595" s="43">
        <f>_xlfn.XLOOKUP(StatementLookup[[#This Row],[TopicID]],TopicLookup[TopicID],TopicLookup[SyllabusKeyStage])</f>
        <v>3</v>
      </c>
      <c r="C595" s="43" t="str">
        <f>_xlfn.XLOOKUP(StatementLookup[[#This Row],[TopicID]],topics!I:I,topics!D:D)</f>
        <v>KS3.Science</v>
      </c>
      <c r="D595" s="43" t="str">
        <f>_xlfn.XLOOKUP(StatementLookup[[#This Row],[TopicID]],topics!I:I,topics!E:E)</f>
        <v>Y8.Science</v>
      </c>
      <c r="E595" s="44">
        <v>8</v>
      </c>
      <c r="F595" s="36" t="s">
        <v>4</v>
      </c>
      <c r="G595" s="45">
        <v>6</v>
      </c>
      <c r="H595" s="36">
        <v>8</v>
      </c>
      <c r="I595" s="46">
        <v>2</v>
      </c>
      <c r="J59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8B6</v>
      </c>
      <c r="K59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8B6.8</v>
      </c>
      <c r="L59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8B6.8.2</v>
      </c>
      <c r="M595" s="26" t="str">
        <f>IF(ISERROR(_xlfn.XLOOKUP(StatementLookup[[#This Row],[TopicID]],TopicLookup[TopicID],TopicLookup[TopicTitle])),"",_xlfn.XLOOKUP(StatementLookup[[#This Row],[TopicID]],TopicLookup[TopicID],TopicLookup[TopicTitle]))</f>
        <v>Forensic Investigation</v>
      </c>
      <c r="N595" s="27" t="str">
        <f>IF(ISERROR(_xlfn.XLOOKUP(StatementLookup[[#This Row],[LessonID]],LessonLookup[LessonID],LessonLookup[LessonTitle])),"",_xlfn.XLOOKUP(StatementLookup[[#This Row],[LessonID]],LessonLookup[LessonID],LessonLookup[LessonTitle]))</f>
        <v>Soil Analysis</v>
      </c>
      <c r="O595" s="1" t="str">
        <f>IF(StatementLookup[[#This Row],[LearningStatementEnter]]="",StatementLookup[[#This Row],[LearningStatementAuto]],StatementLookup[[#This Row],[LearningStatementEnter]])</f>
        <v>Describe the patterns found from the evidence and make connections</v>
      </c>
      <c r="P595" s="1" t="s">
        <v>1641</v>
      </c>
      <c r="Q595" s="1" t="s">
        <v>2953</v>
      </c>
      <c r="R595" s="1"/>
      <c r="S59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95" s="43"/>
      <c r="U595" s="43"/>
      <c r="V595" s="43"/>
      <c r="W595" s="43"/>
      <c r="X595" s="43"/>
      <c r="Y595" s="43"/>
      <c r="Z595" s="43"/>
      <c r="AA595" s="43"/>
      <c r="AC595" s="43"/>
      <c r="AD595" s="43"/>
    </row>
    <row r="596" spans="1:30" ht="14.65" customHeight="1" x14ac:dyDescent="0.25">
      <c r="A596" s="42" t="str">
        <f>_xlfn.XLOOKUP(StatementLookup[[#This Row],[TopicID]],TopicLookup[TopicID],TopicLookup[SyllabusSubject])</f>
        <v>Science</v>
      </c>
      <c r="B596" s="43">
        <f>_xlfn.XLOOKUP(StatementLookup[[#This Row],[TopicID]],TopicLookup[TopicID],TopicLookup[SyllabusKeyStage])</f>
        <v>3</v>
      </c>
      <c r="C596" s="43" t="str">
        <f>_xlfn.XLOOKUP(StatementLookup[[#This Row],[TopicID]],topics!I:I,topics!D:D)</f>
        <v>KS3.Science</v>
      </c>
      <c r="D596" s="43" t="str">
        <f>_xlfn.XLOOKUP(StatementLookup[[#This Row],[TopicID]],topics!I:I,topics!E:E)</f>
        <v>Y8.Science</v>
      </c>
      <c r="E596" s="44">
        <v>8</v>
      </c>
      <c r="F596" s="36" t="s">
        <v>4</v>
      </c>
      <c r="G596" s="45">
        <v>6</v>
      </c>
      <c r="H596" s="36">
        <v>8</v>
      </c>
      <c r="I596" s="46">
        <v>3</v>
      </c>
      <c r="J59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8B6</v>
      </c>
      <c r="K59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8B6.8</v>
      </c>
      <c r="L59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8B6.8.3</v>
      </c>
      <c r="M596" s="26" t="str">
        <f>IF(ISERROR(_xlfn.XLOOKUP(StatementLookup[[#This Row],[TopicID]],TopicLookup[TopicID],TopicLookup[TopicTitle])),"",_xlfn.XLOOKUP(StatementLookup[[#This Row],[TopicID]],TopicLookup[TopicID],TopicLookup[TopicTitle]))</f>
        <v>Forensic Investigation</v>
      </c>
      <c r="N596" s="27" t="str">
        <f>IF(ISERROR(_xlfn.XLOOKUP(StatementLookup[[#This Row],[LessonID]],LessonLookup[LessonID],LessonLookup[LessonTitle])),"",_xlfn.XLOOKUP(StatementLookup[[#This Row],[LessonID]],LessonLookup[LessonID],LessonLookup[LessonTitle]))</f>
        <v>Soil Analysis</v>
      </c>
      <c r="O596" s="1" t="str">
        <f>IF(StatementLookup[[#This Row],[LearningStatementEnter]]="",StatementLookup[[#This Row],[LearningStatementAuto]],StatementLookup[[#This Row],[LearningStatementEnter]])</f>
        <v>Explain the patterns found from the evidence and make connections</v>
      </c>
      <c r="P596" s="1" t="s">
        <v>1642</v>
      </c>
      <c r="Q596" s="1" t="s">
        <v>2953</v>
      </c>
      <c r="R596" s="1"/>
      <c r="S59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96" s="43"/>
      <c r="U596" s="43"/>
      <c r="V596" s="43"/>
      <c r="W596" s="43"/>
      <c r="X596" s="43"/>
      <c r="Y596" s="43"/>
      <c r="Z596" s="43"/>
      <c r="AA596" s="43"/>
      <c r="AC596" s="43"/>
      <c r="AD596" s="43"/>
    </row>
    <row r="597" spans="1:30" ht="14.65" customHeight="1" x14ac:dyDescent="0.25">
      <c r="A597" s="42" t="str">
        <f>_xlfn.XLOOKUP(StatementLookup[[#This Row],[TopicID]],TopicLookup[TopicID],TopicLookup[SyllabusSubject])</f>
        <v>Science</v>
      </c>
      <c r="B597" s="43">
        <f>_xlfn.XLOOKUP(StatementLookup[[#This Row],[TopicID]],TopicLookup[TopicID],TopicLookup[SyllabusKeyStage])</f>
        <v>3</v>
      </c>
      <c r="C597" s="43" t="str">
        <f>_xlfn.XLOOKUP(StatementLookup[[#This Row],[TopicID]],topics!I:I,topics!D:D)</f>
        <v>KS3.Science</v>
      </c>
      <c r="D597" s="43" t="str">
        <f>_xlfn.XLOOKUP(StatementLookup[[#This Row],[TopicID]],topics!I:I,topics!E:E)</f>
        <v>Y8.Science</v>
      </c>
      <c r="E597" s="44">
        <v>8</v>
      </c>
      <c r="F597" s="36" t="s">
        <v>4</v>
      </c>
      <c r="G597" s="45">
        <v>6</v>
      </c>
      <c r="H597" s="36">
        <v>9</v>
      </c>
      <c r="I597" s="46">
        <v>1</v>
      </c>
      <c r="J59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8B6</v>
      </c>
      <c r="K59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8B6.9</v>
      </c>
      <c r="L59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8B6.9.1</v>
      </c>
      <c r="M597" s="26" t="str">
        <f>IF(ISERROR(_xlfn.XLOOKUP(StatementLookup[[#This Row],[TopicID]],TopicLookup[TopicID],TopicLookup[TopicTitle])),"",_xlfn.XLOOKUP(StatementLookup[[#This Row],[TopicID]],TopicLookup[TopicID],TopicLookup[TopicTitle]))</f>
        <v>Forensic Investigation</v>
      </c>
      <c r="N597" s="27" t="str">
        <f>IF(ISERROR(_xlfn.XLOOKUP(StatementLookup[[#This Row],[LessonID]],LessonLookup[LessonID],LessonLookup[LessonTitle])),"",_xlfn.XLOOKUP(StatementLookup[[#This Row],[LessonID]],LessonLookup[LessonID],LessonLookup[LessonTitle]))</f>
        <v>Preparation of Report</v>
      </c>
      <c r="O597" s="1" t="str">
        <f>IF(StatementLookup[[#This Row],[LearningStatementEnter]]="",StatementLookup[[#This Row],[LearningStatementAuto]],StatementLookup[[#This Row],[LearningStatementEnter]])</f>
        <v>Incomplete</v>
      </c>
      <c r="P597" s="1"/>
      <c r="Q597" s="1" t="s">
        <v>2953</v>
      </c>
      <c r="R597" s="1"/>
      <c r="S59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97" s="43"/>
      <c r="U597" s="43"/>
      <c r="V597" s="43"/>
      <c r="W597" s="43"/>
      <c r="X597" s="43"/>
      <c r="Y597" s="43"/>
      <c r="Z597" s="43"/>
      <c r="AA597" s="43"/>
      <c r="AC597" s="43"/>
      <c r="AD597" s="43"/>
    </row>
    <row r="598" spans="1:30" ht="14.65" customHeight="1" x14ac:dyDescent="0.25">
      <c r="A598" s="42" t="str">
        <f>_xlfn.XLOOKUP(StatementLookup[[#This Row],[TopicID]],TopicLookup[TopicID],TopicLookup[SyllabusSubject])</f>
        <v>Science</v>
      </c>
      <c r="B598" s="43">
        <f>_xlfn.XLOOKUP(StatementLookup[[#This Row],[TopicID]],TopicLookup[TopicID],TopicLookup[SyllabusKeyStage])</f>
        <v>3</v>
      </c>
      <c r="C598" s="43" t="str">
        <f>_xlfn.XLOOKUP(StatementLookup[[#This Row],[TopicID]],topics!I:I,topics!D:D)</f>
        <v>KS3.Science</v>
      </c>
      <c r="D598" s="43" t="str">
        <f>_xlfn.XLOOKUP(StatementLookup[[#This Row],[TopicID]],topics!I:I,topics!E:E)</f>
        <v>Y8.Science</v>
      </c>
      <c r="E598" s="44">
        <v>8</v>
      </c>
      <c r="F598" s="36" t="s">
        <v>4</v>
      </c>
      <c r="G598" s="45">
        <v>6</v>
      </c>
      <c r="H598" s="36">
        <v>9</v>
      </c>
      <c r="I598" s="46">
        <v>2</v>
      </c>
      <c r="J59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8B6</v>
      </c>
      <c r="K59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8B6.9</v>
      </c>
      <c r="L59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8B6.9.2</v>
      </c>
      <c r="M598" s="26" t="str">
        <f>IF(ISERROR(_xlfn.XLOOKUP(StatementLookup[[#This Row],[TopicID]],TopicLookup[TopicID],TopicLookup[TopicTitle])),"",_xlfn.XLOOKUP(StatementLookup[[#This Row],[TopicID]],TopicLookup[TopicID],TopicLookup[TopicTitle]))</f>
        <v>Forensic Investigation</v>
      </c>
      <c r="N598" s="27" t="str">
        <f>IF(ISERROR(_xlfn.XLOOKUP(StatementLookup[[#This Row],[LessonID]],LessonLookup[LessonID],LessonLookup[LessonTitle])),"",_xlfn.XLOOKUP(StatementLookup[[#This Row],[LessonID]],LessonLookup[LessonID],LessonLookup[LessonTitle]))</f>
        <v>Preparation of Report</v>
      </c>
      <c r="O598" s="1" t="str">
        <f>IF(StatementLookup[[#This Row],[LearningStatementEnter]]="",StatementLookup[[#This Row],[LearningStatementAuto]],StatementLookup[[#This Row],[LearningStatementEnter]])</f>
        <v>Incomplete</v>
      </c>
      <c r="P598" s="1"/>
      <c r="Q598" s="1" t="s">
        <v>2953</v>
      </c>
      <c r="R598" s="1"/>
      <c r="S59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98" s="43"/>
      <c r="U598" s="43"/>
      <c r="V598" s="43"/>
      <c r="W598" s="43"/>
      <c r="X598" s="43"/>
      <c r="Y598" s="43"/>
      <c r="Z598" s="43"/>
      <c r="AA598" s="43"/>
      <c r="AC598" s="43"/>
      <c r="AD598" s="43"/>
    </row>
    <row r="599" spans="1:30" ht="14.65" customHeight="1" x14ac:dyDescent="0.25">
      <c r="A599" s="42" t="str">
        <f>_xlfn.XLOOKUP(StatementLookup[[#This Row],[TopicID]],TopicLookup[TopicID],TopicLookup[SyllabusSubject])</f>
        <v>Science</v>
      </c>
      <c r="B599" s="43">
        <f>_xlfn.XLOOKUP(StatementLookup[[#This Row],[TopicID]],TopicLookup[TopicID],TopicLookup[SyllabusKeyStage])</f>
        <v>3</v>
      </c>
      <c r="C599" s="43" t="str">
        <f>_xlfn.XLOOKUP(StatementLookup[[#This Row],[TopicID]],topics!I:I,topics!D:D)</f>
        <v>KS3.Science</v>
      </c>
      <c r="D599" s="43" t="str">
        <f>_xlfn.XLOOKUP(StatementLookup[[#This Row],[TopicID]],topics!I:I,topics!E:E)</f>
        <v>Y8.Science</v>
      </c>
      <c r="E599" s="44">
        <v>8</v>
      </c>
      <c r="F599" s="36" t="s">
        <v>4</v>
      </c>
      <c r="G599" s="45">
        <v>6</v>
      </c>
      <c r="H599" s="36">
        <v>9</v>
      </c>
      <c r="I599" s="46">
        <v>3</v>
      </c>
      <c r="J59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8B6</v>
      </c>
      <c r="K59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8B6.9</v>
      </c>
      <c r="L59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8B6.9.3</v>
      </c>
      <c r="M599" s="26" t="str">
        <f>IF(ISERROR(_xlfn.XLOOKUP(StatementLookup[[#This Row],[TopicID]],TopicLookup[TopicID],TopicLookup[TopicTitle])),"",_xlfn.XLOOKUP(StatementLookup[[#This Row],[TopicID]],TopicLookup[TopicID],TopicLookup[TopicTitle]))</f>
        <v>Forensic Investigation</v>
      </c>
      <c r="N599" s="27" t="str">
        <f>IF(ISERROR(_xlfn.XLOOKUP(StatementLookup[[#This Row],[LessonID]],LessonLookup[LessonID],LessonLookup[LessonTitle])),"",_xlfn.XLOOKUP(StatementLookup[[#This Row],[LessonID]],LessonLookup[LessonID],LessonLookup[LessonTitle]))</f>
        <v>Preparation of Report</v>
      </c>
      <c r="O599" s="1" t="str">
        <f>IF(StatementLookup[[#This Row],[LearningStatementEnter]]="",StatementLookup[[#This Row],[LearningStatementAuto]],StatementLookup[[#This Row],[LearningStatementEnter]])</f>
        <v>Incomplete</v>
      </c>
      <c r="P599" s="1"/>
      <c r="Q599" s="1" t="s">
        <v>2953</v>
      </c>
      <c r="R599" s="1"/>
      <c r="S59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599" s="43"/>
      <c r="U599" s="43"/>
      <c r="V599" s="43"/>
      <c r="W599" s="43"/>
      <c r="X599" s="43"/>
      <c r="Y599" s="43"/>
      <c r="Z599" s="43"/>
      <c r="AA599" s="43"/>
      <c r="AC599" s="43"/>
      <c r="AD599" s="43"/>
    </row>
    <row r="600" spans="1:30" ht="14.65" customHeight="1" x14ac:dyDescent="0.25">
      <c r="A600" s="42" t="str">
        <f>_xlfn.XLOOKUP(StatementLookup[[#This Row],[TopicID]],TopicLookup[TopicID],TopicLookup[SyllabusSubject])</f>
        <v>Science</v>
      </c>
      <c r="B600" s="43">
        <f>_xlfn.XLOOKUP(StatementLookup[[#This Row],[TopicID]],TopicLookup[TopicID],TopicLookup[SyllabusKeyStage])</f>
        <v>3</v>
      </c>
      <c r="C600" s="43" t="str">
        <f>_xlfn.XLOOKUP(StatementLookup[[#This Row],[TopicID]],topics!I:I,topics!D:D)</f>
        <v>KS3.Science</v>
      </c>
      <c r="D600" s="43" t="str">
        <f>_xlfn.XLOOKUP(StatementLookup[[#This Row],[TopicID]],topics!I:I,topics!E:E)</f>
        <v>Y8.Science</v>
      </c>
      <c r="E600" s="44">
        <v>8</v>
      </c>
      <c r="F600" s="36" t="s">
        <v>4</v>
      </c>
      <c r="G600" s="45">
        <v>6</v>
      </c>
      <c r="H600" s="36" t="s">
        <v>10</v>
      </c>
      <c r="I600" s="46">
        <v>1</v>
      </c>
      <c r="J60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8B6</v>
      </c>
      <c r="K60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8B6.P</v>
      </c>
      <c r="L60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8B6.P.1</v>
      </c>
      <c r="M600" s="26" t="str">
        <f>IF(ISERROR(_xlfn.XLOOKUP(StatementLookup[[#This Row],[TopicID]],TopicLookup[TopicID],TopicLookup[TopicTitle])),"",_xlfn.XLOOKUP(StatementLookup[[#This Row],[TopicID]],TopicLookup[TopicID],TopicLookup[TopicTitle]))</f>
        <v>Forensic Investigation</v>
      </c>
      <c r="N600" s="27" t="str">
        <f>IF(ISERROR(_xlfn.XLOOKUP(StatementLookup[[#This Row],[LessonID]],LessonLookup[LessonID],LessonLookup[LessonTitle])),"",_xlfn.XLOOKUP(StatementLookup[[#This Row],[LessonID]],LessonLookup[LessonID],LessonLookup[LessonTitle]))</f>
        <v>Presentations</v>
      </c>
      <c r="O600" s="1" t="str">
        <f>IF(StatementLookup[[#This Row],[LearningStatementEnter]]="",StatementLookup[[#This Row],[LearningStatementAuto]],StatementLookup[[#This Row],[LearningStatementEnter]])</f>
        <v>Incomplete</v>
      </c>
      <c r="P600" s="1"/>
      <c r="Q600" s="1" t="s">
        <v>2954</v>
      </c>
      <c r="R600" s="1"/>
      <c r="S60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00" s="43"/>
      <c r="U600" s="43"/>
      <c r="V600" s="43"/>
      <c r="W600" s="43"/>
      <c r="X600" s="43"/>
      <c r="Y600" s="43"/>
      <c r="Z600" s="43"/>
      <c r="AA600" s="43"/>
      <c r="AC600" s="43"/>
      <c r="AD600" s="43"/>
    </row>
    <row r="601" spans="1:30" ht="14.65" customHeight="1" x14ac:dyDescent="0.25">
      <c r="A601" s="42" t="str">
        <f>_xlfn.XLOOKUP(StatementLookup[[#This Row],[TopicID]],TopicLookup[TopicID],TopicLookup[SyllabusSubject])</f>
        <v>Science</v>
      </c>
      <c r="B601" s="43">
        <f>_xlfn.XLOOKUP(StatementLookup[[#This Row],[TopicID]],TopicLookup[TopicID],TopicLookup[SyllabusKeyStage])</f>
        <v>3</v>
      </c>
      <c r="C601" s="43" t="str">
        <f>_xlfn.XLOOKUP(StatementLookup[[#This Row],[TopicID]],topics!I:I,topics!D:D)</f>
        <v>KS3.Science</v>
      </c>
      <c r="D601" s="43" t="str">
        <f>_xlfn.XLOOKUP(StatementLookup[[#This Row],[TopicID]],topics!I:I,topics!E:E)</f>
        <v>Y8.Science</v>
      </c>
      <c r="E601" s="44">
        <v>8</v>
      </c>
      <c r="F601" s="36" t="s">
        <v>13</v>
      </c>
      <c r="G601" s="45">
        <v>1</v>
      </c>
      <c r="H601" s="36">
        <v>1</v>
      </c>
      <c r="I601" s="46">
        <v>1</v>
      </c>
      <c r="J60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8C1</v>
      </c>
      <c r="K60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8C1.1</v>
      </c>
      <c r="L60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8C1.1.1</v>
      </c>
      <c r="M601" s="26" t="str">
        <f>IF(ISERROR(_xlfn.XLOOKUP(StatementLookup[[#This Row],[TopicID]],TopicLookup[TopicID],TopicLookup[TopicTitle])),"",_xlfn.XLOOKUP(StatementLookup[[#This Row],[TopicID]],TopicLookup[TopicID],TopicLookup[TopicTitle]))</f>
        <v>Acids And Reactions</v>
      </c>
      <c r="N601" s="42" t="str">
        <f>IF(ISERROR(_xlfn.XLOOKUP(StatementLookup[[#This Row],[LessonID]],LessonLookup[LessonID],LessonLookup[LessonTitle])),"",_xlfn.XLOOKUP(StatementLookup[[#This Row],[LessonID]],LessonLookup[LessonID],LessonLookup[LessonTitle]))</f>
        <v>Properties of acids and alkalis</v>
      </c>
      <c r="O601" s="1" t="str">
        <f>IF(StatementLookup[[#This Row],[LearningStatementEnter]]="",StatementLookup[[#This Row],[LearningStatementAuto]],StatementLookup[[#This Row],[LearningStatementEnter]])</f>
        <v>Identify different safety symbols and state the properties of acids &amp; alkalis</v>
      </c>
      <c r="P601" s="43" t="s">
        <v>1643</v>
      </c>
      <c r="Q601" s="1" t="s">
        <v>2953</v>
      </c>
      <c r="R601" s="1"/>
      <c r="S60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01" s="43"/>
      <c r="U601" s="43"/>
      <c r="V601" s="43"/>
      <c r="W601" s="43"/>
      <c r="X601" s="43"/>
      <c r="Y601" s="43"/>
      <c r="Z601" s="43"/>
      <c r="AA601" s="43"/>
      <c r="AC601" s="43"/>
      <c r="AD601" s="43"/>
    </row>
    <row r="602" spans="1:30" ht="14.65" customHeight="1" x14ac:dyDescent="0.25">
      <c r="A602" s="42" t="str">
        <f>_xlfn.XLOOKUP(StatementLookup[[#This Row],[TopicID]],TopicLookup[TopicID],TopicLookup[SyllabusSubject])</f>
        <v>Science</v>
      </c>
      <c r="B602" s="43">
        <f>_xlfn.XLOOKUP(StatementLookup[[#This Row],[TopicID]],TopicLookup[TopicID],TopicLookup[SyllabusKeyStage])</f>
        <v>3</v>
      </c>
      <c r="C602" s="43" t="str">
        <f>_xlfn.XLOOKUP(StatementLookup[[#This Row],[TopicID]],topics!I:I,topics!D:D)</f>
        <v>KS3.Science</v>
      </c>
      <c r="D602" s="43" t="str">
        <f>_xlfn.XLOOKUP(StatementLookup[[#This Row],[TopicID]],topics!I:I,topics!E:E)</f>
        <v>Y8.Science</v>
      </c>
      <c r="E602" s="44">
        <v>8</v>
      </c>
      <c r="F602" s="36" t="s">
        <v>13</v>
      </c>
      <c r="G602" s="45">
        <v>1</v>
      </c>
      <c r="H602" s="36">
        <v>1</v>
      </c>
      <c r="I602" s="46">
        <v>2</v>
      </c>
      <c r="J60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8C1</v>
      </c>
      <c r="K60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8C1.1</v>
      </c>
      <c r="L60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8C1.1.2</v>
      </c>
      <c r="M602" s="26" t="str">
        <f>IF(ISERROR(_xlfn.XLOOKUP(StatementLookup[[#This Row],[TopicID]],TopicLookup[TopicID],TopicLookup[TopicTitle])),"",_xlfn.XLOOKUP(StatementLookup[[#This Row],[TopicID]],TopicLookup[TopicID],TopicLookup[TopicTitle]))</f>
        <v>Acids And Reactions</v>
      </c>
      <c r="N602" s="42" t="str">
        <f>IF(ISERROR(_xlfn.XLOOKUP(StatementLookup[[#This Row],[LessonID]],LessonLookup[LessonID],LessonLookup[LessonTitle])),"",_xlfn.XLOOKUP(StatementLookup[[#This Row],[LessonID]],LessonLookup[LessonID],LessonLookup[LessonTitle]))</f>
        <v>Properties of acids and alkalis</v>
      </c>
      <c r="O602" s="1" t="str">
        <f>IF(StatementLookup[[#This Row],[LearningStatementEnter]]="",StatementLookup[[#This Row],[LearningStatementAuto]],StatementLookup[[#This Row],[LearningStatementEnter]])</f>
        <v>Describe the pH scale and state the names and formula of common acids and alkalis</v>
      </c>
      <c r="P602" s="43" t="s">
        <v>1644</v>
      </c>
      <c r="Q602" s="1" t="s">
        <v>2953</v>
      </c>
      <c r="R602" s="1"/>
      <c r="S60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02" s="43"/>
      <c r="U602" s="43"/>
      <c r="V602" s="43"/>
      <c r="W602" s="43"/>
      <c r="X602" s="43"/>
      <c r="Y602" s="43"/>
      <c r="Z602" s="43"/>
      <c r="AA602" s="43"/>
      <c r="AC602" s="43"/>
      <c r="AD602" s="43"/>
    </row>
    <row r="603" spans="1:30" ht="14.65" customHeight="1" x14ac:dyDescent="0.25">
      <c r="A603" s="42" t="str">
        <f>_xlfn.XLOOKUP(StatementLookup[[#This Row],[TopicID]],TopicLookup[TopicID],TopicLookup[SyllabusSubject])</f>
        <v>Science</v>
      </c>
      <c r="B603" s="43">
        <f>_xlfn.XLOOKUP(StatementLookup[[#This Row],[TopicID]],TopicLookup[TopicID],TopicLookup[SyllabusKeyStage])</f>
        <v>3</v>
      </c>
      <c r="C603" s="43" t="str">
        <f>_xlfn.XLOOKUP(StatementLookup[[#This Row],[TopicID]],topics!I:I,topics!D:D)</f>
        <v>KS3.Science</v>
      </c>
      <c r="D603" s="43" t="str">
        <f>_xlfn.XLOOKUP(StatementLookup[[#This Row],[TopicID]],topics!I:I,topics!E:E)</f>
        <v>Y8.Science</v>
      </c>
      <c r="E603" s="44">
        <v>8</v>
      </c>
      <c r="F603" s="36" t="s">
        <v>13</v>
      </c>
      <c r="G603" s="45">
        <v>1</v>
      </c>
      <c r="H603" s="36">
        <v>1</v>
      </c>
      <c r="I603" s="46">
        <v>3</v>
      </c>
      <c r="J60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8C1</v>
      </c>
      <c r="K60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8C1.1</v>
      </c>
      <c r="L60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8C1.1.3</v>
      </c>
      <c r="M603" s="26" t="str">
        <f>IF(ISERROR(_xlfn.XLOOKUP(StatementLookup[[#This Row],[TopicID]],TopicLookup[TopicID],TopicLookup[TopicTitle])),"",_xlfn.XLOOKUP(StatementLookup[[#This Row],[TopicID]],TopicLookup[TopicID],TopicLookup[TopicTitle]))</f>
        <v>Acids And Reactions</v>
      </c>
      <c r="N603" s="42" t="str">
        <f>IF(ISERROR(_xlfn.XLOOKUP(StatementLookup[[#This Row],[LessonID]],LessonLookup[LessonID],LessonLookup[LessonTitle])),"",_xlfn.XLOOKUP(StatementLookup[[#This Row],[LessonID]],LessonLookup[LessonID],LessonLookup[LessonTitle]))</f>
        <v>Properties of acids and alkalis</v>
      </c>
      <c r="O603" s="1" t="str">
        <f>IF(StatementLookup[[#This Row],[LearningStatementEnter]]="",StatementLookup[[#This Row],[LearningStatementAuto]],StatementLookup[[#This Row],[LearningStatementEnter]])</f>
        <v>Classify unknown substances using a range of indictors</v>
      </c>
      <c r="P603" s="43" t="s">
        <v>1645</v>
      </c>
      <c r="Q603" s="1" t="s">
        <v>2953</v>
      </c>
      <c r="R603" s="1"/>
      <c r="S60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03" s="43"/>
      <c r="U603" s="43"/>
      <c r="V603" s="43"/>
      <c r="W603" s="43"/>
      <c r="X603" s="43"/>
      <c r="Y603" s="43"/>
      <c r="Z603" s="43"/>
      <c r="AA603" s="43"/>
      <c r="AC603" s="43"/>
      <c r="AD603" s="43"/>
    </row>
    <row r="604" spans="1:30" ht="14.65" customHeight="1" x14ac:dyDescent="0.25">
      <c r="A604" s="42" t="str">
        <f>_xlfn.XLOOKUP(StatementLookup[[#This Row],[TopicID]],TopicLookup[TopicID],TopicLookup[SyllabusSubject])</f>
        <v>Science</v>
      </c>
      <c r="B604" s="43">
        <f>_xlfn.XLOOKUP(StatementLookup[[#This Row],[TopicID]],TopicLookup[TopicID],TopicLookup[SyllabusKeyStage])</f>
        <v>3</v>
      </c>
      <c r="C604" s="43" t="str">
        <f>_xlfn.XLOOKUP(StatementLookup[[#This Row],[TopicID]],topics!I:I,topics!D:D)</f>
        <v>KS3.Science</v>
      </c>
      <c r="D604" s="43" t="str">
        <f>_xlfn.XLOOKUP(StatementLookup[[#This Row],[TopicID]],topics!I:I,topics!E:E)</f>
        <v>Y8.Science</v>
      </c>
      <c r="E604" s="44">
        <v>8</v>
      </c>
      <c r="F604" s="36" t="s">
        <v>13</v>
      </c>
      <c r="G604" s="45">
        <v>1</v>
      </c>
      <c r="H604" s="36">
        <v>2</v>
      </c>
      <c r="I604" s="46">
        <v>1</v>
      </c>
      <c r="J60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8C1</v>
      </c>
      <c r="K60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8C1.2</v>
      </c>
      <c r="L60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8C1.2.1</v>
      </c>
      <c r="M604" s="26" t="str">
        <f>IF(ISERROR(_xlfn.XLOOKUP(StatementLookup[[#This Row],[TopicID]],TopicLookup[TopicID],TopicLookup[TopicTitle])),"",_xlfn.XLOOKUP(StatementLookup[[#This Row],[TopicID]],TopicLookup[TopicID],TopicLookup[TopicTitle]))</f>
        <v>Acids And Reactions</v>
      </c>
      <c r="N604" s="42" t="str">
        <f>IF(ISERROR(_xlfn.XLOOKUP(StatementLookup[[#This Row],[LessonID]],LessonLookup[LessonID],LessonLookup[LessonTitle])),"",_xlfn.XLOOKUP(StatementLookup[[#This Row],[LessonID]],LessonLookup[LessonID],LessonLookup[LessonTitle]))</f>
        <v>Create an indicator</v>
      </c>
      <c r="O604" s="1" t="str">
        <f>IF(StatementLookup[[#This Row],[LearningStatementEnter]]="",StatementLookup[[#This Row],[LearningStatementAuto]],StatementLookup[[#This Row],[LearningStatementEnter]])</f>
        <v>Be able to follow a scientific method</v>
      </c>
      <c r="P604" s="43" t="s">
        <v>1646</v>
      </c>
      <c r="Q604" s="1" t="s">
        <v>2953</v>
      </c>
      <c r="R604" s="1"/>
      <c r="S60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04" s="43"/>
      <c r="U604" s="43"/>
      <c r="V604" s="43"/>
      <c r="W604" s="43"/>
      <c r="X604" s="43"/>
      <c r="Y604" s="43"/>
      <c r="Z604" s="43"/>
      <c r="AA604" s="43"/>
      <c r="AC604" s="43"/>
      <c r="AD604" s="43"/>
    </row>
    <row r="605" spans="1:30" ht="14.65" customHeight="1" x14ac:dyDescent="0.25">
      <c r="A605" s="42" t="str">
        <f>_xlfn.XLOOKUP(StatementLookup[[#This Row],[TopicID]],TopicLookup[TopicID],TopicLookup[SyllabusSubject])</f>
        <v>Science</v>
      </c>
      <c r="B605" s="43">
        <f>_xlfn.XLOOKUP(StatementLookup[[#This Row],[TopicID]],TopicLookup[TopicID],TopicLookup[SyllabusKeyStage])</f>
        <v>3</v>
      </c>
      <c r="C605" s="43" t="str">
        <f>_xlfn.XLOOKUP(StatementLookup[[#This Row],[TopicID]],topics!I:I,topics!D:D)</f>
        <v>KS3.Science</v>
      </c>
      <c r="D605" s="43" t="str">
        <f>_xlfn.XLOOKUP(StatementLookup[[#This Row],[TopicID]],topics!I:I,topics!E:E)</f>
        <v>Y8.Science</v>
      </c>
      <c r="E605" s="44">
        <v>8</v>
      </c>
      <c r="F605" s="36" t="s">
        <v>13</v>
      </c>
      <c r="G605" s="45">
        <v>1</v>
      </c>
      <c r="H605" s="36">
        <v>2</v>
      </c>
      <c r="I605" s="46">
        <v>2</v>
      </c>
      <c r="J60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8C1</v>
      </c>
      <c r="K60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8C1.2</v>
      </c>
      <c r="L60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8C1.2.2</v>
      </c>
      <c r="M605" s="26" t="str">
        <f>IF(ISERROR(_xlfn.XLOOKUP(StatementLookup[[#This Row],[TopicID]],TopicLookup[TopicID],TopicLookup[TopicTitle])),"",_xlfn.XLOOKUP(StatementLookup[[#This Row],[TopicID]],TopicLookup[TopicID],TopicLookup[TopicTitle]))</f>
        <v>Acids And Reactions</v>
      </c>
      <c r="N605" s="42" t="str">
        <f>IF(ISERROR(_xlfn.XLOOKUP(StatementLookup[[#This Row],[LessonID]],LessonLookup[LessonID],LessonLookup[LessonTitle])),"",_xlfn.XLOOKUP(StatementLookup[[#This Row],[LessonID]],LessonLookup[LessonID],LessonLookup[LessonTitle]))</f>
        <v>Create an indicator</v>
      </c>
      <c r="O605" s="1" t="str">
        <f>IF(StatementLookup[[#This Row],[LearningStatementEnter]]="",StatementLookup[[#This Row],[LearningStatementAuto]],StatementLookup[[#This Row],[LearningStatementEnter]])</f>
        <v>Be able to create an indicator to classify an unknown substance</v>
      </c>
      <c r="P605" s="43" t="s">
        <v>1647</v>
      </c>
      <c r="Q605" s="1" t="s">
        <v>2953</v>
      </c>
      <c r="R605" s="1"/>
      <c r="S60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05" s="43"/>
      <c r="U605" s="43"/>
      <c r="V605" s="43"/>
      <c r="W605" s="43"/>
      <c r="X605" s="43"/>
      <c r="Y605" s="43"/>
      <c r="Z605" s="43"/>
      <c r="AA605" s="43"/>
      <c r="AC605" s="43"/>
      <c r="AD605" s="43"/>
    </row>
    <row r="606" spans="1:30" ht="14.65" customHeight="1" x14ac:dyDescent="0.25">
      <c r="A606" s="42" t="str">
        <f>_xlfn.XLOOKUP(StatementLookup[[#This Row],[TopicID]],TopicLookup[TopicID],TopicLookup[SyllabusSubject])</f>
        <v>Science</v>
      </c>
      <c r="B606" s="43">
        <f>_xlfn.XLOOKUP(StatementLookup[[#This Row],[TopicID]],TopicLookup[TopicID],TopicLookup[SyllabusKeyStage])</f>
        <v>3</v>
      </c>
      <c r="C606" s="43" t="str">
        <f>_xlfn.XLOOKUP(StatementLookup[[#This Row],[TopicID]],topics!I:I,topics!D:D)</f>
        <v>KS3.Science</v>
      </c>
      <c r="D606" s="43" t="str">
        <f>_xlfn.XLOOKUP(StatementLookup[[#This Row],[TopicID]],topics!I:I,topics!E:E)</f>
        <v>Y8.Science</v>
      </c>
      <c r="E606" s="44">
        <v>8</v>
      </c>
      <c r="F606" s="36" t="s">
        <v>13</v>
      </c>
      <c r="G606" s="45">
        <v>1</v>
      </c>
      <c r="H606" s="36">
        <v>2</v>
      </c>
      <c r="I606" s="46">
        <v>3</v>
      </c>
      <c r="J60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8C1</v>
      </c>
      <c r="K60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8C1.2</v>
      </c>
      <c r="L60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8C1.2.3</v>
      </c>
      <c r="M606" s="26" t="str">
        <f>IF(ISERROR(_xlfn.XLOOKUP(StatementLookup[[#This Row],[TopicID]],TopicLookup[TopicID],TopicLookup[TopicTitle])),"",_xlfn.XLOOKUP(StatementLookup[[#This Row],[TopicID]],TopicLookup[TopicID],TopicLookup[TopicTitle]))</f>
        <v>Acids And Reactions</v>
      </c>
      <c r="N606" s="42" t="str">
        <f>IF(ISERROR(_xlfn.XLOOKUP(StatementLookup[[#This Row],[LessonID]],LessonLookup[LessonID],LessonLookup[LessonTitle])),"",_xlfn.XLOOKUP(StatementLookup[[#This Row],[LessonID]],LessonLookup[LessonID],LessonLookup[LessonTitle]))</f>
        <v>Create an indicator</v>
      </c>
      <c r="O606" s="1" t="str">
        <f>IF(StatementLookup[[#This Row],[LearningStatementEnter]]="",StatementLookup[[#This Row],[LearningStatementAuto]],StatementLookup[[#This Row],[LearningStatementEnter]])</f>
        <v>Evaluate results for each indicator</v>
      </c>
      <c r="P606" s="43" t="s">
        <v>1648</v>
      </c>
      <c r="Q606" s="1" t="s">
        <v>2953</v>
      </c>
      <c r="R606" s="1"/>
      <c r="S60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06" s="43"/>
      <c r="U606" s="43"/>
      <c r="V606" s="43"/>
      <c r="W606" s="43"/>
      <c r="X606" s="43"/>
      <c r="Y606" s="43"/>
      <c r="Z606" s="43"/>
      <c r="AA606" s="43"/>
      <c r="AC606" s="43"/>
      <c r="AD606" s="43"/>
    </row>
    <row r="607" spans="1:30" ht="14.65" customHeight="1" x14ac:dyDescent="0.25">
      <c r="A607" s="42" t="str">
        <f>_xlfn.XLOOKUP(StatementLookup[[#This Row],[TopicID]],TopicLookup[TopicID],TopicLookup[SyllabusSubject])</f>
        <v>Science</v>
      </c>
      <c r="B607" s="43">
        <f>_xlfn.XLOOKUP(StatementLookup[[#This Row],[TopicID]],TopicLookup[TopicID],TopicLookup[SyllabusKeyStage])</f>
        <v>3</v>
      </c>
      <c r="C607" s="43" t="str">
        <f>_xlfn.XLOOKUP(StatementLookup[[#This Row],[TopicID]],topics!I:I,topics!D:D)</f>
        <v>KS3.Science</v>
      </c>
      <c r="D607" s="43" t="str">
        <f>_xlfn.XLOOKUP(StatementLookup[[#This Row],[TopicID]],topics!I:I,topics!E:E)</f>
        <v>Y8.Science</v>
      </c>
      <c r="E607" s="44">
        <v>8</v>
      </c>
      <c r="F607" s="36" t="s">
        <v>13</v>
      </c>
      <c r="G607" s="45">
        <v>1</v>
      </c>
      <c r="H607" s="36">
        <v>3</v>
      </c>
      <c r="I607" s="46">
        <v>1</v>
      </c>
      <c r="J60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8C1</v>
      </c>
      <c r="K60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8C1.3</v>
      </c>
      <c r="L60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8C1.3.1</v>
      </c>
      <c r="M607" s="26" t="str">
        <f>IF(ISERROR(_xlfn.XLOOKUP(StatementLookup[[#This Row],[TopicID]],TopicLookup[TopicID],TopicLookup[TopicTitle])),"",_xlfn.XLOOKUP(StatementLookup[[#This Row],[TopicID]],TopicLookup[TopicID],TopicLookup[TopicTitle]))</f>
        <v>Acids And Reactions</v>
      </c>
      <c r="N607" s="42" t="str">
        <f>IF(ISERROR(_xlfn.XLOOKUP(StatementLookup[[#This Row],[LessonID]],LessonLookup[LessonID],LessonLookup[LessonTitle])),"",_xlfn.XLOOKUP(StatementLookup[[#This Row],[LessonID]],LessonLookup[LessonID],LessonLookup[LessonTitle]))</f>
        <v>Investigate weak and strong acids</v>
      </c>
      <c r="O607" s="1" t="str">
        <f>IF(StatementLookup[[#This Row],[LearningStatementEnter]]="",StatementLookup[[#This Row],[LearningStatementAuto]],StatementLookup[[#This Row],[LearningStatementEnter]])</f>
        <v>Be able to collect accurate data to investigate strong and weak acids.</v>
      </c>
      <c r="P607" s="43" t="s">
        <v>1649</v>
      </c>
      <c r="Q607" s="1" t="s">
        <v>2953</v>
      </c>
      <c r="R607" s="1"/>
      <c r="S60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07" s="43"/>
      <c r="U607" s="43"/>
      <c r="V607" s="43"/>
      <c r="W607" s="43"/>
      <c r="X607" s="43"/>
      <c r="Y607" s="43"/>
      <c r="Z607" s="43"/>
      <c r="AA607" s="43"/>
      <c r="AC607" s="43"/>
      <c r="AD607" s="43"/>
    </row>
    <row r="608" spans="1:30" ht="14.65" customHeight="1" x14ac:dyDescent="0.25">
      <c r="A608" s="42" t="str">
        <f>_xlfn.XLOOKUP(StatementLookup[[#This Row],[TopicID]],TopicLookup[TopicID],TopicLookup[SyllabusSubject])</f>
        <v>Science</v>
      </c>
      <c r="B608" s="43">
        <f>_xlfn.XLOOKUP(StatementLookup[[#This Row],[TopicID]],TopicLookup[TopicID],TopicLookup[SyllabusKeyStage])</f>
        <v>3</v>
      </c>
      <c r="C608" s="43" t="str">
        <f>_xlfn.XLOOKUP(StatementLookup[[#This Row],[TopicID]],topics!I:I,topics!D:D)</f>
        <v>KS3.Science</v>
      </c>
      <c r="D608" s="43" t="str">
        <f>_xlfn.XLOOKUP(StatementLookup[[#This Row],[TopicID]],topics!I:I,topics!E:E)</f>
        <v>Y8.Science</v>
      </c>
      <c r="E608" s="44">
        <v>8</v>
      </c>
      <c r="F608" s="36" t="s">
        <v>13</v>
      </c>
      <c r="G608" s="45">
        <v>1</v>
      </c>
      <c r="H608" s="36">
        <v>3</v>
      </c>
      <c r="I608" s="46">
        <v>2</v>
      </c>
      <c r="J60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8C1</v>
      </c>
      <c r="K60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8C1.3</v>
      </c>
      <c r="L60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8C1.3.2</v>
      </c>
      <c r="M608" s="26" t="str">
        <f>IF(ISERROR(_xlfn.XLOOKUP(StatementLookup[[#This Row],[TopicID]],TopicLookup[TopicID],TopicLookup[TopicTitle])),"",_xlfn.XLOOKUP(StatementLookup[[#This Row],[TopicID]],TopicLookup[TopicID],TopicLookup[TopicTitle]))</f>
        <v>Acids And Reactions</v>
      </c>
      <c r="N608" s="42" t="str">
        <f>IF(ISERROR(_xlfn.XLOOKUP(StatementLookup[[#This Row],[LessonID]],LessonLookup[LessonID],LessonLookup[LessonTitle])),"",_xlfn.XLOOKUP(StatementLookup[[#This Row],[LessonID]],LessonLookup[LessonID],LessonLookup[LessonTitle]))</f>
        <v>Investigate weak and strong acids</v>
      </c>
      <c r="O608" s="1" t="str">
        <f>IF(StatementLookup[[#This Row],[LearningStatementEnter]]="",StatementLookup[[#This Row],[LearningStatementAuto]],StatementLookup[[#This Row],[LearningStatementEnter]])</f>
        <v>Describe how to chemically test if a substance is a strong or weak acid</v>
      </c>
      <c r="P608" s="43" t="s">
        <v>1650</v>
      </c>
      <c r="Q608" s="1" t="s">
        <v>2953</v>
      </c>
      <c r="R608" s="1"/>
      <c r="S60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08" s="43"/>
      <c r="U608" s="43"/>
      <c r="V608" s="43"/>
      <c r="W608" s="43"/>
      <c r="X608" s="43"/>
      <c r="Y608" s="43"/>
      <c r="Z608" s="43"/>
      <c r="AA608" s="43"/>
      <c r="AC608" s="43"/>
      <c r="AD608" s="43"/>
    </row>
    <row r="609" spans="1:30" ht="14.65" customHeight="1" x14ac:dyDescent="0.25">
      <c r="A609" s="42" t="str">
        <f>_xlfn.XLOOKUP(StatementLookup[[#This Row],[TopicID]],TopicLookup[TopicID],TopicLookup[SyllabusSubject])</f>
        <v>Science</v>
      </c>
      <c r="B609" s="43">
        <f>_xlfn.XLOOKUP(StatementLookup[[#This Row],[TopicID]],TopicLookup[TopicID],TopicLookup[SyllabusKeyStage])</f>
        <v>3</v>
      </c>
      <c r="C609" s="43" t="str">
        <f>_xlfn.XLOOKUP(StatementLookup[[#This Row],[TopicID]],topics!I:I,topics!D:D)</f>
        <v>KS3.Science</v>
      </c>
      <c r="D609" s="43" t="str">
        <f>_xlfn.XLOOKUP(StatementLookup[[#This Row],[TopicID]],topics!I:I,topics!E:E)</f>
        <v>Y8.Science</v>
      </c>
      <c r="E609" s="44">
        <v>8</v>
      </c>
      <c r="F609" s="36" t="s">
        <v>13</v>
      </c>
      <c r="G609" s="45">
        <v>1</v>
      </c>
      <c r="H609" s="36">
        <v>3</v>
      </c>
      <c r="I609" s="46">
        <v>3</v>
      </c>
      <c r="J60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8C1</v>
      </c>
      <c r="K60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8C1.3</v>
      </c>
      <c r="L60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8C1.3.3</v>
      </c>
      <c r="M609" s="26" t="str">
        <f>IF(ISERROR(_xlfn.XLOOKUP(StatementLookup[[#This Row],[TopicID]],TopicLookup[TopicID],TopicLookup[TopicTitle])),"",_xlfn.XLOOKUP(StatementLookup[[#This Row],[TopicID]],TopicLookup[TopicID],TopicLookup[TopicTitle]))</f>
        <v>Acids And Reactions</v>
      </c>
      <c r="N609" s="42" t="str">
        <f>IF(ISERROR(_xlfn.XLOOKUP(StatementLookup[[#This Row],[LessonID]],LessonLookup[LessonID],LessonLookup[LessonTitle])),"",_xlfn.XLOOKUP(StatementLookup[[#This Row],[LessonID]],LessonLookup[LessonID],LessonLookup[LessonTitle]))</f>
        <v>Investigate weak and strong acids</v>
      </c>
      <c r="O609" s="1" t="str">
        <f>IF(StatementLookup[[#This Row],[LearningStatementEnter]]="",StatementLookup[[#This Row],[LearningStatementAuto]],StatementLookup[[#This Row],[LearningStatementEnter]])</f>
        <v>Write a conclusion and link results back to type of acid</v>
      </c>
      <c r="P609" s="43" t="s">
        <v>1651</v>
      </c>
      <c r="Q609" s="1" t="s">
        <v>2953</v>
      </c>
      <c r="R609" s="1"/>
      <c r="S60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09" s="43"/>
      <c r="U609" s="43"/>
      <c r="V609" s="43"/>
      <c r="W609" s="43"/>
      <c r="X609" s="43"/>
      <c r="Y609" s="43"/>
      <c r="Z609" s="43"/>
      <c r="AA609" s="43"/>
      <c r="AC609" s="43"/>
      <c r="AD609" s="43"/>
    </row>
    <row r="610" spans="1:30" ht="14.65" customHeight="1" x14ac:dyDescent="0.25">
      <c r="A610" s="42" t="str">
        <f>_xlfn.XLOOKUP(StatementLookup[[#This Row],[TopicID]],TopicLookup[TopicID],TopicLookup[SyllabusSubject])</f>
        <v>Science</v>
      </c>
      <c r="B610" s="43">
        <f>_xlfn.XLOOKUP(StatementLookup[[#This Row],[TopicID]],TopicLookup[TopicID],TopicLookup[SyllabusKeyStage])</f>
        <v>3</v>
      </c>
      <c r="C610" s="43" t="str">
        <f>_xlfn.XLOOKUP(StatementLookup[[#This Row],[TopicID]],topics!I:I,topics!D:D)</f>
        <v>KS3.Science</v>
      </c>
      <c r="D610" s="43" t="str">
        <f>_xlfn.XLOOKUP(StatementLookup[[#This Row],[TopicID]],topics!I:I,topics!E:E)</f>
        <v>Y8.Science</v>
      </c>
      <c r="E610" s="44">
        <v>8</v>
      </c>
      <c r="F610" s="36" t="s">
        <v>13</v>
      </c>
      <c r="G610" s="45">
        <v>1</v>
      </c>
      <c r="H610" s="36">
        <v>4</v>
      </c>
      <c r="I610" s="46">
        <v>1</v>
      </c>
      <c r="J61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8C1</v>
      </c>
      <c r="K61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8C1.4</v>
      </c>
      <c r="L61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8C1.4.1</v>
      </c>
      <c r="M610" s="26" t="str">
        <f>IF(ISERROR(_xlfn.XLOOKUP(StatementLookup[[#This Row],[TopicID]],TopicLookup[TopicID],TopicLookup[TopicTitle])),"",_xlfn.XLOOKUP(StatementLookup[[#This Row],[TopicID]],TopicLookup[TopicID],TopicLookup[TopicTitle]))</f>
        <v>Acids And Reactions</v>
      </c>
      <c r="N610" s="42" t="str">
        <f>IF(ISERROR(_xlfn.XLOOKUP(StatementLookup[[#This Row],[LessonID]],LessonLookup[LessonID],LessonLookup[LessonTitle])),"",_xlfn.XLOOKUP(StatementLookup[[#This Row],[LessonID]],LessonLookup[LessonID],LessonLookup[LessonTitle]))</f>
        <v>Neutralisation reactions</v>
      </c>
      <c r="O610" s="1" t="str">
        <f>IF(StatementLookup[[#This Row],[LearningStatementEnter]]="",StatementLookup[[#This Row],[LearningStatementAuto]],StatementLookup[[#This Row],[LearningStatementEnter]])</f>
        <v>State the names and formula of the common acids and alkalis</v>
      </c>
      <c r="P610" s="43" t="s">
        <v>1652</v>
      </c>
      <c r="Q610" s="1" t="s">
        <v>2953</v>
      </c>
      <c r="R610" s="1"/>
      <c r="S61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10" s="43"/>
      <c r="U610" s="43"/>
      <c r="V610" s="43"/>
      <c r="W610" s="43"/>
      <c r="X610" s="43"/>
      <c r="Y610" s="43"/>
      <c r="Z610" s="43"/>
      <c r="AA610" s="43"/>
      <c r="AC610" s="43"/>
      <c r="AD610" s="43"/>
    </row>
    <row r="611" spans="1:30" ht="14.65" customHeight="1" x14ac:dyDescent="0.25">
      <c r="A611" s="42" t="str">
        <f>_xlfn.XLOOKUP(StatementLookup[[#This Row],[TopicID]],TopicLookup[TopicID],TopicLookup[SyllabusSubject])</f>
        <v>Science</v>
      </c>
      <c r="B611" s="43">
        <f>_xlfn.XLOOKUP(StatementLookup[[#This Row],[TopicID]],TopicLookup[TopicID],TopicLookup[SyllabusKeyStage])</f>
        <v>3</v>
      </c>
      <c r="C611" s="43" t="str">
        <f>_xlfn.XLOOKUP(StatementLookup[[#This Row],[TopicID]],topics!I:I,topics!D:D)</f>
        <v>KS3.Science</v>
      </c>
      <c r="D611" s="43" t="str">
        <f>_xlfn.XLOOKUP(StatementLookup[[#This Row],[TopicID]],topics!I:I,topics!E:E)</f>
        <v>Y8.Science</v>
      </c>
      <c r="E611" s="44">
        <v>8</v>
      </c>
      <c r="F611" s="36" t="s">
        <v>13</v>
      </c>
      <c r="G611" s="45">
        <v>1</v>
      </c>
      <c r="H611" s="36">
        <v>4</v>
      </c>
      <c r="I611" s="46">
        <v>2</v>
      </c>
      <c r="J61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8C1</v>
      </c>
      <c r="K61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8C1.4</v>
      </c>
      <c r="L61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8C1.4.2</v>
      </c>
      <c r="M611" s="26" t="str">
        <f>IF(ISERROR(_xlfn.XLOOKUP(StatementLookup[[#This Row],[TopicID]],TopicLookup[TopicID],TopicLookup[TopicTitle])),"",_xlfn.XLOOKUP(StatementLookup[[#This Row],[TopicID]],TopicLookup[TopicID],TopicLookup[TopicTitle]))</f>
        <v>Acids And Reactions</v>
      </c>
      <c r="N611" s="42" t="str">
        <f>IF(ISERROR(_xlfn.XLOOKUP(StatementLookup[[#This Row],[LessonID]],LessonLookup[LessonID],LessonLookup[LessonTitle])),"",_xlfn.XLOOKUP(StatementLookup[[#This Row],[LessonID]],LessonLookup[LessonID],LessonLookup[LessonTitle]))</f>
        <v>Neutralisation reactions</v>
      </c>
      <c r="O611" s="1" t="str">
        <f>IF(StatementLookup[[#This Row],[LearningStatementEnter]]="",StatementLookup[[#This Row],[LearningStatementAuto]],StatementLookup[[#This Row],[LearningStatementEnter]])</f>
        <v>Describe neutralisation reactions of acids with alkalis using word equations</v>
      </c>
      <c r="P611" s="43" t="s">
        <v>1653</v>
      </c>
      <c r="Q611" s="1" t="s">
        <v>2953</v>
      </c>
      <c r="R611" s="1"/>
      <c r="S61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11" s="43"/>
      <c r="U611" s="43"/>
      <c r="V611" s="43"/>
      <c r="W611" s="43"/>
      <c r="X611" s="43"/>
      <c r="Y611" s="43"/>
      <c r="Z611" s="43"/>
      <c r="AA611" s="43"/>
      <c r="AC611" s="43"/>
      <c r="AD611" s="43"/>
    </row>
    <row r="612" spans="1:30" ht="14.65" customHeight="1" x14ac:dyDescent="0.25">
      <c r="A612" s="42" t="str">
        <f>_xlfn.XLOOKUP(StatementLookup[[#This Row],[TopicID]],TopicLookup[TopicID],TopicLookup[SyllabusSubject])</f>
        <v>Science</v>
      </c>
      <c r="B612" s="43">
        <f>_xlfn.XLOOKUP(StatementLookup[[#This Row],[TopicID]],TopicLookup[TopicID],TopicLookup[SyllabusKeyStage])</f>
        <v>3</v>
      </c>
      <c r="C612" s="43" t="str">
        <f>_xlfn.XLOOKUP(StatementLookup[[#This Row],[TopicID]],topics!I:I,topics!D:D)</f>
        <v>KS3.Science</v>
      </c>
      <c r="D612" s="43" t="str">
        <f>_xlfn.XLOOKUP(StatementLookup[[#This Row],[TopicID]],topics!I:I,topics!E:E)</f>
        <v>Y8.Science</v>
      </c>
      <c r="E612" s="44">
        <v>8</v>
      </c>
      <c r="F612" s="36" t="s">
        <v>13</v>
      </c>
      <c r="G612" s="45">
        <v>1</v>
      </c>
      <c r="H612" s="36">
        <v>4</v>
      </c>
      <c r="I612" s="46">
        <v>3</v>
      </c>
      <c r="J61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8C1</v>
      </c>
      <c r="K61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8C1.4</v>
      </c>
      <c r="L61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8C1.4.3</v>
      </c>
      <c r="M612" s="26" t="str">
        <f>IF(ISERROR(_xlfn.XLOOKUP(StatementLookup[[#This Row],[TopicID]],TopicLookup[TopicID],TopicLookup[TopicTitle])),"",_xlfn.XLOOKUP(StatementLookup[[#This Row],[TopicID]],TopicLookup[TopicID],TopicLookup[TopicTitle]))</f>
        <v>Acids And Reactions</v>
      </c>
      <c r="N612" s="42" t="str">
        <f>IF(ISERROR(_xlfn.XLOOKUP(StatementLookup[[#This Row],[LessonID]],LessonLookup[LessonID],LessonLookup[LessonTitle])),"",_xlfn.XLOOKUP(StatementLookup[[#This Row],[LessonID]],LessonLookup[LessonID],LessonLookup[LessonTitle]))</f>
        <v>Neutralisation reactions</v>
      </c>
      <c r="O612" s="1" t="str">
        <f>IF(StatementLookup[[#This Row],[LearningStatementEnter]]="",StatementLookup[[#This Row],[LearningStatementAuto]],StatementLookup[[#This Row],[LearningStatementEnter]])</f>
        <v>Explain neutralisation reactions using balanced symbol equations</v>
      </c>
      <c r="P612" s="43" t="s">
        <v>1654</v>
      </c>
      <c r="Q612" s="1" t="s">
        <v>2953</v>
      </c>
      <c r="R612" s="1"/>
      <c r="S61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12" s="43"/>
      <c r="U612" s="43"/>
      <c r="V612" s="43"/>
      <c r="W612" s="43"/>
      <c r="X612" s="43"/>
      <c r="Y612" s="43"/>
      <c r="Z612" s="43"/>
      <c r="AA612" s="43"/>
      <c r="AC612" s="43"/>
      <c r="AD612" s="43"/>
    </row>
    <row r="613" spans="1:30" ht="14.65" customHeight="1" x14ac:dyDescent="0.25">
      <c r="A613" s="42" t="str">
        <f>_xlfn.XLOOKUP(StatementLookup[[#This Row],[TopicID]],TopicLookup[TopicID],TopicLookup[SyllabusSubject])</f>
        <v>Science</v>
      </c>
      <c r="B613" s="43">
        <f>_xlfn.XLOOKUP(StatementLookup[[#This Row],[TopicID]],TopicLookup[TopicID],TopicLookup[SyllabusKeyStage])</f>
        <v>3</v>
      </c>
      <c r="C613" s="43" t="str">
        <f>_xlfn.XLOOKUP(StatementLookup[[#This Row],[TopicID]],topics!I:I,topics!D:D)</f>
        <v>KS3.Science</v>
      </c>
      <c r="D613" s="43" t="str">
        <f>_xlfn.XLOOKUP(StatementLookup[[#This Row],[TopicID]],topics!I:I,topics!E:E)</f>
        <v>Y8.Science</v>
      </c>
      <c r="E613" s="44">
        <v>8</v>
      </c>
      <c r="F613" s="36" t="s">
        <v>13</v>
      </c>
      <c r="G613" s="45">
        <v>1</v>
      </c>
      <c r="H613" s="36">
        <v>5</v>
      </c>
      <c r="I613" s="46">
        <v>1</v>
      </c>
      <c r="J61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8C1</v>
      </c>
      <c r="K61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8C1.5</v>
      </c>
      <c r="L61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8C1.5.1</v>
      </c>
      <c r="M613" s="26" t="str">
        <f>IF(ISERROR(_xlfn.XLOOKUP(StatementLookup[[#This Row],[TopicID]],TopicLookup[TopicID],TopicLookup[TopicTitle])),"",_xlfn.XLOOKUP(StatementLookup[[#This Row],[TopicID]],TopicLookup[TopicID],TopicLookup[TopicTitle]))</f>
        <v>Acids And Reactions</v>
      </c>
      <c r="N613" s="42" t="str">
        <f>IF(ISERROR(_xlfn.XLOOKUP(StatementLookup[[#This Row],[LessonID]],LessonLookup[LessonID],LessonLookup[LessonTitle])),"",_xlfn.XLOOKUP(StatementLookup[[#This Row],[LessonID]],LessonLookup[LessonID],LessonLookup[LessonTitle]))</f>
        <v>Acid and metal reactions</v>
      </c>
      <c r="O613" s="1" t="str">
        <f>IF(StatementLookup[[#This Row],[LearningStatementEnter]]="",StatementLookup[[#This Row],[LearningStatementAuto]],StatementLookup[[#This Row],[LearningStatementEnter]])</f>
        <v>Identify the reactants and state the names of the products in reactions</v>
      </c>
      <c r="P613" s="43" t="s">
        <v>1655</v>
      </c>
      <c r="Q613" s="1" t="s">
        <v>2953</v>
      </c>
      <c r="R613" s="1"/>
      <c r="S61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13" s="43"/>
      <c r="U613" s="43"/>
      <c r="V613" s="43"/>
      <c r="W613" s="43"/>
      <c r="X613" s="43"/>
      <c r="Y613" s="43"/>
      <c r="Z613" s="43"/>
      <c r="AA613" s="43"/>
      <c r="AC613" s="43"/>
      <c r="AD613" s="43"/>
    </row>
    <row r="614" spans="1:30" ht="14.65" customHeight="1" x14ac:dyDescent="0.25">
      <c r="A614" s="42" t="str">
        <f>_xlfn.XLOOKUP(StatementLookup[[#This Row],[TopicID]],TopicLookup[TopicID],TopicLookup[SyllabusSubject])</f>
        <v>Science</v>
      </c>
      <c r="B614" s="43">
        <f>_xlfn.XLOOKUP(StatementLookup[[#This Row],[TopicID]],TopicLookup[TopicID],TopicLookup[SyllabusKeyStage])</f>
        <v>3</v>
      </c>
      <c r="C614" s="43" t="str">
        <f>_xlfn.XLOOKUP(StatementLookup[[#This Row],[TopicID]],topics!I:I,topics!D:D)</f>
        <v>KS3.Science</v>
      </c>
      <c r="D614" s="43" t="str">
        <f>_xlfn.XLOOKUP(StatementLookup[[#This Row],[TopicID]],topics!I:I,topics!E:E)</f>
        <v>Y8.Science</v>
      </c>
      <c r="E614" s="44">
        <v>8</v>
      </c>
      <c r="F614" s="36" t="s">
        <v>13</v>
      </c>
      <c r="G614" s="45">
        <v>1</v>
      </c>
      <c r="H614" s="36">
        <v>5</v>
      </c>
      <c r="I614" s="46">
        <v>2</v>
      </c>
      <c r="J61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8C1</v>
      </c>
      <c r="K61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8C1.5</v>
      </c>
      <c r="L61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8C1.5.2</v>
      </c>
      <c r="M614" s="26" t="str">
        <f>IF(ISERROR(_xlfn.XLOOKUP(StatementLookup[[#This Row],[TopicID]],TopicLookup[TopicID],TopicLookup[TopicTitle])),"",_xlfn.XLOOKUP(StatementLookup[[#This Row],[TopicID]],TopicLookup[TopicID],TopicLookup[TopicTitle]))</f>
        <v>Acids And Reactions</v>
      </c>
      <c r="N614" s="42" t="str">
        <f>IF(ISERROR(_xlfn.XLOOKUP(StatementLookup[[#This Row],[LessonID]],LessonLookup[LessonID],LessonLookup[LessonTitle])),"",_xlfn.XLOOKUP(StatementLookup[[#This Row],[LessonID]],LessonLookup[LessonID],LessonLookup[LessonTitle]))</f>
        <v>Acid and metal reactions</v>
      </c>
      <c r="O614" s="1" t="str">
        <f>IF(StatementLookup[[#This Row],[LearningStatementEnter]]="",StatementLookup[[#This Row],[LearningStatementAuto]],StatementLookup[[#This Row],[LearningStatementEnter]])</f>
        <v>Describe how to test for a gas and construct word equations for acids and metal reactions</v>
      </c>
      <c r="P614" s="43" t="s">
        <v>1656</v>
      </c>
      <c r="Q614" s="1" t="s">
        <v>2953</v>
      </c>
      <c r="R614" s="1"/>
      <c r="S61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14" s="43"/>
      <c r="U614" s="43"/>
      <c r="V614" s="43"/>
      <c r="W614" s="43"/>
      <c r="X614" s="43"/>
      <c r="Y614" s="43"/>
      <c r="Z614" s="43"/>
      <c r="AA614" s="43"/>
      <c r="AC614" s="43"/>
      <c r="AD614" s="43"/>
    </row>
    <row r="615" spans="1:30" ht="14.65" customHeight="1" x14ac:dyDescent="0.25">
      <c r="A615" s="42" t="str">
        <f>_xlfn.XLOOKUP(StatementLookup[[#This Row],[TopicID]],TopicLookup[TopicID],TopicLookup[SyllabusSubject])</f>
        <v>Science</v>
      </c>
      <c r="B615" s="43">
        <f>_xlfn.XLOOKUP(StatementLookup[[#This Row],[TopicID]],TopicLookup[TopicID],TopicLookup[SyllabusKeyStage])</f>
        <v>3</v>
      </c>
      <c r="C615" s="43" t="str">
        <f>_xlfn.XLOOKUP(StatementLookup[[#This Row],[TopicID]],topics!I:I,topics!D:D)</f>
        <v>KS3.Science</v>
      </c>
      <c r="D615" s="43" t="str">
        <f>_xlfn.XLOOKUP(StatementLookup[[#This Row],[TopicID]],topics!I:I,topics!E:E)</f>
        <v>Y8.Science</v>
      </c>
      <c r="E615" s="44">
        <v>8</v>
      </c>
      <c r="F615" s="36" t="s">
        <v>13</v>
      </c>
      <c r="G615" s="45">
        <v>1</v>
      </c>
      <c r="H615" s="36">
        <v>5</v>
      </c>
      <c r="I615" s="46">
        <v>3</v>
      </c>
      <c r="J61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8C1</v>
      </c>
      <c r="K61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8C1.5</v>
      </c>
      <c r="L61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8C1.5.3</v>
      </c>
      <c r="M615" s="26" t="str">
        <f>IF(ISERROR(_xlfn.XLOOKUP(StatementLookup[[#This Row],[TopicID]],TopicLookup[TopicID],TopicLookup[TopicTitle])),"",_xlfn.XLOOKUP(StatementLookup[[#This Row],[TopicID]],TopicLookup[TopicID],TopicLookup[TopicTitle]))</f>
        <v>Acids And Reactions</v>
      </c>
      <c r="N615" s="42" t="str">
        <f>IF(ISERROR(_xlfn.XLOOKUP(StatementLookup[[#This Row],[LessonID]],LessonLookup[LessonID],LessonLookup[LessonTitle])),"",_xlfn.XLOOKUP(StatementLookup[[#This Row],[LessonID]],LessonLookup[LessonID],LessonLookup[LessonTitle]))</f>
        <v>Acid and metal reactions</v>
      </c>
      <c r="O615" s="1" t="str">
        <f>IF(StatementLookup[[#This Row],[LearningStatementEnter]]="",StatementLookup[[#This Row],[LearningStatementAuto]],StatementLookup[[#This Row],[LearningStatementEnter]])</f>
        <v>Construct balanced symbol equations for acid and metal reactions.</v>
      </c>
      <c r="P615" s="43" t="s">
        <v>1657</v>
      </c>
      <c r="Q615" s="1" t="s">
        <v>2953</v>
      </c>
      <c r="R615" s="1"/>
      <c r="S61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15" s="43"/>
      <c r="U615" s="43"/>
      <c r="V615" s="43"/>
      <c r="W615" s="43"/>
      <c r="X615" s="43"/>
      <c r="Y615" s="43"/>
      <c r="Z615" s="43"/>
      <c r="AA615" s="43"/>
      <c r="AC615" s="43"/>
      <c r="AD615" s="43"/>
    </row>
    <row r="616" spans="1:30" ht="14.65" customHeight="1" x14ac:dyDescent="0.25">
      <c r="A616" s="42" t="str">
        <f>_xlfn.XLOOKUP(StatementLookup[[#This Row],[TopicID]],TopicLookup[TopicID],TopicLookup[SyllabusSubject])</f>
        <v>Science</v>
      </c>
      <c r="B616" s="43">
        <f>_xlfn.XLOOKUP(StatementLookup[[#This Row],[TopicID]],TopicLookup[TopicID],TopicLookup[SyllabusKeyStage])</f>
        <v>3</v>
      </c>
      <c r="C616" s="43" t="str">
        <f>_xlfn.XLOOKUP(StatementLookup[[#This Row],[TopicID]],topics!I:I,topics!D:D)</f>
        <v>KS3.Science</v>
      </c>
      <c r="D616" s="43" t="str">
        <f>_xlfn.XLOOKUP(StatementLookup[[#This Row],[TopicID]],topics!I:I,topics!E:E)</f>
        <v>Y8.Science</v>
      </c>
      <c r="E616" s="44">
        <v>8</v>
      </c>
      <c r="F616" s="36" t="s">
        <v>13</v>
      </c>
      <c r="G616" s="45">
        <v>1</v>
      </c>
      <c r="H616" s="36">
        <v>6</v>
      </c>
      <c r="I616" s="46">
        <v>1</v>
      </c>
      <c r="J61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8C1</v>
      </c>
      <c r="K61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8C1.6</v>
      </c>
      <c r="L61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8C1.6.1</v>
      </c>
      <c r="M616" s="26" t="str">
        <f>IF(ISERROR(_xlfn.XLOOKUP(StatementLookup[[#This Row],[TopicID]],TopicLookup[TopicID],TopicLookup[TopicTitle])),"",_xlfn.XLOOKUP(StatementLookup[[#This Row],[TopicID]],TopicLookup[TopicID],TopicLookup[TopicTitle]))</f>
        <v>Acids And Reactions</v>
      </c>
      <c r="N616" s="42" t="str">
        <f>IF(ISERROR(_xlfn.XLOOKUP(StatementLookup[[#This Row],[LessonID]],LessonLookup[LessonID],LessonLookup[LessonTitle])),"",_xlfn.XLOOKUP(StatementLookup[[#This Row],[LessonID]],LessonLookup[LessonID],LessonLookup[LessonTitle]))</f>
        <v>Acid and metal carbonate reactions</v>
      </c>
      <c r="O616" s="1" t="str">
        <f>IF(StatementLookup[[#This Row],[LearningStatementEnter]]="",StatementLookup[[#This Row],[LearningStatementAuto]],StatementLookup[[#This Row],[LearningStatementEnter]])</f>
        <v>Be able to state the products produced from an acid and metal carbonate reaction.</v>
      </c>
      <c r="P616" s="43" t="s">
        <v>1658</v>
      </c>
      <c r="Q616" s="1" t="s">
        <v>2953</v>
      </c>
      <c r="R616" s="1"/>
      <c r="S61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16" s="43"/>
      <c r="U616" s="43"/>
      <c r="V616" s="43"/>
      <c r="W616" s="43"/>
      <c r="X616" s="43"/>
      <c r="Y616" s="43"/>
      <c r="Z616" s="43"/>
      <c r="AA616" s="43"/>
      <c r="AC616" s="43"/>
      <c r="AD616" s="43"/>
    </row>
    <row r="617" spans="1:30" ht="14.65" customHeight="1" x14ac:dyDescent="0.25">
      <c r="A617" s="42" t="str">
        <f>_xlfn.XLOOKUP(StatementLookup[[#This Row],[TopicID]],TopicLookup[TopicID],TopicLookup[SyllabusSubject])</f>
        <v>Science</v>
      </c>
      <c r="B617" s="43">
        <f>_xlfn.XLOOKUP(StatementLookup[[#This Row],[TopicID]],TopicLookup[TopicID],TopicLookup[SyllabusKeyStage])</f>
        <v>3</v>
      </c>
      <c r="C617" s="43" t="str">
        <f>_xlfn.XLOOKUP(StatementLookup[[#This Row],[TopicID]],topics!I:I,topics!D:D)</f>
        <v>KS3.Science</v>
      </c>
      <c r="D617" s="43" t="str">
        <f>_xlfn.XLOOKUP(StatementLookup[[#This Row],[TopicID]],topics!I:I,topics!E:E)</f>
        <v>Y8.Science</v>
      </c>
      <c r="E617" s="44">
        <v>8</v>
      </c>
      <c r="F617" s="36" t="s">
        <v>13</v>
      </c>
      <c r="G617" s="45">
        <v>1</v>
      </c>
      <c r="H617" s="36">
        <v>6</v>
      </c>
      <c r="I617" s="46">
        <v>2</v>
      </c>
      <c r="J61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8C1</v>
      </c>
      <c r="K61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8C1.6</v>
      </c>
      <c r="L61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8C1.6.2</v>
      </c>
      <c r="M617" s="26" t="str">
        <f>IF(ISERROR(_xlfn.XLOOKUP(StatementLookup[[#This Row],[TopicID]],TopicLookup[TopicID],TopicLookup[TopicTitle])),"",_xlfn.XLOOKUP(StatementLookup[[#This Row],[TopicID]],TopicLookup[TopicID],TopicLookup[TopicTitle]))</f>
        <v>Acids And Reactions</v>
      </c>
      <c r="N617" s="42" t="str">
        <f>IF(ISERROR(_xlfn.XLOOKUP(StatementLookup[[#This Row],[LessonID]],LessonLookup[LessonID],LessonLookup[LessonTitle])),"",_xlfn.XLOOKUP(StatementLookup[[#This Row],[LessonID]],LessonLookup[LessonID],LessonLookup[LessonTitle]))</f>
        <v>Acid and metal carbonate reactions</v>
      </c>
      <c r="O617" s="1" t="str">
        <f>IF(StatementLookup[[#This Row],[LearningStatementEnter]]="",StatementLookup[[#This Row],[LearningStatementAuto]],StatementLookup[[#This Row],[LearningStatementEnter]])</f>
        <v>Describe how to test for a specific gas and construct word equations for acids and metal carbonate reactions.</v>
      </c>
      <c r="P617" s="43" t="s">
        <v>1659</v>
      </c>
      <c r="Q617" s="1" t="s">
        <v>2953</v>
      </c>
      <c r="R617" s="1"/>
      <c r="S61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17" s="43"/>
      <c r="U617" s="43"/>
      <c r="V617" s="43"/>
      <c r="W617" s="43"/>
      <c r="X617" s="43"/>
      <c r="Y617" s="43"/>
      <c r="Z617" s="43"/>
      <c r="AA617" s="43"/>
      <c r="AC617" s="43"/>
      <c r="AD617" s="43"/>
    </row>
    <row r="618" spans="1:30" ht="14.65" customHeight="1" x14ac:dyDescent="0.25">
      <c r="A618" s="42" t="str">
        <f>_xlfn.XLOOKUP(StatementLookup[[#This Row],[TopicID]],TopicLookup[TopicID],TopicLookup[SyllabusSubject])</f>
        <v>Science</v>
      </c>
      <c r="B618" s="43">
        <f>_xlfn.XLOOKUP(StatementLookup[[#This Row],[TopicID]],TopicLookup[TopicID],TopicLookup[SyllabusKeyStage])</f>
        <v>3</v>
      </c>
      <c r="C618" s="43" t="str">
        <f>_xlfn.XLOOKUP(StatementLookup[[#This Row],[TopicID]],topics!I:I,topics!D:D)</f>
        <v>KS3.Science</v>
      </c>
      <c r="D618" s="43" t="str">
        <f>_xlfn.XLOOKUP(StatementLookup[[#This Row],[TopicID]],topics!I:I,topics!E:E)</f>
        <v>Y8.Science</v>
      </c>
      <c r="E618" s="44">
        <v>8</v>
      </c>
      <c r="F618" s="36" t="s">
        <v>13</v>
      </c>
      <c r="G618" s="45">
        <v>1</v>
      </c>
      <c r="H618" s="36">
        <v>6</v>
      </c>
      <c r="I618" s="46">
        <v>3</v>
      </c>
      <c r="J61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8C1</v>
      </c>
      <c r="K61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8C1.6</v>
      </c>
      <c r="L61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8C1.6.3</v>
      </c>
      <c r="M618" s="26" t="str">
        <f>IF(ISERROR(_xlfn.XLOOKUP(StatementLookup[[#This Row],[TopicID]],TopicLookup[TopicID],TopicLookup[TopicTitle])),"",_xlfn.XLOOKUP(StatementLookup[[#This Row],[TopicID]],TopicLookup[TopicID],TopicLookup[TopicTitle]))</f>
        <v>Acids And Reactions</v>
      </c>
      <c r="N618" s="42" t="str">
        <f>IF(ISERROR(_xlfn.XLOOKUP(StatementLookup[[#This Row],[LessonID]],LessonLookup[LessonID],LessonLookup[LessonTitle])),"",_xlfn.XLOOKUP(StatementLookup[[#This Row],[LessonID]],LessonLookup[LessonID],LessonLookup[LessonTitle]))</f>
        <v>Acid and metal carbonate reactions</v>
      </c>
      <c r="O618" s="1" t="str">
        <f>IF(StatementLookup[[#This Row],[LearningStatementEnter]]="",StatementLookup[[#This Row],[LearningStatementAuto]],StatementLookup[[#This Row],[LearningStatementEnter]])</f>
        <v>Explain these reactions and construct balanced symbol equations independently.</v>
      </c>
      <c r="P618" s="43" t="s">
        <v>1660</v>
      </c>
      <c r="Q618" s="1" t="s">
        <v>2953</v>
      </c>
      <c r="R618" s="1"/>
      <c r="S61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18" s="43"/>
      <c r="U618" s="43"/>
      <c r="V618" s="43"/>
      <c r="W618" s="43"/>
      <c r="X618" s="43"/>
      <c r="Y618" s="43"/>
      <c r="Z618" s="43"/>
      <c r="AA618" s="43"/>
      <c r="AC618" s="43"/>
      <c r="AD618" s="43"/>
    </row>
    <row r="619" spans="1:30" ht="14.65" customHeight="1" x14ac:dyDescent="0.25">
      <c r="A619" s="42" t="str">
        <f>_xlfn.XLOOKUP(StatementLookup[[#This Row],[TopicID]],TopicLookup[TopicID],TopicLookup[SyllabusSubject])</f>
        <v>Science</v>
      </c>
      <c r="B619" s="43">
        <f>_xlfn.XLOOKUP(StatementLookup[[#This Row],[TopicID]],TopicLookup[TopicID],TopicLookup[SyllabusKeyStage])</f>
        <v>3</v>
      </c>
      <c r="C619" s="43" t="str">
        <f>_xlfn.XLOOKUP(StatementLookup[[#This Row],[TopicID]],topics!I:I,topics!D:D)</f>
        <v>KS3.Science</v>
      </c>
      <c r="D619" s="43" t="str">
        <f>_xlfn.XLOOKUP(StatementLookup[[#This Row],[TopicID]],topics!I:I,topics!E:E)</f>
        <v>Y8.Science</v>
      </c>
      <c r="E619" s="44">
        <v>8</v>
      </c>
      <c r="F619" s="36" t="s">
        <v>13</v>
      </c>
      <c r="G619" s="45">
        <v>1</v>
      </c>
      <c r="H619" s="36" t="s">
        <v>8</v>
      </c>
      <c r="I619" s="46">
        <v>1</v>
      </c>
      <c r="J61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8C1</v>
      </c>
      <c r="K61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8C1.F</v>
      </c>
      <c r="L61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8C1.F.1</v>
      </c>
      <c r="M619" s="26" t="str">
        <f>IF(ISERROR(_xlfn.XLOOKUP(StatementLookup[[#This Row],[TopicID]],TopicLookup[TopicID],TopicLookup[TopicTitle])),"",_xlfn.XLOOKUP(StatementLookup[[#This Row],[TopicID]],TopicLookup[TopicID],TopicLookup[TopicTitle]))</f>
        <v>Acids And Reactions</v>
      </c>
      <c r="N619" s="42" t="str">
        <f>IF(ISERROR(_xlfn.XLOOKUP(StatementLookup[[#This Row],[LessonID]],LessonLookup[LessonID],LessonLookup[LessonTitle])),"",_xlfn.XLOOKUP(StatementLookup[[#This Row],[LessonID]],LessonLookup[LessonID],LessonLookup[LessonTitle]))</f>
        <v>Test feedback: 8C1 Acids And Reactions</v>
      </c>
      <c r="O619" s="1" t="str">
        <f>IF(StatementLookup[[#This Row],[LearningStatementEnter]]="",StatementLookup[[#This Row],[LearningStatementAuto]],StatementLookup[[#This Row],[LearningStatementEnter]])</f>
        <v>Review WWW &amp; EBI for topic 8C1 Acids And Reactions</v>
      </c>
      <c r="P619" s="43"/>
      <c r="Q619" s="1" t="s">
        <v>2954</v>
      </c>
      <c r="R619" s="1"/>
      <c r="S61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WWW &amp; EBI for topic 8C1 Acids And Reactions</v>
      </c>
      <c r="T619" s="43"/>
      <c r="U619" s="43"/>
      <c r="V619" s="43"/>
      <c r="W619" s="43"/>
      <c r="X619" s="43"/>
      <c r="Y619" s="43"/>
      <c r="Z619" s="43"/>
      <c r="AA619" s="43"/>
      <c r="AC619" s="43"/>
      <c r="AD619" s="43"/>
    </row>
    <row r="620" spans="1:30" ht="14.65" customHeight="1" x14ac:dyDescent="0.25">
      <c r="A620" s="42" t="str">
        <f>_xlfn.XLOOKUP(StatementLookup[[#This Row],[TopicID]],TopicLookup[TopicID],TopicLookup[SyllabusSubject])</f>
        <v>Science</v>
      </c>
      <c r="B620" s="43">
        <f>_xlfn.XLOOKUP(StatementLookup[[#This Row],[TopicID]],TopicLookup[TopicID],TopicLookup[SyllabusKeyStage])</f>
        <v>3</v>
      </c>
      <c r="C620" s="43" t="str">
        <f>_xlfn.XLOOKUP(StatementLookup[[#This Row],[TopicID]],topics!I:I,topics!D:D)</f>
        <v>KS3.Science</v>
      </c>
      <c r="D620" s="43" t="str">
        <f>_xlfn.XLOOKUP(StatementLookup[[#This Row],[TopicID]],topics!I:I,topics!E:E)</f>
        <v>Y8.Science</v>
      </c>
      <c r="E620" s="44">
        <v>8</v>
      </c>
      <c r="F620" s="36" t="s">
        <v>13</v>
      </c>
      <c r="G620" s="45">
        <v>1</v>
      </c>
      <c r="H620" s="36" t="s">
        <v>6</v>
      </c>
      <c r="I620" s="46">
        <v>1</v>
      </c>
      <c r="J62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8C1</v>
      </c>
      <c r="K62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8C1.R</v>
      </c>
      <c r="L62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8C1.R.1</v>
      </c>
      <c r="M620" s="26" t="str">
        <f>IF(ISERROR(_xlfn.XLOOKUP(StatementLookup[[#This Row],[TopicID]],TopicLookup[TopicID],TopicLookup[TopicTitle])),"",_xlfn.XLOOKUP(StatementLookup[[#This Row],[TopicID]],TopicLookup[TopicID],TopicLookup[TopicTitle]))</f>
        <v>Acids And Reactions</v>
      </c>
      <c r="N620" s="42" t="str">
        <f>IF(ISERROR(_xlfn.XLOOKUP(StatementLookup[[#This Row],[LessonID]],LessonLookup[LessonID],LessonLookup[LessonTitle])),"",_xlfn.XLOOKUP(StatementLookup[[#This Row],[LessonID]],LessonLookup[LessonID],LessonLookup[LessonTitle]))</f>
        <v>Revision of topic 8C1 Acids And Reactions</v>
      </c>
      <c r="O620" s="1" t="str">
        <f>IF(StatementLookup[[#This Row],[LearningStatementEnter]]="",StatementLookup[[#This Row],[LearningStatementAuto]],StatementLookup[[#This Row],[LearningStatementEnter]])</f>
        <v>Review topic 8C1 Acids And Reactions</v>
      </c>
      <c r="P620" s="43"/>
      <c r="Q620" s="1" t="s">
        <v>2954</v>
      </c>
      <c r="R620" s="1"/>
      <c r="S62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topic 8C1 Acids And Reactions</v>
      </c>
      <c r="T620" s="43"/>
      <c r="U620" s="43"/>
      <c r="V620" s="43"/>
      <c r="W620" s="43"/>
      <c r="X620" s="43"/>
      <c r="Y620" s="43"/>
      <c r="Z620" s="43"/>
      <c r="AA620" s="43"/>
      <c r="AC620" s="43"/>
      <c r="AD620" s="43"/>
    </row>
    <row r="621" spans="1:30" ht="14.65" customHeight="1" x14ac:dyDescent="0.25">
      <c r="A621" s="42" t="str">
        <f>_xlfn.XLOOKUP(StatementLookup[[#This Row],[TopicID]],TopicLookup[TopicID],TopicLookup[SyllabusSubject])</f>
        <v>Science</v>
      </c>
      <c r="B621" s="43">
        <f>_xlfn.XLOOKUP(StatementLookup[[#This Row],[TopicID]],TopicLookup[TopicID],TopicLookup[SyllabusKeyStage])</f>
        <v>3</v>
      </c>
      <c r="C621" s="43" t="str">
        <f>_xlfn.XLOOKUP(StatementLookup[[#This Row],[TopicID]],topics!I:I,topics!D:D)</f>
        <v>KS3.Science</v>
      </c>
      <c r="D621" s="43" t="str">
        <f>_xlfn.XLOOKUP(StatementLookup[[#This Row],[TopicID]],topics!I:I,topics!E:E)</f>
        <v>Y8.Science</v>
      </c>
      <c r="E621" s="44">
        <v>8</v>
      </c>
      <c r="F621" s="36" t="s">
        <v>13</v>
      </c>
      <c r="G621" s="45">
        <v>1</v>
      </c>
      <c r="H621" s="36" t="s">
        <v>7</v>
      </c>
      <c r="I621" s="46">
        <v>1</v>
      </c>
      <c r="J62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8C1</v>
      </c>
      <c r="K62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8C1.T</v>
      </c>
      <c r="L62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8C1.T.1</v>
      </c>
      <c r="M621" s="26" t="str">
        <f>IF(ISERROR(_xlfn.XLOOKUP(StatementLookup[[#This Row],[TopicID]],TopicLookup[TopicID],TopicLookup[TopicTitle])),"",_xlfn.XLOOKUP(StatementLookup[[#This Row],[TopicID]],TopicLookup[TopicID],TopicLookup[TopicTitle]))</f>
        <v>Acids And Reactions</v>
      </c>
      <c r="N621" s="42" t="str">
        <f>IF(ISERROR(_xlfn.XLOOKUP(StatementLookup[[#This Row],[LessonID]],LessonLookup[LessonID],LessonLookup[LessonTitle])),"",_xlfn.XLOOKUP(StatementLookup[[#This Row],[LessonID]],LessonLookup[LessonID],LessonLookup[LessonTitle]))</f>
        <v>Topic test: 8C1 Acids And Reactions</v>
      </c>
      <c r="O621" s="1" t="str">
        <f>IF(StatementLookup[[#This Row],[LearningStatementEnter]]="",StatementLookup[[#This Row],[LearningStatementAuto]],StatementLookup[[#This Row],[LearningStatementEnter]])</f>
        <v>Test understanding of topic 8C1 Acids And Reactions</v>
      </c>
      <c r="P621" s="1"/>
      <c r="Q621" s="1" t="s">
        <v>2954</v>
      </c>
      <c r="R621" s="1"/>
      <c r="S62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Test understanding of topic 8C1 Acids And Reactions</v>
      </c>
      <c r="T621" s="43"/>
      <c r="U621" s="43"/>
      <c r="V621" s="43"/>
      <c r="W621" s="43"/>
      <c r="X621" s="43"/>
      <c r="Y621" s="43"/>
      <c r="Z621" s="43"/>
      <c r="AA621" s="43"/>
      <c r="AC621" s="43"/>
      <c r="AD621" s="43"/>
    </row>
    <row r="622" spans="1:30" ht="14.65" customHeight="1" x14ac:dyDescent="0.25">
      <c r="A622" s="42" t="str">
        <f>_xlfn.XLOOKUP(StatementLookup[[#This Row],[TopicID]],TopicLookup[TopicID],TopicLookup[SyllabusSubject])</f>
        <v>Science</v>
      </c>
      <c r="B622" s="43">
        <f>_xlfn.XLOOKUP(StatementLookup[[#This Row],[TopicID]],TopicLookup[TopicID],TopicLookup[SyllabusKeyStage])</f>
        <v>3</v>
      </c>
      <c r="C622" s="43" t="str">
        <f>_xlfn.XLOOKUP(StatementLookup[[#This Row],[TopicID]],topics!I:I,topics!D:D)</f>
        <v>KS3.Science</v>
      </c>
      <c r="D622" s="43" t="str">
        <f>_xlfn.XLOOKUP(StatementLookup[[#This Row],[TopicID]],topics!I:I,topics!E:E)</f>
        <v>Y8.Science</v>
      </c>
      <c r="E622" s="44">
        <v>8</v>
      </c>
      <c r="F622" s="36" t="s">
        <v>13</v>
      </c>
      <c r="G622" s="45">
        <v>2</v>
      </c>
      <c r="H622" s="36">
        <v>1</v>
      </c>
      <c r="I622" s="46">
        <v>1</v>
      </c>
      <c r="J62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8C2</v>
      </c>
      <c r="K62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8C2.1</v>
      </c>
      <c r="L62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8C2.1.1</v>
      </c>
      <c r="M622" s="26" t="str">
        <f>IF(ISERROR(_xlfn.XLOOKUP(StatementLookup[[#This Row],[TopicID]],TopicLookup[TopicID],TopicLookup[TopicTitle])),"",_xlfn.XLOOKUP(StatementLookup[[#This Row],[TopicID]],TopicLookup[TopicID],TopicLookup[TopicTitle]))</f>
        <v>Chemical Reactions</v>
      </c>
      <c r="N622" s="42" t="str">
        <f>IF(ISERROR(_xlfn.XLOOKUP(StatementLookup[[#This Row],[LessonID]],LessonLookup[LessonID],LessonLookup[LessonTitle])),"",_xlfn.XLOOKUP(StatementLookup[[#This Row],[LessonID]],LessonLookup[LessonID],LessonLookup[LessonTitle]))</f>
        <v>Chemical and physical reactions</v>
      </c>
      <c r="O622" s="1" t="str">
        <f>IF(StatementLookup[[#This Row],[LearningStatementEnter]]="",StatementLookup[[#This Row],[LearningStatementAuto]],StatementLookup[[#This Row],[LearningStatementEnter]])</f>
        <v>State the names of the physical changes and examples of chemical changes.</v>
      </c>
      <c r="P622" s="43" t="s">
        <v>1661</v>
      </c>
      <c r="Q622" s="1" t="s">
        <v>2953</v>
      </c>
      <c r="R622" s="1"/>
      <c r="S62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22" s="43"/>
      <c r="U622" s="43"/>
      <c r="V622" s="43"/>
      <c r="W622" s="43"/>
      <c r="X622" s="43"/>
      <c r="Y622" s="43"/>
      <c r="Z622" s="43"/>
      <c r="AA622" s="43"/>
      <c r="AC622" s="43"/>
      <c r="AD622" s="43"/>
    </row>
    <row r="623" spans="1:30" ht="14.65" customHeight="1" x14ac:dyDescent="0.25">
      <c r="A623" s="42" t="str">
        <f>_xlfn.XLOOKUP(StatementLookup[[#This Row],[TopicID]],TopicLookup[TopicID],TopicLookup[SyllabusSubject])</f>
        <v>Science</v>
      </c>
      <c r="B623" s="43">
        <f>_xlfn.XLOOKUP(StatementLookup[[#This Row],[TopicID]],TopicLookup[TopicID],TopicLookup[SyllabusKeyStage])</f>
        <v>3</v>
      </c>
      <c r="C623" s="43" t="str">
        <f>_xlfn.XLOOKUP(StatementLookup[[#This Row],[TopicID]],topics!I:I,topics!D:D)</f>
        <v>KS3.Science</v>
      </c>
      <c r="D623" s="43" t="str">
        <f>_xlfn.XLOOKUP(StatementLookup[[#This Row],[TopicID]],topics!I:I,topics!E:E)</f>
        <v>Y8.Science</v>
      </c>
      <c r="E623" s="44">
        <v>8</v>
      </c>
      <c r="F623" s="36" t="s">
        <v>13</v>
      </c>
      <c r="G623" s="45">
        <v>2</v>
      </c>
      <c r="H623" s="36">
        <v>1</v>
      </c>
      <c r="I623" s="46">
        <v>2</v>
      </c>
      <c r="J62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8C2</v>
      </c>
      <c r="K62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8C2.1</v>
      </c>
      <c r="L62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8C2.1.2</v>
      </c>
      <c r="M623" s="26" t="str">
        <f>IF(ISERROR(_xlfn.XLOOKUP(StatementLookup[[#This Row],[TopicID]],TopicLookup[TopicID],TopicLookup[TopicTitle])),"",_xlfn.XLOOKUP(StatementLookup[[#This Row],[TopicID]],TopicLookup[TopicID],TopicLookup[TopicTitle]))</f>
        <v>Chemical Reactions</v>
      </c>
      <c r="N623" s="42" t="str">
        <f>IF(ISERROR(_xlfn.XLOOKUP(StatementLookup[[#This Row],[LessonID]],LessonLookup[LessonID],LessonLookup[LessonTitle])),"",_xlfn.XLOOKUP(StatementLookup[[#This Row],[LessonID]],LessonLookup[LessonID],LessonLookup[LessonTitle]))</f>
        <v>Chemical and physical reactions</v>
      </c>
      <c r="O623" s="1" t="str">
        <f>IF(StatementLookup[[#This Row],[LearningStatementEnter]]="",StatementLookup[[#This Row],[LearningStatementAuto]],StatementLookup[[#This Row],[LearningStatementEnter]])</f>
        <v>Test substances and describe if the change is chemical or physical</v>
      </c>
      <c r="P623" s="43" t="s">
        <v>1662</v>
      </c>
      <c r="Q623" s="1" t="s">
        <v>2953</v>
      </c>
      <c r="R623" s="1"/>
      <c r="S62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23" s="43"/>
      <c r="U623" s="43"/>
      <c r="V623" s="43"/>
      <c r="W623" s="43"/>
      <c r="X623" s="43"/>
      <c r="Y623" s="43"/>
      <c r="Z623" s="43"/>
      <c r="AA623" s="43"/>
      <c r="AC623" s="43"/>
      <c r="AD623" s="43"/>
    </row>
    <row r="624" spans="1:30" ht="14.65" customHeight="1" x14ac:dyDescent="0.25">
      <c r="A624" s="42" t="str">
        <f>_xlfn.XLOOKUP(StatementLookup[[#This Row],[TopicID]],TopicLookup[TopicID],TopicLookup[SyllabusSubject])</f>
        <v>Science</v>
      </c>
      <c r="B624" s="43">
        <f>_xlfn.XLOOKUP(StatementLookup[[#This Row],[TopicID]],TopicLookup[TopicID],TopicLookup[SyllabusKeyStage])</f>
        <v>3</v>
      </c>
      <c r="C624" s="43" t="str">
        <f>_xlfn.XLOOKUP(StatementLookup[[#This Row],[TopicID]],topics!I:I,topics!D:D)</f>
        <v>KS3.Science</v>
      </c>
      <c r="D624" s="43" t="str">
        <f>_xlfn.XLOOKUP(StatementLookup[[#This Row],[TopicID]],topics!I:I,topics!E:E)</f>
        <v>Y8.Science</v>
      </c>
      <c r="E624" s="44">
        <v>8</v>
      </c>
      <c r="F624" s="36" t="s">
        <v>13</v>
      </c>
      <c r="G624" s="45">
        <v>2</v>
      </c>
      <c r="H624" s="36">
        <v>1</v>
      </c>
      <c r="I624" s="46">
        <v>3</v>
      </c>
      <c r="J62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8C2</v>
      </c>
      <c r="K62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8C2.1</v>
      </c>
      <c r="L62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8C2.1.3</v>
      </c>
      <c r="M624" s="26" t="str">
        <f>IF(ISERROR(_xlfn.XLOOKUP(StatementLookup[[#This Row],[TopicID]],TopicLookup[TopicID],TopicLookup[TopicTitle])),"",_xlfn.XLOOKUP(StatementLookup[[#This Row],[TopicID]],TopicLookup[TopicID],TopicLookup[TopicTitle]))</f>
        <v>Chemical Reactions</v>
      </c>
      <c r="N624" s="42" t="str">
        <f>IF(ISERROR(_xlfn.XLOOKUP(StatementLookup[[#This Row],[LessonID]],LessonLookup[LessonID],LessonLookup[LessonTitle])),"",_xlfn.XLOOKUP(StatementLookup[[#This Row],[LessonID]],LessonLookup[LessonID],LessonLookup[LessonTitle]))</f>
        <v>Chemical and physical reactions</v>
      </c>
      <c r="O624" s="1" t="str">
        <f>IF(StatementLookup[[#This Row],[LearningStatementEnter]]="",StatementLookup[[#This Row],[LearningStatementAuto]],StatementLookup[[#This Row],[LearningStatementEnter]])</f>
        <v>Explain changes, in terms of particles, and compare physical and chemical changes.</v>
      </c>
      <c r="P624" s="43" t="s">
        <v>1663</v>
      </c>
      <c r="Q624" s="1" t="s">
        <v>2953</v>
      </c>
      <c r="R624" s="1"/>
      <c r="S62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24" s="43"/>
      <c r="U624" s="43"/>
      <c r="V624" s="43"/>
      <c r="W624" s="43"/>
      <c r="X624" s="43"/>
      <c r="Y624" s="43"/>
      <c r="Z624" s="43"/>
      <c r="AA624" s="43"/>
      <c r="AC624" s="43"/>
      <c r="AD624" s="43"/>
    </row>
    <row r="625" spans="1:30" ht="14.65" customHeight="1" x14ac:dyDescent="0.25">
      <c r="A625" s="42" t="str">
        <f>_xlfn.XLOOKUP(StatementLookup[[#This Row],[TopicID]],TopicLookup[TopicID],TopicLookup[SyllabusSubject])</f>
        <v>Science</v>
      </c>
      <c r="B625" s="43">
        <f>_xlfn.XLOOKUP(StatementLookup[[#This Row],[TopicID]],TopicLookup[TopicID],TopicLookup[SyllabusKeyStage])</f>
        <v>3</v>
      </c>
      <c r="C625" s="43" t="str">
        <f>_xlfn.XLOOKUP(StatementLookup[[#This Row],[TopicID]],topics!I:I,topics!D:D)</f>
        <v>KS3.Science</v>
      </c>
      <c r="D625" s="43" t="str">
        <f>_xlfn.XLOOKUP(StatementLookup[[#This Row],[TopicID]],topics!I:I,topics!E:E)</f>
        <v>Y8.Science</v>
      </c>
      <c r="E625" s="44">
        <v>8</v>
      </c>
      <c r="F625" s="36" t="s">
        <v>13</v>
      </c>
      <c r="G625" s="45">
        <v>2</v>
      </c>
      <c r="H625" s="36">
        <v>2</v>
      </c>
      <c r="I625" s="46">
        <v>1</v>
      </c>
      <c r="J62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8C2</v>
      </c>
      <c r="K62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8C2.2</v>
      </c>
      <c r="L62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8C2.2.1</v>
      </c>
      <c r="M625" s="26" t="str">
        <f>IF(ISERROR(_xlfn.XLOOKUP(StatementLookup[[#This Row],[TopicID]],TopicLookup[TopicID],TopicLookup[TopicTitle])),"",_xlfn.XLOOKUP(StatementLookup[[#This Row],[TopicID]],TopicLookup[TopicID],TopicLookup[TopicTitle]))</f>
        <v>Chemical Reactions</v>
      </c>
      <c r="N625" s="42" t="str">
        <f>IF(ISERROR(_xlfn.XLOOKUP(StatementLookup[[#This Row],[LessonID]],LessonLookup[LessonID],LessonLookup[LessonTitle])),"",_xlfn.XLOOKUP(StatementLookup[[#This Row],[LessonID]],LessonLookup[LessonID],LessonLookup[LessonTitle]))</f>
        <v>Endothermic and exothermic reactions</v>
      </c>
      <c r="O625" s="1" t="str">
        <f>IF(StatementLookup[[#This Row],[LearningStatementEnter]]="",StatementLookup[[#This Row],[LearningStatementAuto]],StatementLookup[[#This Row],[LearningStatementEnter]])</f>
        <v>Complete an investigation in order to measure temperature differences accurately and record results.</v>
      </c>
      <c r="P625" s="43" t="s">
        <v>1664</v>
      </c>
      <c r="Q625" s="1" t="s">
        <v>2953</v>
      </c>
      <c r="R625" s="1"/>
      <c r="S62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25" s="43"/>
      <c r="U625" s="43"/>
      <c r="V625" s="43"/>
      <c r="W625" s="43"/>
      <c r="X625" s="43"/>
      <c r="Y625" s="43"/>
      <c r="Z625" s="43"/>
      <c r="AA625" s="43"/>
      <c r="AC625" s="43"/>
      <c r="AD625" s="43"/>
    </row>
    <row r="626" spans="1:30" ht="14.65" customHeight="1" x14ac:dyDescent="0.25">
      <c r="A626" s="42" t="str">
        <f>_xlfn.XLOOKUP(StatementLookup[[#This Row],[TopicID]],TopicLookup[TopicID],TopicLookup[SyllabusSubject])</f>
        <v>Science</v>
      </c>
      <c r="B626" s="43">
        <f>_xlfn.XLOOKUP(StatementLookup[[#This Row],[TopicID]],TopicLookup[TopicID],TopicLookup[SyllabusKeyStage])</f>
        <v>3</v>
      </c>
      <c r="C626" s="43" t="str">
        <f>_xlfn.XLOOKUP(StatementLookup[[#This Row],[TopicID]],topics!I:I,topics!D:D)</f>
        <v>KS3.Science</v>
      </c>
      <c r="D626" s="43" t="str">
        <f>_xlfn.XLOOKUP(StatementLookup[[#This Row],[TopicID]],topics!I:I,topics!E:E)</f>
        <v>Y8.Science</v>
      </c>
      <c r="E626" s="44">
        <v>8</v>
      </c>
      <c r="F626" s="36" t="s">
        <v>13</v>
      </c>
      <c r="G626" s="45">
        <v>2</v>
      </c>
      <c r="H626" s="36">
        <v>2</v>
      </c>
      <c r="I626" s="46">
        <v>2</v>
      </c>
      <c r="J62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8C2</v>
      </c>
      <c r="K62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8C2.2</v>
      </c>
      <c r="L62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8C2.2.2</v>
      </c>
      <c r="M626" s="26" t="str">
        <f>IF(ISERROR(_xlfn.XLOOKUP(StatementLookup[[#This Row],[TopicID]],TopicLookup[TopicID],TopicLookup[TopicTitle])),"",_xlfn.XLOOKUP(StatementLookup[[#This Row],[TopicID]],TopicLookup[TopicID],TopicLookup[TopicTitle]))</f>
        <v>Chemical Reactions</v>
      </c>
      <c r="N626" s="42" t="str">
        <f>IF(ISERROR(_xlfn.XLOOKUP(StatementLookup[[#This Row],[LessonID]],LessonLookup[LessonID],LessonLookup[LessonTitle])),"",_xlfn.XLOOKUP(StatementLookup[[#This Row],[LessonID]],LessonLookup[LessonID],LessonLookup[LessonTitle]))</f>
        <v>Endothermic and exothermic reactions</v>
      </c>
      <c r="O626" s="1" t="str">
        <f>IF(StatementLookup[[#This Row],[LearningStatementEnter]]="",StatementLookup[[#This Row],[LearningStatementAuto]],StatementLookup[[#This Row],[LearningStatementEnter]])</f>
        <v>State if the reactions are exothermic or endothermic by using the results.</v>
      </c>
      <c r="P626" s="43" t="s">
        <v>1665</v>
      </c>
      <c r="Q626" s="1" t="s">
        <v>2953</v>
      </c>
      <c r="R626" s="1"/>
      <c r="S62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26" s="43"/>
      <c r="U626" s="43"/>
      <c r="V626" s="43"/>
      <c r="W626" s="43"/>
      <c r="X626" s="43"/>
      <c r="Y626" s="43"/>
      <c r="Z626" s="43"/>
      <c r="AA626" s="43"/>
      <c r="AC626" s="43"/>
      <c r="AD626" s="43"/>
    </row>
    <row r="627" spans="1:30" ht="14.65" customHeight="1" x14ac:dyDescent="0.25">
      <c r="A627" s="42" t="str">
        <f>_xlfn.XLOOKUP(StatementLookup[[#This Row],[TopicID]],TopicLookup[TopicID],TopicLookup[SyllabusSubject])</f>
        <v>Science</v>
      </c>
      <c r="B627" s="43">
        <f>_xlfn.XLOOKUP(StatementLookup[[#This Row],[TopicID]],TopicLookup[TopicID],TopicLookup[SyllabusKeyStage])</f>
        <v>3</v>
      </c>
      <c r="C627" s="43" t="str">
        <f>_xlfn.XLOOKUP(StatementLookup[[#This Row],[TopicID]],topics!I:I,topics!D:D)</f>
        <v>KS3.Science</v>
      </c>
      <c r="D627" s="43" t="str">
        <f>_xlfn.XLOOKUP(StatementLookup[[#This Row],[TopicID]],topics!I:I,topics!E:E)</f>
        <v>Y8.Science</v>
      </c>
      <c r="E627" s="44">
        <v>8</v>
      </c>
      <c r="F627" s="36" t="s">
        <v>13</v>
      </c>
      <c r="G627" s="45">
        <v>2</v>
      </c>
      <c r="H627" s="36">
        <v>2</v>
      </c>
      <c r="I627" s="46">
        <v>3</v>
      </c>
      <c r="J62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8C2</v>
      </c>
      <c r="K62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8C2.2</v>
      </c>
      <c r="L62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8C2.2.3</v>
      </c>
      <c r="M627" s="26" t="str">
        <f>IF(ISERROR(_xlfn.XLOOKUP(StatementLookup[[#This Row],[TopicID]],TopicLookup[TopicID],TopicLookup[TopicTitle])),"",_xlfn.XLOOKUP(StatementLookup[[#This Row],[TopicID]],TopicLookup[TopicID],TopicLookup[TopicTitle]))</f>
        <v>Chemical Reactions</v>
      </c>
      <c r="N627" s="42" t="str">
        <f>IF(ISERROR(_xlfn.XLOOKUP(StatementLookup[[#This Row],[LessonID]],LessonLookup[LessonID],LessonLookup[LessonTitle])),"",_xlfn.XLOOKUP(StatementLookup[[#This Row],[LessonID]],LessonLookup[LessonID],LessonLookup[LessonTitle]))</f>
        <v>Endothermic and exothermic reactions</v>
      </c>
      <c r="O627" s="1" t="str">
        <f>IF(StatementLookup[[#This Row],[LearningStatementEnter]]="",StatementLookup[[#This Row],[LearningStatementAuto]],StatementLookup[[#This Row],[LearningStatementEnter]])</f>
        <v>Explain the terms exothermic and endothermic in terms of energy transfer and particles.</v>
      </c>
      <c r="P627" s="43" t="s">
        <v>1666</v>
      </c>
      <c r="Q627" s="1" t="s">
        <v>2953</v>
      </c>
      <c r="R627" s="1"/>
      <c r="S62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27" s="43"/>
      <c r="U627" s="43"/>
      <c r="V627" s="43"/>
      <c r="W627" s="43"/>
      <c r="X627" s="43"/>
      <c r="Y627" s="43"/>
      <c r="Z627" s="43"/>
      <c r="AA627" s="43"/>
      <c r="AC627" s="43"/>
      <c r="AD627" s="43"/>
    </row>
    <row r="628" spans="1:30" ht="14.65" customHeight="1" x14ac:dyDescent="0.25">
      <c r="A628" s="42" t="str">
        <f>_xlfn.XLOOKUP(StatementLookup[[#This Row],[TopicID]],TopicLookup[TopicID],TopicLookup[SyllabusSubject])</f>
        <v>Science</v>
      </c>
      <c r="B628" s="43">
        <f>_xlfn.XLOOKUP(StatementLookup[[#This Row],[TopicID]],TopicLookup[TopicID],TopicLookup[SyllabusKeyStage])</f>
        <v>3</v>
      </c>
      <c r="C628" s="43" t="str">
        <f>_xlfn.XLOOKUP(StatementLookup[[#This Row],[TopicID]],topics!I:I,topics!D:D)</f>
        <v>KS3.Science</v>
      </c>
      <c r="D628" s="43" t="str">
        <f>_xlfn.XLOOKUP(StatementLookup[[#This Row],[TopicID]],topics!I:I,topics!E:E)</f>
        <v>Y8.Science</v>
      </c>
      <c r="E628" s="44">
        <v>8</v>
      </c>
      <c r="F628" s="36" t="s">
        <v>13</v>
      </c>
      <c r="G628" s="45">
        <v>2</v>
      </c>
      <c r="H628" s="36">
        <v>3</v>
      </c>
      <c r="I628" s="46">
        <v>1</v>
      </c>
      <c r="J62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8C2</v>
      </c>
      <c r="K62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8C2.3</v>
      </c>
      <c r="L62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8C2.3.1</v>
      </c>
      <c r="M628" s="26" t="str">
        <f>IF(ISERROR(_xlfn.XLOOKUP(StatementLookup[[#This Row],[TopicID]],TopicLookup[TopicID],TopicLookup[TopicTitle])),"",_xlfn.XLOOKUP(StatementLookup[[#This Row],[TopicID]],TopicLookup[TopicID],TopicLookup[TopicTitle]))</f>
        <v>Chemical Reactions</v>
      </c>
      <c r="N628" s="42" t="str">
        <f>IF(ISERROR(_xlfn.XLOOKUP(StatementLookup[[#This Row],[LessonID]],LessonLookup[LessonID],LessonLookup[LessonTitle])),"",_xlfn.XLOOKUP(StatementLookup[[#This Row],[LessonID]],LessonLookup[LessonID],LessonLookup[LessonTitle]))</f>
        <v>Oxidation of metals</v>
      </c>
      <c r="O628" s="1" t="str">
        <f>IF(StatementLookup[[#This Row],[LearningStatementEnter]]="",StatementLookup[[#This Row],[LearningStatementAuto]],StatementLookup[[#This Row],[LearningStatementEnter]])</f>
        <v>Define the term ‘oxidation’</v>
      </c>
      <c r="P628" s="43" t="s">
        <v>1667</v>
      </c>
      <c r="Q628" s="1" t="s">
        <v>2953</v>
      </c>
      <c r="R628" s="1"/>
      <c r="S62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28" s="43"/>
      <c r="U628" s="43"/>
      <c r="V628" s="43"/>
      <c r="W628" s="43"/>
      <c r="X628" s="43"/>
      <c r="Y628" s="43"/>
      <c r="Z628" s="43"/>
      <c r="AA628" s="43"/>
      <c r="AC628" s="43"/>
      <c r="AD628" s="43"/>
    </row>
    <row r="629" spans="1:30" ht="14.65" customHeight="1" x14ac:dyDescent="0.25">
      <c r="A629" s="42" t="str">
        <f>_xlfn.XLOOKUP(StatementLookup[[#This Row],[TopicID]],TopicLookup[TopicID],TopicLookup[SyllabusSubject])</f>
        <v>Science</v>
      </c>
      <c r="B629" s="43">
        <f>_xlfn.XLOOKUP(StatementLookup[[#This Row],[TopicID]],TopicLookup[TopicID],TopicLookup[SyllabusKeyStage])</f>
        <v>3</v>
      </c>
      <c r="C629" s="43" t="str">
        <f>_xlfn.XLOOKUP(StatementLookup[[#This Row],[TopicID]],topics!I:I,topics!D:D)</f>
        <v>KS3.Science</v>
      </c>
      <c r="D629" s="43" t="str">
        <f>_xlfn.XLOOKUP(StatementLookup[[#This Row],[TopicID]],topics!I:I,topics!E:E)</f>
        <v>Y8.Science</v>
      </c>
      <c r="E629" s="44">
        <v>8</v>
      </c>
      <c r="F629" s="36" t="s">
        <v>13</v>
      </c>
      <c r="G629" s="45">
        <v>2</v>
      </c>
      <c r="H629" s="36">
        <v>3</v>
      </c>
      <c r="I629" s="46">
        <v>2</v>
      </c>
      <c r="J62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8C2</v>
      </c>
      <c r="K62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8C2.3</v>
      </c>
      <c r="L62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8C2.3.2</v>
      </c>
      <c r="M629" s="26" t="str">
        <f>IF(ISERROR(_xlfn.XLOOKUP(StatementLookup[[#This Row],[TopicID]],TopicLookup[TopicID],TopicLookup[TopicTitle])),"",_xlfn.XLOOKUP(StatementLookup[[#This Row],[TopicID]],TopicLookup[TopicID],TopicLookup[TopicTitle]))</f>
        <v>Chemical Reactions</v>
      </c>
      <c r="N629" s="42" t="str">
        <f>IF(ISERROR(_xlfn.XLOOKUP(StatementLookup[[#This Row],[LessonID]],LessonLookup[LessonID],LessonLookup[LessonTitle])),"",_xlfn.XLOOKUP(StatementLookup[[#This Row],[LessonID]],LessonLookup[LessonID],LessonLookup[LessonTitle]))</f>
        <v>Oxidation of metals</v>
      </c>
      <c r="O629" s="1" t="str">
        <f>IF(StatementLookup[[#This Row],[LearningStatementEnter]]="",StatementLookup[[#This Row],[LearningStatementAuto]],StatementLookup[[#This Row],[LearningStatementEnter]])</f>
        <v>Be able to construct word and symbol equations for oxidation of metal reactions.</v>
      </c>
      <c r="P629" s="43" t="s">
        <v>1668</v>
      </c>
      <c r="Q629" s="1" t="s">
        <v>2953</v>
      </c>
      <c r="R629" s="1"/>
      <c r="S62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29" s="43"/>
      <c r="U629" s="43"/>
      <c r="V629" s="43"/>
      <c r="W629" s="43"/>
      <c r="X629" s="43"/>
      <c r="Y629" s="43"/>
      <c r="Z629" s="43"/>
      <c r="AA629" s="43"/>
      <c r="AC629" s="43"/>
      <c r="AD629" s="43"/>
    </row>
    <row r="630" spans="1:30" ht="14.65" customHeight="1" x14ac:dyDescent="0.25">
      <c r="A630" s="42" t="str">
        <f>_xlfn.XLOOKUP(StatementLookup[[#This Row],[TopicID]],TopicLookup[TopicID],TopicLookup[SyllabusSubject])</f>
        <v>Science</v>
      </c>
      <c r="B630" s="43">
        <f>_xlfn.XLOOKUP(StatementLookup[[#This Row],[TopicID]],TopicLookup[TopicID],TopicLookup[SyllabusKeyStage])</f>
        <v>3</v>
      </c>
      <c r="C630" s="43" t="str">
        <f>_xlfn.XLOOKUP(StatementLookup[[#This Row],[TopicID]],topics!I:I,topics!D:D)</f>
        <v>KS3.Science</v>
      </c>
      <c r="D630" s="43" t="str">
        <f>_xlfn.XLOOKUP(StatementLookup[[#This Row],[TopicID]],topics!I:I,topics!E:E)</f>
        <v>Y8.Science</v>
      </c>
      <c r="E630" s="44">
        <v>8</v>
      </c>
      <c r="F630" s="36" t="s">
        <v>13</v>
      </c>
      <c r="G630" s="45">
        <v>2</v>
      </c>
      <c r="H630" s="36">
        <v>3</v>
      </c>
      <c r="I630" s="46">
        <v>3</v>
      </c>
      <c r="J63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8C2</v>
      </c>
      <c r="K63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8C2.3</v>
      </c>
      <c r="L63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8C2.3.3</v>
      </c>
      <c r="M630" s="26" t="str">
        <f>IF(ISERROR(_xlfn.XLOOKUP(StatementLookup[[#This Row],[TopicID]],TopicLookup[TopicID],TopicLookup[TopicTitle])),"",_xlfn.XLOOKUP(StatementLookup[[#This Row],[TopicID]],TopicLookup[TopicID],TopicLookup[TopicTitle]))</f>
        <v>Chemical Reactions</v>
      </c>
      <c r="N630" s="42" t="str">
        <f>IF(ISERROR(_xlfn.XLOOKUP(StatementLookup[[#This Row],[LessonID]],LessonLookup[LessonID],LessonLookup[LessonTitle])),"",_xlfn.XLOOKUP(StatementLookup[[#This Row],[LessonID]],LessonLookup[LessonID],LessonLookup[LessonTitle]))</f>
        <v>Oxidation of metals</v>
      </c>
      <c r="O630" s="1" t="str">
        <f>IF(StatementLookup[[#This Row],[LearningStatementEnter]]="",StatementLookup[[#This Row],[LearningStatementAuto]],StatementLookup[[#This Row],[LearningStatementEnter]])</f>
        <v>Construct balanced symbol and ion equations for oxidation.</v>
      </c>
      <c r="P630" s="43" t="s">
        <v>1669</v>
      </c>
      <c r="Q630" s="1" t="s">
        <v>2953</v>
      </c>
      <c r="R630" s="1"/>
      <c r="S63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30" s="43"/>
      <c r="U630" s="43"/>
      <c r="V630" s="43"/>
      <c r="W630" s="43"/>
      <c r="X630" s="43"/>
      <c r="Y630" s="43"/>
      <c r="Z630" s="43"/>
      <c r="AA630" s="43"/>
      <c r="AC630" s="43"/>
      <c r="AD630" s="43"/>
    </row>
    <row r="631" spans="1:30" ht="14.65" customHeight="1" x14ac:dyDescent="0.25">
      <c r="A631" s="42" t="str">
        <f>_xlfn.XLOOKUP(StatementLookup[[#This Row],[TopicID]],TopicLookup[TopicID],TopicLookup[SyllabusSubject])</f>
        <v>Science</v>
      </c>
      <c r="B631" s="43">
        <f>_xlfn.XLOOKUP(StatementLookup[[#This Row],[TopicID]],TopicLookup[TopicID],TopicLookup[SyllabusKeyStage])</f>
        <v>3</v>
      </c>
      <c r="C631" s="43" t="str">
        <f>_xlfn.XLOOKUP(StatementLookup[[#This Row],[TopicID]],topics!I:I,topics!D:D)</f>
        <v>KS3.Science</v>
      </c>
      <c r="D631" s="43" t="str">
        <f>_xlfn.XLOOKUP(StatementLookup[[#This Row],[TopicID]],topics!I:I,topics!E:E)</f>
        <v>Y8.Science</v>
      </c>
      <c r="E631" s="44">
        <v>8</v>
      </c>
      <c r="F631" s="36" t="s">
        <v>13</v>
      </c>
      <c r="G631" s="45">
        <v>2</v>
      </c>
      <c r="H631" s="36">
        <v>4</v>
      </c>
      <c r="I631" s="46">
        <v>1</v>
      </c>
      <c r="J63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8C2</v>
      </c>
      <c r="K63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8C2.4</v>
      </c>
      <c r="L63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8C2.4.1</v>
      </c>
      <c r="M631" s="26" t="str">
        <f>IF(ISERROR(_xlfn.XLOOKUP(StatementLookup[[#This Row],[TopicID]],TopicLookup[TopicID],TopicLookup[TopicTitle])),"",_xlfn.XLOOKUP(StatementLookup[[#This Row],[TopicID]],TopicLookup[TopicID],TopicLookup[TopicTitle]))</f>
        <v>Chemical Reactions</v>
      </c>
      <c r="N631" s="42" t="str">
        <f>IF(ISERROR(_xlfn.XLOOKUP(StatementLookup[[#This Row],[LessonID]],LessonLookup[LessonID],LessonLookup[LessonTitle])),"",_xlfn.XLOOKUP(StatementLookup[[#This Row],[LessonID]],LessonLookup[LessonID],LessonLookup[LessonTitle]))</f>
        <v>Corrosion and Prevention</v>
      </c>
      <c r="O631" s="1" t="str">
        <f>IF(StatementLookup[[#This Row],[LearningStatementEnter]]="",StatementLookup[[#This Row],[LearningStatementAuto]],StatementLookup[[#This Row],[LearningStatementEnter]])</f>
        <v>State the reactants needed for corrosion and the names of products produced.</v>
      </c>
      <c r="P631" s="43" t="s">
        <v>1670</v>
      </c>
      <c r="Q631" s="1" t="s">
        <v>2953</v>
      </c>
      <c r="R631" s="1"/>
      <c r="S63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31" s="43"/>
      <c r="U631" s="43"/>
      <c r="V631" s="43"/>
      <c r="W631" s="43"/>
      <c r="X631" s="43"/>
      <c r="Y631" s="43"/>
      <c r="Z631" s="43"/>
      <c r="AA631" s="43"/>
      <c r="AC631" s="43"/>
      <c r="AD631" s="43"/>
    </row>
    <row r="632" spans="1:30" ht="14.65" customHeight="1" x14ac:dyDescent="0.25">
      <c r="A632" s="42" t="str">
        <f>_xlfn.XLOOKUP(StatementLookup[[#This Row],[TopicID]],TopicLookup[TopicID],TopicLookup[SyllabusSubject])</f>
        <v>Science</v>
      </c>
      <c r="B632" s="43">
        <f>_xlfn.XLOOKUP(StatementLookup[[#This Row],[TopicID]],TopicLookup[TopicID],TopicLookup[SyllabusKeyStage])</f>
        <v>3</v>
      </c>
      <c r="C632" s="43" t="str">
        <f>_xlfn.XLOOKUP(StatementLookup[[#This Row],[TopicID]],topics!I:I,topics!D:D)</f>
        <v>KS3.Science</v>
      </c>
      <c r="D632" s="43" t="str">
        <f>_xlfn.XLOOKUP(StatementLookup[[#This Row],[TopicID]],topics!I:I,topics!E:E)</f>
        <v>Y8.Science</v>
      </c>
      <c r="E632" s="44">
        <v>8</v>
      </c>
      <c r="F632" s="36" t="s">
        <v>13</v>
      </c>
      <c r="G632" s="45">
        <v>2</v>
      </c>
      <c r="H632" s="36">
        <v>4</v>
      </c>
      <c r="I632" s="46">
        <v>2</v>
      </c>
      <c r="J63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8C2</v>
      </c>
      <c r="K63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8C2.4</v>
      </c>
      <c r="L63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8C2.4.2</v>
      </c>
      <c r="M632" s="26" t="str">
        <f>IF(ISERROR(_xlfn.XLOOKUP(StatementLookup[[#This Row],[TopicID]],TopicLookup[TopicID],TopicLookup[TopicTitle])),"",_xlfn.XLOOKUP(StatementLookup[[#This Row],[TopicID]],TopicLookup[TopicID],TopicLookup[TopicTitle]))</f>
        <v>Chemical Reactions</v>
      </c>
      <c r="N632" s="42" t="str">
        <f>IF(ISERROR(_xlfn.XLOOKUP(StatementLookup[[#This Row],[LessonID]],LessonLookup[LessonID],LessonLookup[LessonTitle])),"",_xlfn.XLOOKUP(StatementLookup[[#This Row],[LessonID]],LessonLookup[LessonID],LessonLookup[LessonTitle]))</f>
        <v>Corrosion and Prevention</v>
      </c>
      <c r="O632" s="1" t="str">
        <f>IF(StatementLookup[[#This Row],[LearningStatementEnter]]="",StatementLookup[[#This Row],[LearningStatementAuto]],StatementLookup[[#This Row],[LearningStatementEnter]])</f>
        <v>Explain how oxygen affects metals as corrosion and ways to prevent corrosion</v>
      </c>
      <c r="P632" s="43" t="s">
        <v>1671</v>
      </c>
      <c r="Q632" s="1" t="s">
        <v>2953</v>
      </c>
      <c r="R632" s="1"/>
      <c r="S63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32" s="43"/>
      <c r="U632" s="43"/>
      <c r="V632" s="43"/>
      <c r="W632" s="43"/>
      <c r="X632" s="43"/>
      <c r="Y632" s="43"/>
      <c r="Z632" s="43"/>
      <c r="AA632" s="43"/>
      <c r="AC632" s="43"/>
      <c r="AD632" s="43"/>
    </row>
    <row r="633" spans="1:30" ht="14.65" customHeight="1" x14ac:dyDescent="0.25">
      <c r="A633" s="42" t="str">
        <f>_xlfn.XLOOKUP(StatementLookup[[#This Row],[TopicID]],TopicLookup[TopicID],TopicLookup[SyllabusSubject])</f>
        <v>Science</v>
      </c>
      <c r="B633" s="43">
        <f>_xlfn.XLOOKUP(StatementLookup[[#This Row],[TopicID]],TopicLookup[TopicID],TopicLookup[SyllabusKeyStage])</f>
        <v>3</v>
      </c>
      <c r="C633" s="43" t="str">
        <f>_xlfn.XLOOKUP(StatementLookup[[#This Row],[TopicID]],topics!I:I,topics!D:D)</f>
        <v>KS3.Science</v>
      </c>
      <c r="D633" s="43" t="str">
        <f>_xlfn.XLOOKUP(StatementLookup[[#This Row],[TopicID]],topics!I:I,topics!E:E)</f>
        <v>Y8.Science</v>
      </c>
      <c r="E633" s="44">
        <v>8</v>
      </c>
      <c r="F633" s="36" t="s">
        <v>13</v>
      </c>
      <c r="G633" s="45">
        <v>2</v>
      </c>
      <c r="H633" s="36">
        <v>4</v>
      </c>
      <c r="I633" s="46">
        <v>3</v>
      </c>
      <c r="J63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8C2</v>
      </c>
      <c r="K63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8C2.4</v>
      </c>
      <c r="L63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8C2.4.3</v>
      </c>
      <c r="M633" s="26" t="str">
        <f>IF(ISERROR(_xlfn.XLOOKUP(StatementLookup[[#This Row],[TopicID]],TopicLookup[TopicID],TopicLookup[TopicTitle])),"",_xlfn.XLOOKUP(StatementLookup[[#This Row],[TopicID]],TopicLookup[TopicID],TopicLookup[TopicTitle]))</f>
        <v>Chemical Reactions</v>
      </c>
      <c r="N633" s="42" t="str">
        <f>IF(ISERROR(_xlfn.XLOOKUP(StatementLookup[[#This Row],[LessonID]],LessonLookup[LessonID],LessonLookup[LessonTitle])),"",_xlfn.XLOOKUP(StatementLookup[[#This Row],[LessonID]],LessonLookup[LessonID],LessonLookup[LessonTitle]))</f>
        <v>Corrosion and Prevention</v>
      </c>
      <c r="O633" s="1" t="str">
        <f>IF(StatementLookup[[#This Row],[LearningStatementEnter]]="",StatementLookup[[#This Row],[LearningStatementAuto]],StatementLookup[[#This Row],[LearningStatementEnter]])</f>
        <v>Construct word and balanced symbol equations for the reactions.</v>
      </c>
      <c r="P633" s="43" t="s">
        <v>1672</v>
      </c>
      <c r="Q633" s="1" t="s">
        <v>2953</v>
      </c>
      <c r="R633" s="1"/>
      <c r="S63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33" s="43"/>
      <c r="U633" s="43"/>
      <c r="V633" s="43"/>
      <c r="W633" s="43"/>
      <c r="X633" s="43"/>
      <c r="Y633" s="43"/>
      <c r="Z633" s="43"/>
      <c r="AA633" s="43"/>
      <c r="AC633" s="43"/>
      <c r="AD633" s="43"/>
    </row>
    <row r="634" spans="1:30" ht="14.65" customHeight="1" x14ac:dyDescent="0.25">
      <c r="A634" s="42" t="str">
        <f>_xlfn.XLOOKUP(StatementLookup[[#This Row],[TopicID]],TopicLookup[TopicID],TopicLookup[SyllabusSubject])</f>
        <v>Science</v>
      </c>
      <c r="B634" s="43">
        <f>_xlfn.XLOOKUP(StatementLookup[[#This Row],[TopicID]],TopicLookup[TopicID],TopicLookup[SyllabusKeyStage])</f>
        <v>3</v>
      </c>
      <c r="C634" s="43" t="str">
        <f>_xlfn.XLOOKUP(StatementLookup[[#This Row],[TopicID]],topics!I:I,topics!D:D)</f>
        <v>KS3.Science</v>
      </c>
      <c r="D634" s="43" t="str">
        <f>_xlfn.XLOOKUP(StatementLookup[[#This Row],[TopicID]],topics!I:I,topics!E:E)</f>
        <v>Y8.Science</v>
      </c>
      <c r="E634" s="44">
        <v>8</v>
      </c>
      <c r="F634" s="36" t="s">
        <v>13</v>
      </c>
      <c r="G634" s="45">
        <v>2</v>
      </c>
      <c r="H634" s="36">
        <v>5</v>
      </c>
      <c r="I634" s="46">
        <v>1</v>
      </c>
      <c r="J63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8C2</v>
      </c>
      <c r="K63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8C2.5</v>
      </c>
      <c r="L63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8C2.5.1</v>
      </c>
      <c r="M634" s="26" t="str">
        <f>IF(ISERROR(_xlfn.XLOOKUP(StatementLookup[[#This Row],[TopicID]],TopicLookup[TopicID],TopicLookup[TopicTitle])),"",_xlfn.XLOOKUP(StatementLookup[[#This Row],[TopicID]],TopicLookup[TopicID],TopicLookup[TopicTitle]))</f>
        <v>Chemical Reactions</v>
      </c>
      <c r="N634" s="42" t="str">
        <f>IF(ISERROR(_xlfn.XLOOKUP(StatementLookup[[#This Row],[LessonID]],LessonLookup[LessonID],LessonLookup[LessonTitle])),"",_xlfn.XLOOKUP(StatementLookup[[#This Row],[LessonID]],LessonLookup[LessonID],LessonLookup[LessonTitle]))</f>
        <v>Displacement reactions</v>
      </c>
      <c r="O634" s="1" t="str">
        <f>IF(StatementLookup[[#This Row],[LearningStatementEnter]]="",StatementLookup[[#This Row],[LearningStatementAuto]],StatementLookup[[#This Row],[LearningStatementEnter]])</f>
        <v>Identify which substances are the most reactive using results.</v>
      </c>
      <c r="P634" s="43" t="s">
        <v>1673</v>
      </c>
      <c r="Q634" s="1" t="s">
        <v>2953</v>
      </c>
      <c r="R634" s="1"/>
      <c r="S63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34" s="43"/>
      <c r="U634" s="43"/>
      <c r="V634" s="43"/>
      <c r="W634" s="43"/>
      <c r="X634" s="43"/>
      <c r="Y634" s="43"/>
      <c r="Z634" s="43"/>
      <c r="AA634" s="43"/>
      <c r="AC634" s="43"/>
      <c r="AD634" s="43"/>
    </row>
    <row r="635" spans="1:30" ht="14.65" customHeight="1" x14ac:dyDescent="0.25">
      <c r="A635" s="42" t="str">
        <f>_xlfn.XLOOKUP(StatementLookup[[#This Row],[TopicID]],TopicLookup[TopicID],TopicLookup[SyllabusSubject])</f>
        <v>Science</v>
      </c>
      <c r="B635" s="43">
        <f>_xlfn.XLOOKUP(StatementLookup[[#This Row],[TopicID]],TopicLookup[TopicID],TopicLookup[SyllabusKeyStage])</f>
        <v>3</v>
      </c>
      <c r="C635" s="43" t="str">
        <f>_xlfn.XLOOKUP(StatementLookup[[#This Row],[TopicID]],topics!I:I,topics!D:D)</f>
        <v>KS3.Science</v>
      </c>
      <c r="D635" s="43" t="str">
        <f>_xlfn.XLOOKUP(StatementLookup[[#This Row],[TopicID]],topics!I:I,topics!E:E)</f>
        <v>Y8.Science</v>
      </c>
      <c r="E635" s="44">
        <v>8</v>
      </c>
      <c r="F635" s="36" t="s">
        <v>13</v>
      </c>
      <c r="G635" s="45">
        <v>2</v>
      </c>
      <c r="H635" s="36">
        <v>5</v>
      </c>
      <c r="I635" s="46">
        <v>2</v>
      </c>
      <c r="J63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8C2</v>
      </c>
      <c r="K63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8C2.5</v>
      </c>
      <c r="L63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8C2.5.2</v>
      </c>
      <c r="M635" s="26" t="str">
        <f>IF(ISERROR(_xlfn.XLOOKUP(StatementLookup[[#This Row],[TopicID]],TopicLookup[TopicID],TopicLookup[TopicTitle])),"",_xlfn.XLOOKUP(StatementLookup[[#This Row],[TopicID]],TopicLookup[TopicID],TopicLookup[TopicTitle]))</f>
        <v>Chemical Reactions</v>
      </c>
      <c r="N635" s="42" t="str">
        <f>IF(ISERROR(_xlfn.XLOOKUP(StatementLookup[[#This Row],[LessonID]],LessonLookup[LessonID],LessonLookup[LessonTitle])),"",_xlfn.XLOOKUP(StatementLookup[[#This Row],[LessonID]],LessonLookup[LessonID],LessonLookup[LessonTitle]))</f>
        <v>Displacement reactions</v>
      </c>
      <c r="O635" s="1" t="str">
        <f>IF(StatementLookup[[#This Row],[LearningStatementEnter]]="",StatementLookup[[#This Row],[LearningStatementAuto]],StatementLookup[[#This Row],[LearningStatementEnter]])</f>
        <v>Describe displacement reactions using word equations and a reactivity series table</v>
      </c>
      <c r="P635" s="43" t="s">
        <v>1674</v>
      </c>
      <c r="Q635" s="1" t="s">
        <v>2953</v>
      </c>
      <c r="R635" s="1"/>
      <c r="S63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35" s="43"/>
      <c r="U635" s="43"/>
      <c r="V635" s="43"/>
      <c r="W635" s="43"/>
      <c r="X635" s="43"/>
      <c r="Y635" s="43"/>
      <c r="Z635" s="43"/>
      <c r="AA635" s="43"/>
      <c r="AC635" s="43"/>
      <c r="AD635" s="43"/>
    </row>
    <row r="636" spans="1:30" ht="14.65" customHeight="1" x14ac:dyDescent="0.25">
      <c r="A636" s="42" t="str">
        <f>_xlfn.XLOOKUP(StatementLookup[[#This Row],[TopicID]],TopicLookup[TopicID],TopicLookup[SyllabusSubject])</f>
        <v>Science</v>
      </c>
      <c r="B636" s="43">
        <f>_xlfn.XLOOKUP(StatementLookup[[#This Row],[TopicID]],TopicLookup[TopicID],TopicLookup[SyllabusKeyStage])</f>
        <v>3</v>
      </c>
      <c r="C636" s="43" t="str">
        <f>_xlfn.XLOOKUP(StatementLookup[[#This Row],[TopicID]],topics!I:I,topics!D:D)</f>
        <v>KS3.Science</v>
      </c>
      <c r="D636" s="43" t="str">
        <f>_xlfn.XLOOKUP(StatementLookup[[#This Row],[TopicID]],topics!I:I,topics!E:E)</f>
        <v>Y8.Science</v>
      </c>
      <c r="E636" s="44">
        <v>8</v>
      </c>
      <c r="F636" s="36" t="s">
        <v>13</v>
      </c>
      <c r="G636" s="45">
        <v>2</v>
      </c>
      <c r="H636" s="36">
        <v>5</v>
      </c>
      <c r="I636" s="46">
        <v>3</v>
      </c>
      <c r="J63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8C2</v>
      </c>
      <c r="K63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8C2.5</v>
      </c>
      <c r="L63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8C2.5.3</v>
      </c>
      <c r="M636" s="26" t="str">
        <f>IF(ISERROR(_xlfn.XLOOKUP(StatementLookup[[#This Row],[TopicID]],TopicLookup[TopicID],TopicLookup[TopicTitle])),"",_xlfn.XLOOKUP(StatementLookup[[#This Row],[TopicID]],TopicLookup[TopicID],TopicLookup[TopicTitle]))</f>
        <v>Chemical Reactions</v>
      </c>
      <c r="N636" s="42" t="str">
        <f>IF(ISERROR(_xlfn.XLOOKUP(StatementLookup[[#This Row],[LessonID]],LessonLookup[LessonID],LessonLookup[LessonTitle])),"",_xlfn.XLOOKUP(StatementLookup[[#This Row],[LessonID]],LessonLookup[LessonID],LessonLookup[LessonTitle]))</f>
        <v>Displacement reactions</v>
      </c>
      <c r="O636" s="1" t="str">
        <f>IF(StatementLookup[[#This Row],[LearningStatementEnter]]="",StatementLookup[[#This Row],[LearningStatementAuto]],StatementLookup[[#This Row],[LearningStatementEnter]])</f>
        <v>Construct symbol equations for displacement reactions and predict using the reactivity series</v>
      </c>
      <c r="P636" s="43" t="s">
        <v>1675</v>
      </c>
      <c r="Q636" s="1" t="s">
        <v>2953</v>
      </c>
      <c r="R636" s="1"/>
      <c r="S63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36" s="43"/>
      <c r="U636" s="43"/>
      <c r="V636" s="43"/>
      <c r="W636" s="43"/>
      <c r="X636" s="43"/>
      <c r="Y636" s="43"/>
      <c r="Z636" s="43"/>
      <c r="AA636" s="43"/>
      <c r="AC636" s="43"/>
      <c r="AD636" s="43"/>
    </row>
    <row r="637" spans="1:30" ht="14.65" customHeight="1" x14ac:dyDescent="0.25">
      <c r="A637" s="42" t="str">
        <f>_xlfn.XLOOKUP(StatementLookup[[#This Row],[TopicID]],TopicLookup[TopicID],TopicLookup[SyllabusSubject])</f>
        <v>Science</v>
      </c>
      <c r="B637" s="43">
        <f>_xlfn.XLOOKUP(StatementLookup[[#This Row],[TopicID]],TopicLookup[TopicID],TopicLookup[SyllabusKeyStage])</f>
        <v>3</v>
      </c>
      <c r="C637" s="43" t="str">
        <f>_xlfn.XLOOKUP(StatementLookup[[#This Row],[TopicID]],topics!I:I,topics!D:D)</f>
        <v>KS3.Science</v>
      </c>
      <c r="D637" s="43" t="str">
        <f>_xlfn.XLOOKUP(StatementLookup[[#This Row],[TopicID]],topics!I:I,topics!E:E)</f>
        <v>Y8.Science</v>
      </c>
      <c r="E637" s="44">
        <v>8</v>
      </c>
      <c r="F637" s="36" t="s">
        <v>13</v>
      </c>
      <c r="G637" s="45">
        <v>2</v>
      </c>
      <c r="H637" s="36">
        <v>6</v>
      </c>
      <c r="I637" s="46">
        <v>1</v>
      </c>
      <c r="J63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8C2</v>
      </c>
      <c r="K63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8C2.6</v>
      </c>
      <c r="L63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8C2.6.1</v>
      </c>
      <c r="M637" s="26" t="str">
        <f>IF(ISERROR(_xlfn.XLOOKUP(StatementLookup[[#This Row],[TopicID]],TopicLookup[TopicID],TopicLookup[TopicTitle])),"",_xlfn.XLOOKUP(StatementLookup[[#This Row],[TopicID]],TopicLookup[TopicID],TopicLookup[TopicTitle]))</f>
        <v>Chemical Reactions</v>
      </c>
      <c r="N637" s="42" t="str">
        <f>IF(ISERROR(_xlfn.XLOOKUP(StatementLookup[[#This Row],[LessonID]],LessonLookup[LessonID],LessonLookup[LessonTitle])),"",_xlfn.XLOOKUP(StatementLookup[[#This Row],[LessonID]],LessonLookup[LessonID],LessonLookup[LessonTitle]))</f>
        <v>Reactions of alkali metals</v>
      </c>
      <c r="O637" s="1" t="str">
        <f>IF(StatementLookup[[#This Row],[LearningStatementEnter]]="",StatementLookup[[#This Row],[LearningStatementAuto]],StatementLookup[[#This Row],[LearningStatementEnter]])</f>
        <v>State the products when an alkali metal reacts with oxygen and water.</v>
      </c>
      <c r="P637" s="43" t="s">
        <v>1676</v>
      </c>
      <c r="Q637" s="1" t="s">
        <v>2953</v>
      </c>
      <c r="R637" s="1"/>
      <c r="S63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37" s="43"/>
      <c r="U637" s="43"/>
      <c r="V637" s="43"/>
      <c r="W637" s="43"/>
      <c r="X637" s="43"/>
      <c r="Y637" s="43"/>
      <c r="Z637" s="43"/>
      <c r="AA637" s="43"/>
      <c r="AC637" s="43"/>
      <c r="AD637" s="43"/>
    </row>
    <row r="638" spans="1:30" ht="14.65" customHeight="1" x14ac:dyDescent="0.25">
      <c r="A638" s="42" t="str">
        <f>_xlfn.XLOOKUP(StatementLookup[[#This Row],[TopicID]],TopicLookup[TopicID],TopicLookup[SyllabusSubject])</f>
        <v>Science</v>
      </c>
      <c r="B638" s="43">
        <f>_xlfn.XLOOKUP(StatementLookup[[#This Row],[TopicID]],TopicLookup[TopicID],TopicLookup[SyllabusKeyStage])</f>
        <v>3</v>
      </c>
      <c r="C638" s="43" t="str">
        <f>_xlfn.XLOOKUP(StatementLookup[[#This Row],[TopicID]],topics!I:I,topics!D:D)</f>
        <v>KS3.Science</v>
      </c>
      <c r="D638" s="43" t="str">
        <f>_xlfn.XLOOKUP(StatementLookup[[#This Row],[TopicID]],topics!I:I,topics!E:E)</f>
        <v>Y8.Science</v>
      </c>
      <c r="E638" s="44">
        <v>8</v>
      </c>
      <c r="F638" s="36" t="s">
        <v>13</v>
      </c>
      <c r="G638" s="45">
        <v>2</v>
      </c>
      <c r="H638" s="36">
        <v>6</v>
      </c>
      <c r="I638" s="46">
        <v>2</v>
      </c>
      <c r="J63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8C2</v>
      </c>
      <c r="K63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8C2.6</v>
      </c>
      <c r="L63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8C2.6.2</v>
      </c>
      <c r="M638" s="26" t="str">
        <f>IF(ISERROR(_xlfn.XLOOKUP(StatementLookup[[#This Row],[TopicID]],TopicLookup[TopicID],TopicLookup[TopicTitle])),"",_xlfn.XLOOKUP(StatementLookup[[#This Row],[TopicID]],TopicLookup[TopicID],TopicLookup[TopicTitle]))</f>
        <v>Chemical Reactions</v>
      </c>
      <c r="N638" s="42" t="str">
        <f>IF(ISERROR(_xlfn.XLOOKUP(StatementLookup[[#This Row],[LessonID]],LessonLookup[LessonID],LessonLookup[LessonTitle])),"",_xlfn.XLOOKUP(StatementLookup[[#This Row],[LessonID]],LessonLookup[LessonID],LessonLookup[LessonTitle]))</f>
        <v>Reactions of alkali metals</v>
      </c>
      <c r="O638" s="1" t="str">
        <f>IF(StatementLookup[[#This Row],[LearningStatementEnter]]="",StatementLookup[[#This Row],[LearningStatementAuto]],StatementLookup[[#This Row],[LearningStatementEnter]])</f>
        <v>Order the reactivity of the elements based on observations.</v>
      </c>
      <c r="P638" s="43" t="s">
        <v>1677</v>
      </c>
      <c r="Q638" s="1" t="s">
        <v>2953</v>
      </c>
      <c r="R638" s="1"/>
      <c r="S63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38" s="43"/>
      <c r="U638" s="43"/>
      <c r="V638" s="43"/>
      <c r="W638" s="43"/>
      <c r="X638" s="43"/>
      <c r="Y638" s="43"/>
      <c r="Z638" s="43"/>
      <c r="AA638" s="43"/>
      <c r="AC638" s="43"/>
      <c r="AD638" s="43"/>
    </row>
    <row r="639" spans="1:30" ht="14.65" customHeight="1" x14ac:dyDescent="0.25">
      <c r="A639" s="42" t="str">
        <f>_xlfn.XLOOKUP(StatementLookup[[#This Row],[TopicID]],TopicLookup[TopicID],TopicLookup[SyllabusSubject])</f>
        <v>Science</v>
      </c>
      <c r="B639" s="43">
        <f>_xlfn.XLOOKUP(StatementLookup[[#This Row],[TopicID]],TopicLookup[TopicID],TopicLookup[SyllabusKeyStage])</f>
        <v>3</v>
      </c>
      <c r="C639" s="43" t="str">
        <f>_xlfn.XLOOKUP(StatementLookup[[#This Row],[TopicID]],topics!I:I,topics!D:D)</f>
        <v>KS3.Science</v>
      </c>
      <c r="D639" s="43" t="str">
        <f>_xlfn.XLOOKUP(StatementLookup[[#This Row],[TopicID]],topics!I:I,topics!E:E)</f>
        <v>Y8.Science</v>
      </c>
      <c r="E639" s="44">
        <v>8</v>
      </c>
      <c r="F639" s="36" t="s">
        <v>13</v>
      </c>
      <c r="G639" s="45">
        <v>2</v>
      </c>
      <c r="H639" s="36">
        <v>6</v>
      </c>
      <c r="I639" s="46">
        <v>3</v>
      </c>
      <c r="J63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8C2</v>
      </c>
      <c r="K63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8C2.6</v>
      </c>
      <c r="L63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8C2.6.3</v>
      </c>
      <c r="M639" s="26" t="str">
        <f>IF(ISERROR(_xlfn.XLOOKUP(StatementLookup[[#This Row],[TopicID]],TopicLookup[TopicID],TopicLookup[TopicTitle])),"",_xlfn.XLOOKUP(StatementLookup[[#This Row],[TopicID]],TopicLookup[TopicID],TopicLookup[TopicTitle]))</f>
        <v>Chemical Reactions</v>
      </c>
      <c r="N639" s="42" t="str">
        <f>IF(ISERROR(_xlfn.XLOOKUP(StatementLookup[[#This Row],[LessonID]],LessonLookup[LessonID],LessonLookup[LessonTitle])),"",_xlfn.XLOOKUP(StatementLookup[[#This Row],[LessonID]],LessonLookup[LessonID],LessonLookup[LessonTitle]))</f>
        <v>Reactions of alkali metals</v>
      </c>
      <c r="O639" s="1" t="str">
        <f>IF(StatementLookup[[#This Row],[LearningStatementEnter]]="",StatementLookup[[#This Row],[LearningStatementAuto]],StatementLookup[[#This Row],[LearningStatementEnter]])</f>
        <v>Construct word and balanced symbol equations to explain the products from reactions.</v>
      </c>
      <c r="P639" s="43" t="s">
        <v>1678</v>
      </c>
      <c r="Q639" s="1" t="s">
        <v>2953</v>
      </c>
      <c r="R639" s="1"/>
      <c r="S63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39" s="43"/>
      <c r="U639" s="43"/>
      <c r="V639" s="43"/>
      <c r="W639" s="43"/>
      <c r="X639" s="43"/>
      <c r="Y639" s="43"/>
      <c r="Z639" s="43"/>
      <c r="AA639" s="43"/>
      <c r="AC639" s="43"/>
      <c r="AD639" s="43"/>
    </row>
    <row r="640" spans="1:30" ht="14.65" customHeight="1" x14ac:dyDescent="0.25">
      <c r="A640" s="42" t="str">
        <f>_xlfn.XLOOKUP(StatementLookup[[#This Row],[TopicID]],TopicLookup[TopicID],TopicLookup[SyllabusSubject])</f>
        <v>Science</v>
      </c>
      <c r="B640" s="43">
        <f>_xlfn.XLOOKUP(StatementLookup[[#This Row],[TopicID]],TopicLookup[TopicID],TopicLookup[SyllabusKeyStage])</f>
        <v>3</v>
      </c>
      <c r="C640" s="43" t="str">
        <f>_xlfn.XLOOKUP(StatementLookup[[#This Row],[TopicID]],topics!I:I,topics!D:D)</f>
        <v>KS3.Science</v>
      </c>
      <c r="D640" s="43" t="str">
        <f>_xlfn.XLOOKUP(StatementLookup[[#This Row],[TopicID]],topics!I:I,topics!E:E)</f>
        <v>Y8.Science</v>
      </c>
      <c r="E640" s="44">
        <v>8</v>
      </c>
      <c r="F640" s="36" t="s">
        <v>13</v>
      </c>
      <c r="G640" s="45">
        <v>2</v>
      </c>
      <c r="H640" s="36" t="s">
        <v>8</v>
      </c>
      <c r="I640" s="46">
        <v>1</v>
      </c>
      <c r="J64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8C2</v>
      </c>
      <c r="K64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8C2.F</v>
      </c>
      <c r="L64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8C2.F.1</v>
      </c>
      <c r="M640" s="26" t="str">
        <f>IF(ISERROR(_xlfn.XLOOKUP(StatementLookup[[#This Row],[TopicID]],TopicLookup[TopicID],TopicLookup[TopicTitle])),"",_xlfn.XLOOKUP(StatementLookup[[#This Row],[TopicID]],TopicLookup[TopicID],TopicLookup[TopicTitle]))</f>
        <v>Chemical Reactions</v>
      </c>
      <c r="N640" s="42" t="str">
        <f>IF(ISERROR(_xlfn.XLOOKUP(StatementLookup[[#This Row],[LessonID]],LessonLookup[LessonID],LessonLookup[LessonTitle])),"",_xlfn.XLOOKUP(StatementLookup[[#This Row],[LessonID]],LessonLookup[LessonID],LessonLookup[LessonTitle]))</f>
        <v>Test feedback: 8C2 Chemical Reactions</v>
      </c>
      <c r="O640" s="1" t="str">
        <f>IF(StatementLookup[[#This Row],[LearningStatementEnter]]="",StatementLookup[[#This Row],[LearningStatementAuto]],StatementLookup[[#This Row],[LearningStatementEnter]])</f>
        <v>Review WWW &amp; EBI for topic 8C2 Chemical Reactions</v>
      </c>
      <c r="P640" s="43"/>
      <c r="Q640" s="1" t="s">
        <v>2954</v>
      </c>
      <c r="R640" s="1"/>
      <c r="S64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WWW &amp; EBI for topic 8C2 Chemical Reactions</v>
      </c>
      <c r="T640" s="43"/>
      <c r="U640" s="43"/>
      <c r="V640" s="43"/>
      <c r="W640" s="43"/>
      <c r="X640" s="43"/>
      <c r="Y640" s="43"/>
      <c r="Z640" s="43"/>
      <c r="AA640" s="43"/>
      <c r="AC640" s="43"/>
      <c r="AD640" s="43"/>
    </row>
    <row r="641" spans="1:30" ht="14.65" customHeight="1" x14ac:dyDescent="0.25">
      <c r="A641" s="42" t="str">
        <f>_xlfn.XLOOKUP(StatementLookup[[#This Row],[TopicID]],TopicLookup[TopicID],TopicLookup[SyllabusSubject])</f>
        <v>Science</v>
      </c>
      <c r="B641" s="43">
        <f>_xlfn.XLOOKUP(StatementLookup[[#This Row],[TopicID]],TopicLookup[TopicID],TopicLookup[SyllabusKeyStage])</f>
        <v>3</v>
      </c>
      <c r="C641" s="43" t="str">
        <f>_xlfn.XLOOKUP(StatementLookup[[#This Row],[TopicID]],topics!I:I,topics!D:D)</f>
        <v>KS3.Science</v>
      </c>
      <c r="D641" s="43" t="str">
        <f>_xlfn.XLOOKUP(StatementLookup[[#This Row],[TopicID]],topics!I:I,topics!E:E)</f>
        <v>Y8.Science</v>
      </c>
      <c r="E641" s="44">
        <v>8</v>
      </c>
      <c r="F641" s="36" t="s">
        <v>13</v>
      </c>
      <c r="G641" s="45">
        <v>2</v>
      </c>
      <c r="H641" s="36" t="s">
        <v>6</v>
      </c>
      <c r="I641" s="46">
        <v>1</v>
      </c>
      <c r="J64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8C2</v>
      </c>
      <c r="K64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8C2.R</v>
      </c>
      <c r="L64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8C2.R.1</v>
      </c>
      <c r="M641" s="26" t="str">
        <f>IF(ISERROR(_xlfn.XLOOKUP(StatementLookup[[#This Row],[TopicID]],TopicLookup[TopicID],TopicLookup[TopicTitle])),"",_xlfn.XLOOKUP(StatementLookup[[#This Row],[TopicID]],TopicLookup[TopicID],TopicLookup[TopicTitle]))</f>
        <v>Chemical Reactions</v>
      </c>
      <c r="N641" s="42" t="str">
        <f>IF(ISERROR(_xlfn.XLOOKUP(StatementLookup[[#This Row],[LessonID]],LessonLookup[LessonID],LessonLookup[LessonTitle])),"",_xlfn.XLOOKUP(StatementLookup[[#This Row],[LessonID]],LessonLookup[LessonID],LessonLookup[LessonTitle]))</f>
        <v>Revision of topic 8C2 Chemical Reactions</v>
      </c>
      <c r="O641" s="1" t="str">
        <f>IF(StatementLookup[[#This Row],[LearningStatementEnter]]="",StatementLookup[[#This Row],[LearningStatementAuto]],StatementLookup[[#This Row],[LearningStatementEnter]])</f>
        <v>Review topic 8C2 Chemical Reactions</v>
      </c>
      <c r="P641" s="43"/>
      <c r="Q641" s="1" t="s">
        <v>2954</v>
      </c>
      <c r="R641" s="1"/>
      <c r="S64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topic 8C2 Chemical Reactions</v>
      </c>
      <c r="T641" s="43"/>
      <c r="U641" s="43"/>
      <c r="V641" s="43"/>
      <c r="W641" s="43"/>
      <c r="X641" s="43"/>
      <c r="Y641" s="43"/>
      <c r="Z641" s="43"/>
      <c r="AA641" s="43"/>
      <c r="AC641" s="43"/>
      <c r="AD641" s="43"/>
    </row>
    <row r="642" spans="1:30" ht="14.65" customHeight="1" x14ac:dyDescent="0.25">
      <c r="A642" s="42" t="str">
        <f>_xlfn.XLOOKUP(StatementLookup[[#This Row],[TopicID]],TopicLookup[TopicID],TopicLookup[SyllabusSubject])</f>
        <v>Science</v>
      </c>
      <c r="B642" s="43">
        <f>_xlfn.XLOOKUP(StatementLookup[[#This Row],[TopicID]],TopicLookup[TopicID],TopicLookup[SyllabusKeyStage])</f>
        <v>3</v>
      </c>
      <c r="C642" s="43" t="str">
        <f>_xlfn.XLOOKUP(StatementLookup[[#This Row],[TopicID]],topics!I:I,topics!D:D)</f>
        <v>KS3.Science</v>
      </c>
      <c r="D642" s="43" t="str">
        <f>_xlfn.XLOOKUP(StatementLookup[[#This Row],[TopicID]],topics!I:I,topics!E:E)</f>
        <v>Y8.Science</v>
      </c>
      <c r="E642" s="44">
        <v>8</v>
      </c>
      <c r="F642" s="36" t="s">
        <v>13</v>
      </c>
      <c r="G642" s="45">
        <v>2</v>
      </c>
      <c r="H642" s="36" t="s">
        <v>7</v>
      </c>
      <c r="I642" s="46">
        <v>1</v>
      </c>
      <c r="J64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8C2</v>
      </c>
      <c r="K64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8C2.T</v>
      </c>
      <c r="L64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8C2.T.1</v>
      </c>
      <c r="M642" s="26" t="str">
        <f>IF(ISERROR(_xlfn.XLOOKUP(StatementLookup[[#This Row],[TopicID]],TopicLookup[TopicID],TopicLookup[TopicTitle])),"",_xlfn.XLOOKUP(StatementLookup[[#This Row],[TopicID]],TopicLookup[TopicID],TopicLookup[TopicTitle]))</f>
        <v>Chemical Reactions</v>
      </c>
      <c r="N642" s="42" t="str">
        <f>IF(ISERROR(_xlfn.XLOOKUP(StatementLookup[[#This Row],[LessonID]],LessonLookup[LessonID],LessonLookup[LessonTitle])),"",_xlfn.XLOOKUP(StatementLookup[[#This Row],[LessonID]],LessonLookup[LessonID],LessonLookup[LessonTitle]))</f>
        <v>Topic test: 8C2 Chemical Reactions</v>
      </c>
      <c r="O642" s="1" t="str">
        <f>IF(StatementLookup[[#This Row],[LearningStatementEnter]]="",StatementLookup[[#This Row],[LearningStatementAuto]],StatementLookup[[#This Row],[LearningStatementEnter]])</f>
        <v>Test understanding of topic 8C2 Chemical Reactions</v>
      </c>
      <c r="P642" s="1"/>
      <c r="Q642" s="1" t="s">
        <v>2954</v>
      </c>
      <c r="R642" s="1"/>
      <c r="S64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Test understanding of topic 8C2 Chemical Reactions</v>
      </c>
      <c r="T642" s="43"/>
      <c r="U642" s="43"/>
      <c r="V642" s="43"/>
      <c r="W642" s="43"/>
      <c r="X642" s="43"/>
      <c r="Y642" s="43"/>
      <c r="Z642" s="43"/>
      <c r="AA642" s="43"/>
      <c r="AC642" s="43"/>
      <c r="AD642" s="43"/>
    </row>
    <row r="643" spans="1:30" ht="14.65" customHeight="1" x14ac:dyDescent="0.25">
      <c r="A643" s="42" t="str">
        <f>_xlfn.XLOOKUP(StatementLookup[[#This Row],[TopicID]],TopicLookup[TopicID],TopicLookup[SyllabusSubject])</f>
        <v>Science</v>
      </c>
      <c r="B643" s="43">
        <f>_xlfn.XLOOKUP(StatementLookup[[#This Row],[TopicID]],TopicLookup[TopicID],TopicLookup[SyllabusKeyStage])</f>
        <v>3</v>
      </c>
      <c r="C643" s="43" t="str">
        <f>_xlfn.XLOOKUP(StatementLookup[[#This Row],[TopicID]],topics!I:I,topics!D:D)</f>
        <v>KS3.Science</v>
      </c>
      <c r="D643" s="43" t="str">
        <f>_xlfn.XLOOKUP(StatementLookup[[#This Row],[TopicID]],topics!I:I,topics!E:E)</f>
        <v>Y8.Science</v>
      </c>
      <c r="E643" s="44">
        <v>8</v>
      </c>
      <c r="F643" s="36" t="s">
        <v>13</v>
      </c>
      <c r="G643" s="45">
        <v>3</v>
      </c>
      <c r="H643" s="36">
        <v>1</v>
      </c>
      <c r="I643" s="46">
        <v>1</v>
      </c>
      <c r="J64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8C3</v>
      </c>
      <c r="K64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8C3.1</v>
      </c>
      <c r="L64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8C3.1.1</v>
      </c>
      <c r="M643" s="26" t="str">
        <f>IF(ISERROR(_xlfn.XLOOKUP(StatementLookup[[#This Row],[TopicID]],TopicLookup[TopicID],TopicLookup[TopicTitle])),"",_xlfn.XLOOKUP(StatementLookup[[#This Row],[TopicID]],TopicLookup[TopicID],TopicLookup[TopicTitle]))</f>
        <v>Atmosphere And The Environment</v>
      </c>
      <c r="N643" s="42" t="str">
        <f>IF(ISERROR(_xlfn.XLOOKUP(StatementLookup[[#This Row],[LessonID]],LessonLookup[LessonID],LessonLookup[LessonTitle])),"",_xlfn.XLOOKUP(StatementLookup[[#This Row],[LessonID]],LessonLookup[LessonID],LessonLookup[LessonTitle]))</f>
        <v>Earth’s Atmosphere:  Now &amp; Then</v>
      </c>
      <c r="O643" s="1" t="str">
        <f>IF(StatementLookup[[#This Row],[LearningStatementEnter]]="",StatementLookup[[#This Row],[LearningStatementAuto]],StatementLookup[[#This Row],[LearningStatementEnter]])</f>
        <v>Outline the composition of our atmosphere today</v>
      </c>
      <c r="P643" s="43" t="s">
        <v>1679</v>
      </c>
      <c r="Q643" s="1" t="s">
        <v>2953</v>
      </c>
      <c r="R643" s="1"/>
      <c r="S64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43" s="43"/>
      <c r="U643" s="43"/>
      <c r="V643" s="43"/>
      <c r="W643" s="43"/>
      <c r="X643" s="43"/>
      <c r="Y643" s="43"/>
      <c r="Z643" s="43"/>
      <c r="AA643" s="43"/>
      <c r="AC643" s="43"/>
      <c r="AD643" s="43"/>
    </row>
    <row r="644" spans="1:30" ht="14.65" customHeight="1" x14ac:dyDescent="0.25">
      <c r="A644" s="42" t="str">
        <f>_xlfn.XLOOKUP(StatementLookup[[#This Row],[TopicID]],TopicLookup[TopicID],TopicLookup[SyllabusSubject])</f>
        <v>Science</v>
      </c>
      <c r="B644" s="43">
        <f>_xlfn.XLOOKUP(StatementLookup[[#This Row],[TopicID]],TopicLookup[TopicID],TopicLookup[SyllabusKeyStage])</f>
        <v>3</v>
      </c>
      <c r="C644" s="43" t="str">
        <f>_xlfn.XLOOKUP(StatementLookup[[#This Row],[TopicID]],topics!I:I,topics!D:D)</f>
        <v>KS3.Science</v>
      </c>
      <c r="D644" s="43" t="str">
        <f>_xlfn.XLOOKUP(StatementLookup[[#This Row],[TopicID]],topics!I:I,topics!E:E)</f>
        <v>Y8.Science</v>
      </c>
      <c r="E644" s="44">
        <v>8</v>
      </c>
      <c r="F644" s="36" t="s">
        <v>13</v>
      </c>
      <c r="G644" s="45">
        <v>3</v>
      </c>
      <c r="H644" s="36">
        <v>1</v>
      </c>
      <c r="I644" s="46">
        <v>2</v>
      </c>
      <c r="J64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8C3</v>
      </c>
      <c r="K64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8C3.1</v>
      </c>
      <c r="L64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8C3.1.2</v>
      </c>
      <c r="M644" s="26" t="str">
        <f>IF(ISERROR(_xlfn.XLOOKUP(StatementLookup[[#This Row],[TopicID]],TopicLookup[TopicID],TopicLookup[TopicTitle])),"",_xlfn.XLOOKUP(StatementLookup[[#This Row],[TopicID]],TopicLookup[TopicID],TopicLookup[TopicTitle]))</f>
        <v>Atmosphere And The Environment</v>
      </c>
      <c r="N644" s="42" t="str">
        <f>IF(ISERROR(_xlfn.XLOOKUP(StatementLookup[[#This Row],[LessonID]],LessonLookup[LessonID],LessonLookup[LessonTitle])),"",_xlfn.XLOOKUP(StatementLookup[[#This Row],[LessonID]],LessonLookup[LessonID],LessonLookup[LessonTitle]))</f>
        <v>Earth’s Atmosphere:  Now &amp; Then</v>
      </c>
      <c r="O644" s="1" t="str">
        <f>IF(StatementLookup[[#This Row],[LearningStatementEnter]]="",StatementLookup[[#This Row],[LearningStatementAuto]],StatementLookup[[#This Row],[LearningStatementEnter]])</f>
        <v>Describe how our atmosphere has changed over time</v>
      </c>
      <c r="P644" s="43" t="s">
        <v>1680</v>
      </c>
      <c r="Q644" s="1" t="s">
        <v>2953</v>
      </c>
      <c r="R644" s="1"/>
      <c r="S64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44" s="43"/>
      <c r="U644" s="43"/>
      <c r="V644" s="43"/>
      <c r="W644" s="43"/>
      <c r="X644" s="43"/>
      <c r="Y644" s="43"/>
      <c r="Z644" s="43"/>
      <c r="AA644" s="43"/>
      <c r="AC644" s="43"/>
      <c r="AD644" s="43"/>
    </row>
    <row r="645" spans="1:30" ht="14.65" customHeight="1" x14ac:dyDescent="0.25">
      <c r="A645" s="42" t="str">
        <f>_xlfn.XLOOKUP(StatementLookup[[#This Row],[TopicID]],TopicLookup[TopicID],TopicLookup[SyllabusSubject])</f>
        <v>Science</v>
      </c>
      <c r="B645" s="43">
        <f>_xlfn.XLOOKUP(StatementLookup[[#This Row],[TopicID]],TopicLookup[TopicID],TopicLookup[SyllabusKeyStage])</f>
        <v>3</v>
      </c>
      <c r="C645" s="43" t="str">
        <f>_xlfn.XLOOKUP(StatementLookup[[#This Row],[TopicID]],topics!I:I,topics!D:D)</f>
        <v>KS3.Science</v>
      </c>
      <c r="D645" s="43" t="str">
        <f>_xlfn.XLOOKUP(StatementLookup[[#This Row],[TopicID]],topics!I:I,topics!E:E)</f>
        <v>Y8.Science</v>
      </c>
      <c r="E645" s="44">
        <v>8</v>
      </c>
      <c r="F645" s="36" t="s">
        <v>13</v>
      </c>
      <c r="G645" s="45">
        <v>3</v>
      </c>
      <c r="H645" s="36">
        <v>1</v>
      </c>
      <c r="I645" s="46">
        <v>3</v>
      </c>
      <c r="J64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8C3</v>
      </c>
      <c r="K64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8C3.1</v>
      </c>
      <c r="L64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8C3.1.3</v>
      </c>
      <c r="M645" s="26" t="str">
        <f>IF(ISERROR(_xlfn.XLOOKUP(StatementLookup[[#This Row],[TopicID]],TopicLookup[TopicID],TopicLookup[TopicTitle])),"",_xlfn.XLOOKUP(StatementLookup[[#This Row],[TopicID]],TopicLookup[TopicID],TopicLookup[TopicTitle]))</f>
        <v>Atmosphere And The Environment</v>
      </c>
      <c r="N645" s="42" t="str">
        <f>IF(ISERROR(_xlfn.XLOOKUP(StatementLookup[[#This Row],[LessonID]],LessonLookup[LessonID],LessonLookup[LessonTitle])),"",_xlfn.XLOOKUP(StatementLookup[[#This Row],[LessonID]],LessonLookup[LessonID],LessonLookup[LessonTitle]))</f>
        <v>Earth’s Atmosphere:  Now &amp; Then</v>
      </c>
      <c r="O645" s="1" t="str">
        <f>IF(StatementLookup[[#This Row],[LearningStatementEnter]]="",StatementLookup[[#This Row],[LearningStatementAuto]],StatementLookup[[#This Row],[LearningStatementEnter]])</f>
        <v>Explain why the atmosphere has changed</v>
      </c>
      <c r="P645" s="43" t="s">
        <v>1681</v>
      </c>
      <c r="Q645" s="1" t="s">
        <v>2953</v>
      </c>
      <c r="R645" s="1"/>
      <c r="S64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45" s="43"/>
      <c r="U645" s="43"/>
      <c r="V645" s="43"/>
      <c r="W645" s="43"/>
      <c r="X645" s="43"/>
      <c r="Y645" s="43"/>
      <c r="Z645" s="43"/>
      <c r="AA645" s="43"/>
      <c r="AC645" s="43"/>
      <c r="AD645" s="43"/>
    </row>
    <row r="646" spans="1:30" ht="14.65" customHeight="1" x14ac:dyDescent="0.25">
      <c r="A646" s="42" t="str">
        <f>_xlfn.XLOOKUP(StatementLookup[[#This Row],[TopicID]],TopicLookup[TopicID],TopicLookup[SyllabusSubject])</f>
        <v>Science</v>
      </c>
      <c r="B646" s="43">
        <f>_xlfn.XLOOKUP(StatementLookup[[#This Row],[TopicID]],TopicLookup[TopicID],TopicLookup[SyllabusKeyStage])</f>
        <v>3</v>
      </c>
      <c r="C646" s="43" t="str">
        <f>_xlfn.XLOOKUP(StatementLookup[[#This Row],[TopicID]],topics!I:I,topics!D:D)</f>
        <v>KS3.Science</v>
      </c>
      <c r="D646" s="43" t="str">
        <f>_xlfn.XLOOKUP(StatementLookup[[#This Row],[TopicID]],topics!I:I,topics!E:E)</f>
        <v>Y8.Science</v>
      </c>
      <c r="E646" s="44">
        <v>8</v>
      </c>
      <c r="F646" s="36" t="s">
        <v>13</v>
      </c>
      <c r="G646" s="45">
        <v>3</v>
      </c>
      <c r="H646" s="36">
        <v>2</v>
      </c>
      <c r="I646" s="46">
        <v>1</v>
      </c>
      <c r="J64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8C3</v>
      </c>
      <c r="K64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8C3.2</v>
      </c>
      <c r="L64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8C3.2.1</v>
      </c>
      <c r="M646" s="26" t="str">
        <f>IF(ISERROR(_xlfn.XLOOKUP(StatementLookup[[#This Row],[TopicID]],TopicLookup[TopicID],TopicLookup[TopicTitle])),"",_xlfn.XLOOKUP(StatementLookup[[#This Row],[TopicID]],TopicLookup[TopicID],TopicLookup[TopicTitle]))</f>
        <v>Atmosphere And The Environment</v>
      </c>
      <c r="N646" s="42" t="str">
        <f>IF(ISERROR(_xlfn.XLOOKUP(StatementLookup[[#This Row],[LessonID]],LessonLookup[LessonID],LessonLookup[LessonTitle])),"",_xlfn.XLOOKUP(StatementLookup[[#This Row],[LessonID]],LessonLookup[LessonID],LessonLookup[LessonTitle]))</f>
        <v>Acid Rain</v>
      </c>
      <c r="O646" s="1" t="str">
        <f>IF(StatementLookup[[#This Row],[LearningStatementEnter]]="",StatementLookup[[#This Row],[LearningStatementAuto]],StatementLookup[[#This Row],[LearningStatementEnter]])</f>
        <v>Outline different sources of air pollution</v>
      </c>
      <c r="P646" s="43" t="s">
        <v>1682</v>
      </c>
      <c r="Q646" s="1" t="s">
        <v>2953</v>
      </c>
      <c r="R646" s="1"/>
      <c r="S64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46" s="43"/>
      <c r="U646" s="43"/>
      <c r="V646" s="43"/>
      <c r="W646" s="43"/>
      <c r="X646" s="43"/>
      <c r="Y646" s="43"/>
      <c r="Z646" s="43"/>
      <c r="AA646" s="43"/>
      <c r="AC646" s="43"/>
      <c r="AD646" s="43"/>
    </row>
    <row r="647" spans="1:30" ht="14.65" customHeight="1" x14ac:dyDescent="0.25">
      <c r="A647" s="42" t="str">
        <f>_xlfn.XLOOKUP(StatementLookup[[#This Row],[TopicID]],TopicLookup[TopicID],TopicLookup[SyllabusSubject])</f>
        <v>Science</v>
      </c>
      <c r="B647" s="43">
        <f>_xlfn.XLOOKUP(StatementLookup[[#This Row],[TopicID]],TopicLookup[TopicID],TopicLookup[SyllabusKeyStage])</f>
        <v>3</v>
      </c>
      <c r="C647" s="43" t="str">
        <f>_xlfn.XLOOKUP(StatementLookup[[#This Row],[TopicID]],topics!I:I,topics!D:D)</f>
        <v>KS3.Science</v>
      </c>
      <c r="D647" s="43" t="str">
        <f>_xlfn.XLOOKUP(StatementLookup[[#This Row],[TopicID]],topics!I:I,topics!E:E)</f>
        <v>Y8.Science</v>
      </c>
      <c r="E647" s="44">
        <v>8</v>
      </c>
      <c r="F647" s="36" t="s">
        <v>13</v>
      </c>
      <c r="G647" s="45">
        <v>3</v>
      </c>
      <c r="H647" s="36">
        <v>2</v>
      </c>
      <c r="I647" s="46">
        <v>2</v>
      </c>
      <c r="J64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8C3</v>
      </c>
      <c r="K64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8C3.2</v>
      </c>
      <c r="L64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8C3.2.2</v>
      </c>
      <c r="M647" s="26" t="str">
        <f>IF(ISERROR(_xlfn.XLOOKUP(StatementLookup[[#This Row],[TopicID]],TopicLookup[TopicID],TopicLookup[TopicTitle])),"",_xlfn.XLOOKUP(StatementLookup[[#This Row],[TopicID]],TopicLookup[TopicID],TopicLookup[TopicTitle]))</f>
        <v>Atmosphere And The Environment</v>
      </c>
      <c r="N647" s="42" t="str">
        <f>IF(ISERROR(_xlfn.XLOOKUP(StatementLookup[[#This Row],[LessonID]],LessonLookup[LessonID],LessonLookup[LessonTitle])),"",_xlfn.XLOOKUP(StatementLookup[[#This Row],[LessonID]],LessonLookup[LessonID],LessonLookup[LessonTitle]))</f>
        <v>Acid Rain</v>
      </c>
      <c r="O647" s="1" t="str">
        <f>IF(StatementLookup[[#This Row],[LearningStatementEnter]]="",StatementLookup[[#This Row],[LearningStatementAuto]],StatementLookup[[#This Row],[LearningStatementEnter]])</f>
        <v>Describe how acid rain is formed</v>
      </c>
      <c r="P647" s="43" t="s">
        <v>1683</v>
      </c>
      <c r="Q647" s="1" t="s">
        <v>2953</v>
      </c>
      <c r="R647" s="1"/>
      <c r="S64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47" s="43"/>
      <c r="U647" s="43"/>
      <c r="V647" s="43"/>
      <c r="W647" s="43"/>
      <c r="X647" s="43"/>
      <c r="Y647" s="43"/>
      <c r="Z647" s="43"/>
      <c r="AA647" s="43"/>
      <c r="AC647" s="43"/>
      <c r="AD647" s="43"/>
    </row>
    <row r="648" spans="1:30" ht="14.65" customHeight="1" x14ac:dyDescent="0.25">
      <c r="A648" s="42" t="str">
        <f>_xlfn.XLOOKUP(StatementLookup[[#This Row],[TopicID]],TopicLookup[TopicID],TopicLookup[SyllabusSubject])</f>
        <v>Science</v>
      </c>
      <c r="B648" s="43">
        <f>_xlfn.XLOOKUP(StatementLookup[[#This Row],[TopicID]],TopicLookup[TopicID],TopicLookup[SyllabusKeyStage])</f>
        <v>3</v>
      </c>
      <c r="C648" s="43" t="str">
        <f>_xlfn.XLOOKUP(StatementLookup[[#This Row],[TopicID]],topics!I:I,topics!D:D)</f>
        <v>KS3.Science</v>
      </c>
      <c r="D648" s="43" t="str">
        <f>_xlfn.XLOOKUP(StatementLookup[[#This Row],[TopicID]],topics!I:I,topics!E:E)</f>
        <v>Y8.Science</v>
      </c>
      <c r="E648" s="44">
        <v>8</v>
      </c>
      <c r="F648" s="36" t="s">
        <v>13</v>
      </c>
      <c r="G648" s="45">
        <v>3</v>
      </c>
      <c r="H648" s="36">
        <v>2</v>
      </c>
      <c r="I648" s="46">
        <v>3</v>
      </c>
      <c r="J64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8C3</v>
      </c>
      <c r="K64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8C3.2</v>
      </c>
      <c r="L64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8C3.2.3</v>
      </c>
      <c r="M648" s="26" t="str">
        <f>IF(ISERROR(_xlfn.XLOOKUP(StatementLookup[[#This Row],[TopicID]],TopicLookup[TopicID],TopicLookup[TopicTitle])),"",_xlfn.XLOOKUP(StatementLookup[[#This Row],[TopicID]],TopicLookup[TopicID],TopicLookup[TopicTitle]))</f>
        <v>Atmosphere And The Environment</v>
      </c>
      <c r="N648" s="42" t="str">
        <f>IF(ISERROR(_xlfn.XLOOKUP(StatementLookup[[#This Row],[LessonID]],LessonLookup[LessonID],LessonLookup[LessonTitle])),"",_xlfn.XLOOKUP(StatementLookup[[#This Row],[LessonID]],LessonLookup[LessonID],LessonLookup[LessonTitle]))</f>
        <v>Acid Rain</v>
      </c>
      <c r="O648" s="1" t="str">
        <f>IF(StatementLookup[[#This Row],[LearningStatementEnter]]="",StatementLookup[[#This Row],[LearningStatementAuto]],StatementLookup[[#This Row],[LearningStatementEnter]])</f>
        <v>Investigate the effects of acid rain on plant growth</v>
      </c>
      <c r="P648" s="43" t="s">
        <v>1684</v>
      </c>
      <c r="Q648" s="1" t="s">
        <v>2953</v>
      </c>
      <c r="R648" s="1"/>
      <c r="S64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48" s="43"/>
      <c r="U648" s="43"/>
      <c r="V648" s="43"/>
      <c r="W648" s="43"/>
      <c r="X648" s="43"/>
      <c r="Y648" s="43"/>
      <c r="Z648" s="43"/>
      <c r="AA648" s="43"/>
      <c r="AC648" s="43"/>
      <c r="AD648" s="43"/>
    </row>
    <row r="649" spans="1:30" ht="14.65" customHeight="1" x14ac:dyDescent="0.25">
      <c r="A649" s="42" t="str">
        <f>_xlfn.XLOOKUP(StatementLookup[[#This Row],[TopicID]],TopicLookup[TopicID],TopicLookup[SyllabusSubject])</f>
        <v>Science</v>
      </c>
      <c r="B649" s="43">
        <f>_xlfn.XLOOKUP(StatementLookup[[#This Row],[TopicID]],TopicLookup[TopicID],TopicLookup[SyllabusKeyStage])</f>
        <v>3</v>
      </c>
      <c r="C649" s="43" t="str">
        <f>_xlfn.XLOOKUP(StatementLookup[[#This Row],[TopicID]],topics!I:I,topics!D:D)</f>
        <v>KS3.Science</v>
      </c>
      <c r="D649" s="43" t="str">
        <f>_xlfn.XLOOKUP(StatementLookup[[#This Row],[TopicID]],topics!I:I,topics!E:E)</f>
        <v>Y8.Science</v>
      </c>
      <c r="E649" s="44">
        <v>8</v>
      </c>
      <c r="F649" s="36" t="s">
        <v>13</v>
      </c>
      <c r="G649" s="45">
        <v>3</v>
      </c>
      <c r="H649" s="36">
        <v>3</v>
      </c>
      <c r="I649" s="46">
        <v>1</v>
      </c>
      <c r="J64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8C3</v>
      </c>
      <c r="K64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8C3.3</v>
      </c>
      <c r="L64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8C3.3.1</v>
      </c>
      <c r="M649" s="26" t="str">
        <f>IF(ISERROR(_xlfn.XLOOKUP(StatementLookup[[#This Row],[TopicID]],TopicLookup[TopicID],TopicLookup[TopicTitle])),"",_xlfn.XLOOKUP(StatementLookup[[#This Row],[TopicID]],TopicLookup[TopicID],TopicLookup[TopicTitle]))</f>
        <v>Atmosphere And The Environment</v>
      </c>
      <c r="N649" s="42" t="str">
        <f>IF(ISERROR(_xlfn.XLOOKUP(StatementLookup[[#This Row],[LessonID]],LessonLookup[LessonID],LessonLookup[LessonTitle])),"",_xlfn.XLOOKUP(StatementLookup[[#This Row],[LessonID]],LessonLookup[LessonID],LessonLookup[LessonTitle]))</f>
        <v>Global Warming</v>
      </c>
      <c r="O649" s="1" t="str">
        <f>IF(StatementLookup[[#This Row],[LearningStatementEnter]]="",StatementLookup[[#This Row],[LearningStatementAuto]],StatementLookup[[#This Row],[LearningStatementEnter]])</f>
        <v>Define the terms global warming and greenhouse gases</v>
      </c>
      <c r="P649" s="43" t="s">
        <v>1685</v>
      </c>
      <c r="Q649" s="1" t="s">
        <v>2953</v>
      </c>
      <c r="R649" s="1"/>
      <c r="S64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49" s="43"/>
      <c r="U649" s="43"/>
      <c r="V649" s="43"/>
      <c r="W649" s="43"/>
      <c r="X649" s="43"/>
      <c r="Y649" s="43"/>
      <c r="Z649" s="43"/>
      <c r="AA649" s="43"/>
      <c r="AC649" s="43"/>
      <c r="AD649" s="43"/>
    </row>
    <row r="650" spans="1:30" ht="14.65" customHeight="1" x14ac:dyDescent="0.25">
      <c r="A650" s="42" t="str">
        <f>_xlfn.XLOOKUP(StatementLookup[[#This Row],[TopicID]],TopicLookup[TopicID],TopicLookup[SyllabusSubject])</f>
        <v>Science</v>
      </c>
      <c r="B650" s="43">
        <f>_xlfn.XLOOKUP(StatementLookup[[#This Row],[TopicID]],TopicLookup[TopicID],TopicLookup[SyllabusKeyStage])</f>
        <v>3</v>
      </c>
      <c r="C650" s="43" t="str">
        <f>_xlfn.XLOOKUP(StatementLookup[[#This Row],[TopicID]],topics!I:I,topics!D:D)</f>
        <v>KS3.Science</v>
      </c>
      <c r="D650" s="43" t="str">
        <f>_xlfn.XLOOKUP(StatementLookup[[#This Row],[TopicID]],topics!I:I,topics!E:E)</f>
        <v>Y8.Science</v>
      </c>
      <c r="E650" s="44">
        <v>8</v>
      </c>
      <c r="F650" s="36" t="s">
        <v>13</v>
      </c>
      <c r="G650" s="45">
        <v>3</v>
      </c>
      <c r="H650" s="36">
        <v>3</v>
      </c>
      <c r="I650" s="46">
        <v>2</v>
      </c>
      <c r="J65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8C3</v>
      </c>
      <c r="K65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8C3.3</v>
      </c>
      <c r="L65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8C3.3.2</v>
      </c>
      <c r="M650" s="26" t="str">
        <f>IF(ISERROR(_xlfn.XLOOKUP(StatementLookup[[#This Row],[TopicID]],TopicLookup[TopicID],TopicLookup[TopicTitle])),"",_xlfn.XLOOKUP(StatementLookup[[#This Row],[TopicID]],TopicLookup[TopicID],TopicLookup[TopicTitle]))</f>
        <v>Atmosphere And The Environment</v>
      </c>
      <c r="N650" s="42" t="str">
        <f>IF(ISERROR(_xlfn.XLOOKUP(StatementLookup[[#This Row],[LessonID]],LessonLookup[LessonID],LessonLookup[LessonTitle])),"",_xlfn.XLOOKUP(StatementLookup[[#This Row],[LessonID]],LessonLookup[LessonID],LessonLookup[LessonTitle]))</f>
        <v>Global Warming</v>
      </c>
      <c r="O650" s="1" t="str">
        <f>IF(StatementLookup[[#This Row],[LearningStatementEnter]]="",StatementLookup[[#This Row],[LearningStatementAuto]],StatementLookup[[#This Row],[LearningStatementEnter]])</f>
        <v>List greenhouse gases</v>
      </c>
      <c r="P650" s="43" t="s">
        <v>1686</v>
      </c>
      <c r="Q650" s="1" t="s">
        <v>2953</v>
      </c>
      <c r="R650" s="1"/>
      <c r="S65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50" s="43"/>
      <c r="U650" s="43"/>
      <c r="V650" s="43"/>
      <c r="W650" s="43"/>
      <c r="X650" s="43"/>
      <c r="Y650" s="43"/>
      <c r="Z650" s="43"/>
      <c r="AA650" s="43"/>
      <c r="AC650" s="43"/>
      <c r="AD650" s="43"/>
    </row>
    <row r="651" spans="1:30" ht="14.65" customHeight="1" x14ac:dyDescent="0.25">
      <c r="A651" s="42" t="str">
        <f>_xlfn.XLOOKUP(StatementLookup[[#This Row],[TopicID]],TopicLookup[TopicID],TopicLookup[SyllabusSubject])</f>
        <v>Science</v>
      </c>
      <c r="B651" s="43">
        <f>_xlfn.XLOOKUP(StatementLookup[[#This Row],[TopicID]],TopicLookup[TopicID],TopicLookup[SyllabusKeyStage])</f>
        <v>3</v>
      </c>
      <c r="C651" s="43" t="str">
        <f>_xlfn.XLOOKUP(StatementLookup[[#This Row],[TopicID]],topics!I:I,topics!D:D)</f>
        <v>KS3.Science</v>
      </c>
      <c r="D651" s="43" t="str">
        <f>_xlfn.XLOOKUP(StatementLookup[[#This Row],[TopicID]],topics!I:I,topics!E:E)</f>
        <v>Y8.Science</v>
      </c>
      <c r="E651" s="44">
        <v>8</v>
      </c>
      <c r="F651" s="36" t="s">
        <v>13</v>
      </c>
      <c r="G651" s="45">
        <v>3</v>
      </c>
      <c r="H651" s="36">
        <v>3</v>
      </c>
      <c r="I651" s="46">
        <v>3</v>
      </c>
      <c r="J65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8C3</v>
      </c>
      <c r="K65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8C3.3</v>
      </c>
      <c r="L65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8C3.3.3</v>
      </c>
      <c r="M651" s="26" t="str">
        <f>IF(ISERROR(_xlfn.XLOOKUP(StatementLookup[[#This Row],[TopicID]],TopicLookup[TopicID],TopicLookup[TopicTitle])),"",_xlfn.XLOOKUP(StatementLookup[[#This Row],[TopicID]],TopicLookup[TopicID],TopicLookup[TopicTitle]))</f>
        <v>Atmosphere And The Environment</v>
      </c>
      <c r="N651" s="42" t="str">
        <f>IF(ISERROR(_xlfn.XLOOKUP(StatementLookup[[#This Row],[LessonID]],LessonLookup[LessonID],LessonLookup[LessonTitle])),"",_xlfn.XLOOKUP(StatementLookup[[#This Row],[LessonID]],LessonLookup[LessonID],LessonLookup[LessonTitle]))</f>
        <v>Global Warming</v>
      </c>
      <c r="O651" s="1" t="str">
        <f>IF(StatementLookup[[#This Row],[LearningStatementEnter]]="",StatementLookup[[#This Row],[LearningStatementAuto]],StatementLookup[[#This Row],[LearningStatementEnter]])</f>
        <v>Describe the impacts of global warming</v>
      </c>
      <c r="P651" s="43" t="s">
        <v>1687</v>
      </c>
      <c r="Q651" s="1" t="s">
        <v>2953</v>
      </c>
      <c r="R651" s="1"/>
      <c r="S65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51" s="43"/>
      <c r="U651" s="43"/>
      <c r="V651" s="43"/>
      <c r="W651" s="43"/>
      <c r="X651" s="43"/>
      <c r="Y651" s="43"/>
      <c r="Z651" s="43"/>
      <c r="AA651" s="43"/>
      <c r="AC651" s="43"/>
      <c r="AD651" s="43"/>
    </row>
    <row r="652" spans="1:30" ht="14.65" customHeight="1" x14ac:dyDescent="0.25">
      <c r="A652" s="42" t="str">
        <f>_xlfn.XLOOKUP(StatementLookup[[#This Row],[TopicID]],TopicLookup[TopicID],TopicLookup[SyllabusSubject])</f>
        <v>Science</v>
      </c>
      <c r="B652" s="43">
        <f>_xlfn.XLOOKUP(StatementLookup[[#This Row],[TopicID]],TopicLookup[TopicID],TopicLookup[SyllabusKeyStage])</f>
        <v>3</v>
      </c>
      <c r="C652" s="43" t="str">
        <f>_xlfn.XLOOKUP(StatementLookup[[#This Row],[TopicID]],topics!I:I,topics!D:D)</f>
        <v>KS3.Science</v>
      </c>
      <c r="D652" s="43" t="str">
        <f>_xlfn.XLOOKUP(StatementLookup[[#This Row],[TopicID]],topics!I:I,topics!E:E)</f>
        <v>Y8.Science</v>
      </c>
      <c r="E652" s="44">
        <v>8</v>
      </c>
      <c r="F652" s="36" t="s">
        <v>13</v>
      </c>
      <c r="G652" s="45">
        <v>3</v>
      </c>
      <c r="H652" s="36">
        <v>4</v>
      </c>
      <c r="I652" s="46">
        <v>1</v>
      </c>
      <c r="J65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8C3</v>
      </c>
      <c r="K65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8C3.4</v>
      </c>
      <c r="L65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8C3.4.1</v>
      </c>
      <c r="M652" s="26" t="str">
        <f>IF(ISERROR(_xlfn.XLOOKUP(StatementLookup[[#This Row],[TopicID]],TopicLookup[TopicID],TopicLookup[TopicTitle])),"",_xlfn.XLOOKUP(StatementLookup[[#This Row],[TopicID]],TopicLookup[TopicID],TopicLookup[TopicTitle]))</f>
        <v>Atmosphere And The Environment</v>
      </c>
      <c r="N652" s="42" t="str">
        <f>IF(ISERROR(_xlfn.XLOOKUP(StatementLookup[[#This Row],[LessonID]],LessonLookup[LessonID],LessonLookup[LessonTitle])),"",_xlfn.XLOOKUP(StatementLookup[[#This Row],[LessonID]],LessonLookup[LessonID],LessonLookup[LessonTitle]))</f>
        <v>Air Pollution</v>
      </c>
      <c r="O652" s="1" t="str">
        <f>IF(StatementLookup[[#This Row],[LearningStatementEnter]]="",StatementLookup[[#This Row],[LearningStatementAuto]],StatementLookup[[#This Row],[LearningStatementEnter]])</f>
        <v>Name different types of air pollution</v>
      </c>
      <c r="P652" s="43" t="s">
        <v>1688</v>
      </c>
      <c r="Q652" s="1" t="s">
        <v>2953</v>
      </c>
      <c r="R652" s="1"/>
      <c r="S65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52" s="43"/>
      <c r="U652" s="43"/>
      <c r="V652" s="43"/>
      <c r="W652" s="43"/>
      <c r="X652" s="43"/>
      <c r="Y652" s="43"/>
      <c r="Z652" s="43"/>
      <c r="AA652" s="43"/>
      <c r="AC652" s="43"/>
      <c r="AD652" s="43"/>
    </row>
    <row r="653" spans="1:30" ht="14.65" customHeight="1" x14ac:dyDescent="0.25">
      <c r="A653" s="42" t="str">
        <f>_xlfn.XLOOKUP(StatementLookup[[#This Row],[TopicID]],TopicLookup[TopicID],TopicLookup[SyllabusSubject])</f>
        <v>Science</v>
      </c>
      <c r="B653" s="43">
        <f>_xlfn.XLOOKUP(StatementLookup[[#This Row],[TopicID]],TopicLookup[TopicID],TopicLookup[SyllabusKeyStage])</f>
        <v>3</v>
      </c>
      <c r="C653" s="43" t="str">
        <f>_xlfn.XLOOKUP(StatementLookup[[#This Row],[TopicID]],topics!I:I,topics!D:D)</f>
        <v>KS3.Science</v>
      </c>
      <c r="D653" s="43" t="str">
        <f>_xlfn.XLOOKUP(StatementLookup[[#This Row],[TopicID]],topics!I:I,topics!E:E)</f>
        <v>Y8.Science</v>
      </c>
      <c r="E653" s="44">
        <v>8</v>
      </c>
      <c r="F653" s="36" t="s">
        <v>13</v>
      </c>
      <c r="G653" s="45">
        <v>3</v>
      </c>
      <c r="H653" s="36">
        <v>4</v>
      </c>
      <c r="I653" s="46">
        <v>2</v>
      </c>
      <c r="J65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8C3</v>
      </c>
      <c r="K65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8C3.4</v>
      </c>
      <c r="L65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8C3.4.2</v>
      </c>
      <c r="M653" s="26" t="str">
        <f>IF(ISERROR(_xlfn.XLOOKUP(StatementLookup[[#This Row],[TopicID]],TopicLookup[TopicID],TopicLookup[TopicTitle])),"",_xlfn.XLOOKUP(StatementLookup[[#This Row],[TopicID]],TopicLookup[TopicID],TopicLookup[TopicTitle]))</f>
        <v>Atmosphere And The Environment</v>
      </c>
      <c r="N653" s="42" t="str">
        <f>IF(ISERROR(_xlfn.XLOOKUP(StatementLookup[[#This Row],[LessonID]],LessonLookup[LessonID],LessonLookup[LessonTitle])),"",_xlfn.XLOOKUP(StatementLookup[[#This Row],[LessonID]],LessonLookup[LessonID],LessonLookup[LessonTitle]))</f>
        <v>Air Pollution</v>
      </c>
      <c r="O653" s="1" t="str">
        <f>IF(StatementLookup[[#This Row],[LearningStatementEnter]]="",StatementLookup[[#This Row],[LearningStatementAuto]],StatementLookup[[#This Row],[LearningStatementEnter]])</f>
        <v>Describe the causes and effects of air pollution</v>
      </c>
      <c r="P653" s="43" t="s">
        <v>1689</v>
      </c>
      <c r="Q653" s="1" t="s">
        <v>2953</v>
      </c>
      <c r="R653" s="1"/>
      <c r="S65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53" s="43"/>
      <c r="U653" s="43"/>
      <c r="V653" s="43"/>
      <c r="W653" s="43"/>
      <c r="X653" s="43"/>
      <c r="Y653" s="43"/>
      <c r="Z653" s="43"/>
      <c r="AA653" s="43"/>
      <c r="AC653" s="43"/>
      <c r="AD653" s="43"/>
    </row>
    <row r="654" spans="1:30" ht="14.65" customHeight="1" x14ac:dyDescent="0.25">
      <c r="A654" s="42" t="str">
        <f>_xlfn.XLOOKUP(StatementLookup[[#This Row],[TopicID]],TopicLookup[TopicID],TopicLookup[SyllabusSubject])</f>
        <v>Science</v>
      </c>
      <c r="B654" s="43">
        <f>_xlfn.XLOOKUP(StatementLookup[[#This Row],[TopicID]],TopicLookup[TopicID],TopicLookup[SyllabusKeyStage])</f>
        <v>3</v>
      </c>
      <c r="C654" s="43" t="str">
        <f>_xlfn.XLOOKUP(StatementLookup[[#This Row],[TopicID]],topics!I:I,topics!D:D)</f>
        <v>KS3.Science</v>
      </c>
      <c r="D654" s="43" t="str">
        <f>_xlfn.XLOOKUP(StatementLookup[[#This Row],[TopicID]],topics!I:I,topics!E:E)</f>
        <v>Y8.Science</v>
      </c>
      <c r="E654" s="44">
        <v>8</v>
      </c>
      <c r="F654" s="36" t="s">
        <v>13</v>
      </c>
      <c r="G654" s="45">
        <v>3</v>
      </c>
      <c r="H654" s="36">
        <v>4</v>
      </c>
      <c r="I654" s="46">
        <v>3</v>
      </c>
      <c r="J65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8C3</v>
      </c>
      <c r="K65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8C3.4</v>
      </c>
      <c r="L65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8C3.4.3</v>
      </c>
      <c r="M654" s="26" t="str">
        <f>IF(ISERROR(_xlfn.XLOOKUP(StatementLookup[[#This Row],[TopicID]],TopicLookup[TopicID],TopicLookup[TopicTitle])),"",_xlfn.XLOOKUP(StatementLookup[[#This Row],[TopicID]],TopicLookup[TopicID],TopicLookup[TopicTitle]))</f>
        <v>Atmosphere And The Environment</v>
      </c>
      <c r="N654" s="42" t="str">
        <f>IF(ISERROR(_xlfn.XLOOKUP(StatementLookup[[#This Row],[LessonID]],LessonLookup[LessonID],LessonLookup[LessonTitle])),"",_xlfn.XLOOKUP(StatementLookup[[#This Row],[LessonID]],LessonLookup[LessonID],LessonLookup[LessonTitle]))</f>
        <v>Air Pollution</v>
      </c>
      <c r="O654" s="1" t="str">
        <f>IF(StatementLookup[[#This Row],[LearningStatementEnter]]="",StatementLookup[[#This Row],[LearningStatementAuto]],StatementLookup[[#This Row],[LearningStatementEnter]])</f>
        <v>Evaluate methods for reducing air pollution</v>
      </c>
      <c r="P654" s="43" t="s">
        <v>1690</v>
      </c>
      <c r="Q654" s="1" t="s">
        <v>2953</v>
      </c>
      <c r="R654" s="1"/>
      <c r="S65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54" s="43"/>
      <c r="U654" s="43"/>
      <c r="V654" s="43"/>
      <c r="W654" s="43"/>
      <c r="X654" s="43"/>
      <c r="Y654" s="43"/>
      <c r="Z654" s="43"/>
      <c r="AA654" s="43"/>
      <c r="AC654" s="43"/>
      <c r="AD654" s="43"/>
    </row>
    <row r="655" spans="1:30" ht="14.65" customHeight="1" x14ac:dyDescent="0.25">
      <c r="A655" s="42" t="str">
        <f>_xlfn.XLOOKUP(StatementLookup[[#This Row],[TopicID]],TopicLookup[TopicID],TopicLookup[SyllabusSubject])</f>
        <v>Science</v>
      </c>
      <c r="B655" s="43">
        <f>_xlfn.XLOOKUP(StatementLookup[[#This Row],[TopicID]],TopicLookup[TopicID],TopicLookup[SyllabusKeyStage])</f>
        <v>3</v>
      </c>
      <c r="C655" s="43" t="str">
        <f>_xlfn.XLOOKUP(StatementLookup[[#This Row],[TopicID]],topics!I:I,topics!D:D)</f>
        <v>KS3.Science</v>
      </c>
      <c r="D655" s="43" t="str">
        <f>_xlfn.XLOOKUP(StatementLookup[[#This Row],[TopicID]],topics!I:I,topics!E:E)</f>
        <v>Y8.Science</v>
      </c>
      <c r="E655" s="44">
        <v>8</v>
      </c>
      <c r="F655" s="36" t="s">
        <v>13</v>
      </c>
      <c r="G655" s="45">
        <v>3</v>
      </c>
      <c r="H655" s="36">
        <v>5</v>
      </c>
      <c r="I655" s="46">
        <v>1</v>
      </c>
      <c r="J65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8C3</v>
      </c>
      <c r="K65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8C3.5</v>
      </c>
      <c r="L65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8C3.5.1</v>
      </c>
      <c r="M655" s="26" t="str">
        <f>IF(ISERROR(_xlfn.XLOOKUP(StatementLookup[[#This Row],[TopicID]],TopicLookup[TopicID],TopicLookup[TopicTitle])),"",_xlfn.XLOOKUP(StatementLookup[[#This Row],[TopicID]],TopicLookup[TopicID],TopicLookup[TopicTitle]))</f>
        <v>Atmosphere And The Environment</v>
      </c>
      <c r="N655" s="42" t="str">
        <f>IF(ISERROR(_xlfn.XLOOKUP(StatementLookup[[#This Row],[LessonID]],LessonLookup[LessonID],LessonLookup[LessonTitle])),"",_xlfn.XLOOKUP(StatementLookup[[#This Row],[LessonID]],LessonLookup[LessonID],LessonLookup[LessonTitle]))</f>
        <v>Soil Pollution</v>
      </c>
      <c r="O655" s="1" t="str">
        <f>IF(StatementLookup[[#This Row],[LearningStatementEnter]]="",StatementLookup[[#This Row],[LearningStatementAuto]],StatementLookup[[#This Row],[LearningStatementEnter]])</f>
        <v>Safely follow a method</v>
      </c>
      <c r="P655" s="43" t="s">
        <v>1691</v>
      </c>
      <c r="Q655" s="1" t="s">
        <v>2953</v>
      </c>
      <c r="R655" s="1"/>
      <c r="S65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55" s="43"/>
      <c r="U655" s="43"/>
      <c r="V655" s="43"/>
      <c r="W655" s="43"/>
      <c r="X655" s="43"/>
      <c r="Y655" s="43"/>
      <c r="Z655" s="43"/>
      <c r="AA655" s="43"/>
      <c r="AC655" s="43"/>
      <c r="AD655" s="43"/>
    </row>
    <row r="656" spans="1:30" ht="14.65" customHeight="1" x14ac:dyDescent="0.25">
      <c r="A656" s="42" t="str">
        <f>_xlfn.XLOOKUP(StatementLookup[[#This Row],[TopicID]],TopicLookup[TopicID],TopicLookup[SyllabusSubject])</f>
        <v>Science</v>
      </c>
      <c r="B656" s="43">
        <f>_xlfn.XLOOKUP(StatementLookup[[#This Row],[TopicID]],TopicLookup[TopicID],TopicLookup[SyllabusKeyStage])</f>
        <v>3</v>
      </c>
      <c r="C656" s="43" t="str">
        <f>_xlfn.XLOOKUP(StatementLookup[[#This Row],[TopicID]],topics!I:I,topics!D:D)</f>
        <v>KS3.Science</v>
      </c>
      <c r="D656" s="43" t="str">
        <f>_xlfn.XLOOKUP(StatementLookup[[#This Row],[TopicID]],topics!I:I,topics!E:E)</f>
        <v>Y8.Science</v>
      </c>
      <c r="E656" s="44">
        <v>8</v>
      </c>
      <c r="F656" s="36" t="s">
        <v>13</v>
      </c>
      <c r="G656" s="45">
        <v>3</v>
      </c>
      <c r="H656" s="36">
        <v>5</v>
      </c>
      <c r="I656" s="46">
        <v>2</v>
      </c>
      <c r="J65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8C3</v>
      </c>
      <c r="K65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8C3.5</v>
      </c>
      <c r="L65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8C3.5.2</v>
      </c>
      <c r="M656" s="26" t="str">
        <f>IF(ISERROR(_xlfn.XLOOKUP(StatementLookup[[#This Row],[TopicID]],TopicLookup[TopicID],TopicLookup[TopicTitle])),"",_xlfn.XLOOKUP(StatementLookup[[#This Row],[TopicID]],TopicLookup[TopicID],TopicLookup[TopicTitle]))</f>
        <v>Atmosphere And The Environment</v>
      </c>
      <c r="N656" s="42" t="str">
        <f>IF(ISERROR(_xlfn.XLOOKUP(StatementLookup[[#This Row],[LessonID]],LessonLookup[LessonID],LessonLookup[LessonTitle])),"",_xlfn.XLOOKUP(StatementLookup[[#This Row],[LessonID]],LessonLookup[LessonID],LessonLookup[LessonTitle]))</f>
        <v>Soil Pollution</v>
      </c>
      <c r="O656" s="1" t="str">
        <f>IF(StatementLookup[[#This Row],[LearningStatementEnter]]="",StatementLookup[[#This Row],[LearningStatementAuto]],StatementLookup[[#This Row],[LearningStatementEnter]])</f>
        <v>Interpret results collected during an experiment</v>
      </c>
      <c r="P656" s="43" t="s">
        <v>1692</v>
      </c>
      <c r="Q656" s="1" t="s">
        <v>2953</v>
      </c>
      <c r="R656" s="1"/>
      <c r="S65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56" s="43"/>
      <c r="U656" s="43"/>
      <c r="V656" s="43"/>
      <c r="W656" s="43"/>
      <c r="X656" s="43"/>
      <c r="Y656" s="43"/>
      <c r="Z656" s="43"/>
      <c r="AA656" s="43"/>
      <c r="AC656" s="43"/>
      <c r="AD656" s="43"/>
    </row>
    <row r="657" spans="1:30" ht="14.65" customHeight="1" x14ac:dyDescent="0.25">
      <c r="A657" s="42" t="str">
        <f>_xlfn.XLOOKUP(StatementLookup[[#This Row],[TopicID]],TopicLookup[TopicID],TopicLookup[SyllabusSubject])</f>
        <v>Science</v>
      </c>
      <c r="B657" s="43">
        <f>_xlfn.XLOOKUP(StatementLookup[[#This Row],[TopicID]],TopicLookup[TopicID],TopicLookup[SyllabusKeyStage])</f>
        <v>3</v>
      </c>
      <c r="C657" s="43" t="str">
        <f>_xlfn.XLOOKUP(StatementLookup[[#This Row],[TopicID]],topics!I:I,topics!D:D)</f>
        <v>KS3.Science</v>
      </c>
      <c r="D657" s="43" t="str">
        <f>_xlfn.XLOOKUP(StatementLookup[[#This Row],[TopicID]],topics!I:I,topics!E:E)</f>
        <v>Y8.Science</v>
      </c>
      <c r="E657" s="44">
        <v>8</v>
      </c>
      <c r="F657" s="36" t="s">
        <v>13</v>
      </c>
      <c r="G657" s="45">
        <v>3</v>
      </c>
      <c r="H657" s="36">
        <v>5</v>
      </c>
      <c r="I657" s="46">
        <v>3</v>
      </c>
      <c r="J65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8C3</v>
      </c>
      <c r="K65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8C3.5</v>
      </c>
      <c r="L65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8C3.5.3</v>
      </c>
      <c r="M657" s="26" t="str">
        <f>IF(ISERROR(_xlfn.XLOOKUP(StatementLookup[[#This Row],[TopicID]],TopicLookup[TopicID],TopicLookup[TopicTitle])),"",_xlfn.XLOOKUP(StatementLookup[[#This Row],[TopicID]],TopicLookup[TopicID],TopicLookup[TopicTitle]))</f>
        <v>Atmosphere And The Environment</v>
      </c>
      <c r="N657" s="42" t="str">
        <f>IF(ISERROR(_xlfn.XLOOKUP(StatementLookup[[#This Row],[LessonID]],LessonLookup[LessonID],LessonLookup[LessonTitle])),"",_xlfn.XLOOKUP(StatementLookup[[#This Row],[LessonID]],LessonLookup[LessonID],LessonLookup[LessonTitle]))</f>
        <v>Soil Pollution</v>
      </c>
      <c r="O657" s="1" t="str">
        <f>IF(StatementLookup[[#This Row],[LearningStatementEnter]]="",StatementLookup[[#This Row],[LearningStatementAuto]],StatementLookup[[#This Row],[LearningStatementEnter]])</f>
        <v>Suggest sources of soil pollution</v>
      </c>
      <c r="P657" s="43" t="s">
        <v>1693</v>
      </c>
      <c r="Q657" s="1" t="s">
        <v>2953</v>
      </c>
      <c r="R657" s="1"/>
      <c r="S65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57" s="43"/>
      <c r="U657" s="43"/>
      <c r="V657" s="43"/>
      <c r="W657" s="43"/>
      <c r="X657" s="43"/>
      <c r="Y657" s="43"/>
      <c r="Z657" s="43"/>
      <c r="AA657" s="43"/>
      <c r="AC657" s="43"/>
      <c r="AD657" s="43"/>
    </row>
    <row r="658" spans="1:30" ht="14.65" customHeight="1" x14ac:dyDescent="0.25">
      <c r="A658" s="42" t="str">
        <f>_xlfn.XLOOKUP(StatementLookup[[#This Row],[TopicID]],TopicLookup[TopicID],TopicLookup[SyllabusSubject])</f>
        <v>Science</v>
      </c>
      <c r="B658" s="43">
        <f>_xlfn.XLOOKUP(StatementLookup[[#This Row],[TopicID]],TopicLookup[TopicID],TopicLookup[SyllabusKeyStage])</f>
        <v>3</v>
      </c>
      <c r="C658" s="43" t="str">
        <f>_xlfn.XLOOKUP(StatementLookup[[#This Row],[TopicID]],topics!I:I,topics!D:D)</f>
        <v>KS3.Science</v>
      </c>
      <c r="D658" s="43" t="str">
        <f>_xlfn.XLOOKUP(StatementLookup[[#This Row],[TopicID]],topics!I:I,topics!E:E)</f>
        <v>Y8.Science</v>
      </c>
      <c r="E658" s="44">
        <v>8</v>
      </c>
      <c r="F658" s="36" t="s">
        <v>13</v>
      </c>
      <c r="G658" s="45">
        <v>3</v>
      </c>
      <c r="H658" s="36">
        <v>6</v>
      </c>
      <c r="I658" s="46">
        <v>1</v>
      </c>
      <c r="J65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8C3</v>
      </c>
      <c r="K65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8C3.6</v>
      </c>
      <c r="L65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8C3.6.1</v>
      </c>
      <c r="M658" s="26" t="str">
        <f>IF(ISERROR(_xlfn.XLOOKUP(StatementLookup[[#This Row],[TopicID]],TopicLookup[TopicID],TopicLookup[TopicTitle])),"",_xlfn.XLOOKUP(StatementLookup[[#This Row],[TopicID]],TopicLookup[TopicID],TopicLookup[TopicTitle]))</f>
        <v>Atmosphere And The Environment</v>
      </c>
      <c r="N658" s="42" t="str">
        <f>IF(ISERROR(_xlfn.XLOOKUP(StatementLookup[[#This Row],[LessonID]],LessonLookup[LessonID],LessonLookup[LessonTitle])),"",_xlfn.XLOOKUP(StatementLookup[[#This Row],[LessonID]],LessonLookup[LessonID],LessonLookup[LessonTitle]))</f>
        <v>Water Pollution</v>
      </c>
      <c r="O658" s="1" t="str">
        <f>IF(StatementLookup[[#This Row],[LearningStatementEnter]]="",StatementLookup[[#This Row],[LearningStatementAuto]],StatementLookup[[#This Row],[LearningStatementEnter]])</f>
        <v>State how water can be polluted</v>
      </c>
      <c r="P658" s="43" t="s">
        <v>1694</v>
      </c>
      <c r="Q658" s="1" t="s">
        <v>2953</v>
      </c>
      <c r="R658" s="1"/>
      <c r="S65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58" s="43"/>
      <c r="U658" s="43"/>
      <c r="V658" s="43"/>
      <c r="W658" s="43"/>
      <c r="X658" s="43"/>
      <c r="Y658" s="43"/>
      <c r="Z658" s="43"/>
      <c r="AA658" s="43"/>
      <c r="AC658" s="43"/>
      <c r="AD658" s="43"/>
    </row>
    <row r="659" spans="1:30" ht="14.65" customHeight="1" x14ac:dyDescent="0.25">
      <c r="A659" s="42" t="str">
        <f>_xlfn.XLOOKUP(StatementLookup[[#This Row],[TopicID]],TopicLookup[TopicID],TopicLookup[SyllabusSubject])</f>
        <v>Science</v>
      </c>
      <c r="B659" s="43">
        <f>_xlfn.XLOOKUP(StatementLookup[[#This Row],[TopicID]],TopicLookup[TopicID],TopicLookup[SyllabusKeyStage])</f>
        <v>3</v>
      </c>
      <c r="C659" s="43" t="str">
        <f>_xlfn.XLOOKUP(StatementLookup[[#This Row],[TopicID]],topics!I:I,topics!D:D)</f>
        <v>KS3.Science</v>
      </c>
      <c r="D659" s="43" t="str">
        <f>_xlfn.XLOOKUP(StatementLookup[[#This Row],[TopicID]],topics!I:I,topics!E:E)</f>
        <v>Y8.Science</v>
      </c>
      <c r="E659" s="44">
        <v>8</v>
      </c>
      <c r="F659" s="36" t="s">
        <v>13</v>
      </c>
      <c r="G659" s="45">
        <v>3</v>
      </c>
      <c r="H659" s="36">
        <v>6</v>
      </c>
      <c r="I659" s="46">
        <v>2</v>
      </c>
      <c r="J65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8C3</v>
      </c>
      <c r="K65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8C3.6</v>
      </c>
      <c r="L65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8C3.6.2</v>
      </c>
      <c r="M659" s="26" t="str">
        <f>IF(ISERROR(_xlfn.XLOOKUP(StatementLookup[[#This Row],[TopicID]],TopicLookup[TopicID],TopicLookup[TopicTitle])),"",_xlfn.XLOOKUP(StatementLookup[[#This Row],[TopicID]],TopicLookup[TopicID],TopicLookup[TopicTitle]))</f>
        <v>Atmosphere And The Environment</v>
      </c>
      <c r="N659" s="42" t="str">
        <f>IF(ISERROR(_xlfn.XLOOKUP(StatementLookup[[#This Row],[LessonID]],LessonLookup[LessonID],LessonLookup[LessonTitle])),"",_xlfn.XLOOKUP(StatementLookup[[#This Row],[LessonID]],LessonLookup[LessonID],LessonLookup[LessonTitle]))</f>
        <v>Water Pollution</v>
      </c>
      <c r="O659" s="1" t="str">
        <f>IF(StatementLookup[[#This Row],[LearningStatementEnter]]="",StatementLookup[[#This Row],[LearningStatementAuto]],StatementLookup[[#This Row],[LearningStatementEnter]])</f>
        <v>Describe the effects of water pollution</v>
      </c>
      <c r="P659" s="43" t="s">
        <v>1695</v>
      </c>
      <c r="Q659" s="1" t="s">
        <v>2953</v>
      </c>
      <c r="R659" s="1"/>
      <c r="S65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59" s="43"/>
      <c r="U659" s="43"/>
      <c r="V659" s="43"/>
      <c r="W659" s="43"/>
      <c r="X659" s="43"/>
      <c r="Y659" s="43"/>
      <c r="Z659" s="43"/>
      <c r="AA659" s="43"/>
      <c r="AC659" s="43"/>
      <c r="AD659" s="43"/>
    </row>
    <row r="660" spans="1:30" ht="14.65" customHeight="1" x14ac:dyDescent="0.25">
      <c r="A660" s="42" t="str">
        <f>_xlfn.XLOOKUP(StatementLookup[[#This Row],[TopicID]],TopicLookup[TopicID],TopicLookup[SyllabusSubject])</f>
        <v>Science</v>
      </c>
      <c r="B660" s="43">
        <f>_xlfn.XLOOKUP(StatementLookup[[#This Row],[TopicID]],TopicLookup[TopicID],TopicLookup[SyllabusKeyStage])</f>
        <v>3</v>
      </c>
      <c r="C660" s="43" t="str">
        <f>_xlfn.XLOOKUP(StatementLookup[[#This Row],[TopicID]],topics!I:I,topics!D:D)</f>
        <v>KS3.Science</v>
      </c>
      <c r="D660" s="43" t="str">
        <f>_xlfn.XLOOKUP(StatementLookup[[#This Row],[TopicID]],topics!I:I,topics!E:E)</f>
        <v>Y8.Science</v>
      </c>
      <c r="E660" s="44">
        <v>8</v>
      </c>
      <c r="F660" s="36" t="s">
        <v>13</v>
      </c>
      <c r="G660" s="45">
        <v>3</v>
      </c>
      <c r="H660" s="36">
        <v>6</v>
      </c>
      <c r="I660" s="46">
        <v>3</v>
      </c>
      <c r="J66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8C3</v>
      </c>
      <c r="K66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8C3.6</v>
      </c>
      <c r="L66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8C3.6.3</v>
      </c>
      <c r="M660" s="26" t="str">
        <f>IF(ISERROR(_xlfn.XLOOKUP(StatementLookup[[#This Row],[TopicID]],TopicLookup[TopicID],TopicLookup[TopicTitle])),"",_xlfn.XLOOKUP(StatementLookup[[#This Row],[TopicID]],TopicLookup[TopicID],TopicLookup[TopicTitle]))</f>
        <v>Atmosphere And The Environment</v>
      </c>
      <c r="N660" s="42" t="str">
        <f>IF(ISERROR(_xlfn.XLOOKUP(StatementLookup[[#This Row],[LessonID]],LessonLookup[LessonID],LessonLookup[LessonTitle])),"",_xlfn.XLOOKUP(StatementLookup[[#This Row],[LessonID]],LessonLookup[LessonID],LessonLookup[LessonTitle]))</f>
        <v>Water Pollution</v>
      </c>
      <c r="O660" s="1" t="str">
        <f>IF(StatementLookup[[#This Row],[LearningStatementEnter]]="",StatementLookup[[#This Row],[LearningStatementAuto]],StatementLookup[[#This Row],[LearningStatementEnter]])</f>
        <v>Explain how farming contributes to water pollution</v>
      </c>
      <c r="P660" s="43" t="s">
        <v>1696</v>
      </c>
      <c r="Q660" s="1" t="s">
        <v>2953</v>
      </c>
      <c r="R660" s="1"/>
      <c r="S66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60" s="43"/>
      <c r="U660" s="43"/>
      <c r="V660" s="43"/>
      <c r="W660" s="43"/>
      <c r="X660" s="43"/>
      <c r="Y660" s="43"/>
      <c r="Z660" s="43"/>
      <c r="AA660" s="43"/>
      <c r="AC660" s="43"/>
      <c r="AD660" s="43"/>
    </row>
    <row r="661" spans="1:30" ht="14.65" customHeight="1" x14ac:dyDescent="0.25">
      <c r="A661" s="42" t="str">
        <f>_xlfn.XLOOKUP(StatementLookup[[#This Row],[TopicID]],TopicLookup[TopicID],TopicLookup[SyllabusSubject])</f>
        <v>Science</v>
      </c>
      <c r="B661" s="43">
        <f>_xlfn.XLOOKUP(StatementLookup[[#This Row],[TopicID]],TopicLookup[TopicID],TopicLookup[SyllabusKeyStage])</f>
        <v>3</v>
      </c>
      <c r="C661" s="43" t="str">
        <f>_xlfn.XLOOKUP(StatementLookup[[#This Row],[TopicID]],topics!I:I,topics!D:D)</f>
        <v>KS3.Science</v>
      </c>
      <c r="D661" s="43" t="str">
        <f>_xlfn.XLOOKUP(StatementLookup[[#This Row],[TopicID]],topics!I:I,topics!E:E)</f>
        <v>Y8.Science</v>
      </c>
      <c r="E661" s="44">
        <v>8</v>
      </c>
      <c r="F661" s="36" t="s">
        <v>13</v>
      </c>
      <c r="G661" s="45">
        <v>3</v>
      </c>
      <c r="H661" s="36">
        <v>7</v>
      </c>
      <c r="I661" s="46">
        <v>1</v>
      </c>
      <c r="J66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8C3</v>
      </c>
      <c r="K66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8C3.7</v>
      </c>
      <c r="L66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8C3.7.1</v>
      </c>
      <c r="M661" s="26" t="str">
        <f>IF(ISERROR(_xlfn.XLOOKUP(StatementLookup[[#This Row],[TopicID]],TopicLookup[TopicID],TopicLookup[TopicTitle])),"",_xlfn.XLOOKUP(StatementLookup[[#This Row],[TopicID]],TopicLookup[TopicID],TopicLookup[TopicTitle]))</f>
        <v>Atmosphere And The Environment</v>
      </c>
      <c r="N661" s="42" t="str">
        <f>IF(ISERROR(_xlfn.XLOOKUP(StatementLookup[[#This Row],[LessonID]],LessonLookup[LessonID],LessonLookup[LessonTitle])),"",_xlfn.XLOOKUP(StatementLookup[[#This Row],[LessonID]],LessonLookup[LessonID],LessonLookup[LessonTitle]))</f>
        <v>Report Writing</v>
      </c>
      <c r="O661" s="1" t="str">
        <f>IF(StatementLookup[[#This Row],[LearningStatementEnter]]="",StatementLookup[[#This Row],[LearningStatementAuto]],StatementLookup[[#This Row],[LearningStatementEnter]])</f>
        <v>Evaluate evidence from different sources</v>
      </c>
      <c r="P661" s="43" t="s">
        <v>1697</v>
      </c>
      <c r="Q661" s="1" t="s">
        <v>2953</v>
      </c>
      <c r="R661" s="1"/>
      <c r="S66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61" s="43"/>
      <c r="U661" s="43"/>
      <c r="V661" s="43"/>
      <c r="W661" s="43"/>
      <c r="X661" s="43"/>
      <c r="Y661" s="43"/>
      <c r="Z661" s="43"/>
      <c r="AA661" s="43"/>
      <c r="AC661" s="43"/>
      <c r="AD661" s="43"/>
    </row>
    <row r="662" spans="1:30" ht="14.65" customHeight="1" x14ac:dyDescent="0.25">
      <c r="A662" s="42" t="str">
        <f>_xlfn.XLOOKUP(StatementLookup[[#This Row],[TopicID]],TopicLookup[TopicID],TopicLookup[SyllabusSubject])</f>
        <v>Science</v>
      </c>
      <c r="B662" s="43">
        <f>_xlfn.XLOOKUP(StatementLookup[[#This Row],[TopicID]],TopicLookup[TopicID],TopicLookup[SyllabusKeyStage])</f>
        <v>3</v>
      </c>
      <c r="C662" s="43" t="str">
        <f>_xlfn.XLOOKUP(StatementLookup[[#This Row],[TopicID]],topics!I:I,topics!D:D)</f>
        <v>KS3.Science</v>
      </c>
      <c r="D662" s="43" t="str">
        <f>_xlfn.XLOOKUP(StatementLookup[[#This Row],[TopicID]],topics!I:I,topics!E:E)</f>
        <v>Y8.Science</v>
      </c>
      <c r="E662" s="44">
        <v>8</v>
      </c>
      <c r="F662" s="36" t="s">
        <v>13</v>
      </c>
      <c r="G662" s="45">
        <v>3</v>
      </c>
      <c r="H662" s="36">
        <v>7</v>
      </c>
      <c r="I662" s="46">
        <v>2</v>
      </c>
      <c r="J66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8C3</v>
      </c>
      <c r="K66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8C3.7</v>
      </c>
      <c r="L66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8C3.7.2</v>
      </c>
      <c r="M662" s="26" t="str">
        <f>IF(ISERROR(_xlfn.XLOOKUP(StatementLookup[[#This Row],[TopicID]],TopicLookup[TopicID],TopicLookup[TopicTitle])),"",_xlfn.XLOOKUP(StatementLookup[[#This Row],[TopicID]],TopicLookup[TopicID],TopicLookup[TopicTitle]))</f>
        <v>Atmosphere And The Environment</v>
      </c>
      <c r="N662" s="42" t="str">
        <f>IF(ISERROR(_xlfn.XLOOKUP(StatementLookup[[#This Row],[LessonID]],LessonLookup[LessonID],LessonLookup[LessonTitle])),"",_xlfn.XLOOKUP(StatementLookup[[#This Row],[LessonID]],LessonLookup[LessonID],LessonLookup[LessonTitle]))</f>
        <v>Report Writing</v>
      </c>
      <c r="O662" s="1" t="str">
        <f>IF(StatementLookup[[#This Row],[LearningStatementEnter]]="",StatementLookup[[#This Row],[LearningStatementAuto]],StatementLookup[[#This Row],[LearningStatementEnter]])</f>
        <v>Draw a scientific conclusion</v>
      </c>
      <c r="P662" s="43" t="s">
        <v>1698</v>
      </c>
      <c r="Q662" s="1" t="s">
        <v>2953</v>
      </c>
      <c r="R662" s="1"/>
      <c r="S66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62" s="43"/>
      <c r="U662" s="43"/>
      <c r="V662" s="43"/>
      <c r="W662" s="43"/>
      <c r="X662" s="43"/>
      <c r="Y662" s="43"/>
      <c r="Z662" s="43"/>
      <c r="AA662" s="43"/>
      <c r="AC662" s="43"/>
      <c r="AD662" s="43"/>
    </row>
    <row r="663" spans="1:30" ht="14.65" customHeight="1" x14ac:dyDescent="0.25">
      <c r="A663" s="42" t="str">
        <f>_xlfn.XLOOKUP(StatementLookup[[#This Row],[TopicID]],TopicLookup[TopicID],TopicLookup[SyllabusSubject])</f>
        <v>Science</v>
      </c>
      <c r="B663" s="43">
        <f>_xlfn.XLOOKUP(StatementLookup[[#This Row],[TopicID]],TopicLookup[TopicID],TopicLookup[SyllabusKeyStage])</f>
        <v>3</v>
      </c>
      <c r="C663" s="43" t="str">
        <f>_xlfn.XLOOKUP(StatementLookup[[#This Row],[TopicID]],topics!I:I,topics!D:D)</f>
        <v>KS3.Science</v>
      </c>
      <c r="D663" s="43" t="str">
        <f>_xlfn.XLOOKUP(StatementLookup[[#This Row],[TopicID]],topics!I:I,topics!E:E)</f>
        <v>Y8.Science</v>
      </c>
      <c r="E663" s="44">
        <v>8</v>
      </c>
      <c r="F663" s="36" t="s">
        <v>13</v>
      </c>
      <c r="G663" s="45">
        <v>3</v>
      </c>
      <c r="H663" s="36">
        <v>7</v>
      </c>
      <c r="I663" s="46">
        <v>3</v>
      </c>
      <c r="J66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8C3</v>
      </c>
      <c r="K66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8C3.7</v>
      </c>
      <c r="L66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8C3.7.3</v>
      </c>
      <c r="M663" s="26" t="str">
        <f>IF(ISERROR(_xlfn.XLOOKUP(StatementLookup[[#This Row],[TopicID]],TopicLookup[TopicID],TopicLookup[TopicTitle])),"",_xlfn.XLOOKUP(StatementLookup[[#This Row],[TopicID]],TopicLookup[TopicID],TopicLookup[TopicTitle]))</f>
        <v>Atmosphere And The Environment</v>
      </c>
      <c r="N663" s="42" t="str">
        <f>IF(ISERROR(_xlfn.XLOOKUP(StatementLookup[[#This Row],[LessonID]],LessonLookup[LessonID],LessonLookup[LessonTitle])),"",_xlfn.XLOOKUP(StatementLookup[[#This Row],[LessonID]],LessonLookup[LessonID],LessonLookup[LessonTitle]))</f>
        <v>Report Writing</v>
      </c>
      <c r="O663" s="1" t="str">
        <f>IF(StatementLookup[[#This Row],[LearningStatementEnter]]="",StatementLookup[[#This Row],[LearningStatementAuto]],StatementLookup[[#This Row],[LearningStatementEnter]])</f>
        <v>Present findings in a scientific way</v>
      </c>
      <c r="P663" s="43" t="s">
        <v>1699</v>
      </c>
      <c r="Q663" s="1" t="s">
        <v>2953</v>
      </c>
      <c r="R663" s="1"/>
      <c r="S66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63" s="43"/>
      <c r="U663" s="43"/>
      <c r="V663" s="43"/>
      <c r="W663" s="43"/>
      <c r="X663" s="43"/>
      <c r="Y663" s="43"/>
      <c r="Z663" s="43"/>
      <c r="AA663" s="43"/>
      <c r="AC663" s="43"/>
      <c r="AD663" s="43"/>
    </row>
    <row r="664" spans="1:30" ht="14.65" customHeight="1" x14ac:dyDescent="0.25">
      <c r="A664" s="42" t="str">
        <f>_xlfn.XLOOKUP(StatementLookup[[#This Row],[TopicID]],TopicLookup[TopicID],TopicLookup[SyllabusSubject])</f>
        <v>Science</v>
      </c>
      <c r="B664" s="43">
        <f>_xlfn.XLOOKUP(StatementLookup[[#This Row],[TopicID]],TopicLookup[TopicID],TopicLookup[SyllabusKeyStage])</f>
        <v>3</v>
      </c>
      <c r="C664" s="43" t="str">
        <f>_xlfn.XLOOKUP(StatementLookup[[#This Row],[TopicID]],topics!I:I,topics!D:D)</f>
        <v>KS3.Science</v>
      </c>
      <c r="D664" s="43" t="str">
        <f>_xlfn.XLOOKUP(StatementLookup[[#This Row],[TopicID]],topics!I:I,topics!E:E)</f>
        <v>Y8.Science</v>
      </c>
      <c r="E664" s="44">
        <v>8</v>
      </c>
      <c r="F664" s="36" t="s">
        <v>13</v>
      </c>
      <c r="G664" s="45">
        <v>3</v>
      </c>
      <c r="H664" s="36">
        <v>8</v>
      </c>
      <c r="I664" s="46">
        <v>1</v>
      </c>
      <c r="J66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8C3</v>
      </c>
      <c r="K66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8C3.8</v>
      </c>
      <c r="L66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8C3.8.1</v>
      </c>
      <c r="M664" s="26" t="str">
        <f>IF(ISERROR(_xlfn.XLOOKUP(StatementLookup[[#This Row],[TopicID]],TopicLookup[TopicID],TopicLookup[TopicTitle])),"",_xlfn.XLOOKUP(StatementLookup[[#This Row],[TopicID]],TopicLookup[TopicID],TopicLookup[TopicTitle]))</f>
        <v>Atmosphere And The Environment</v>
      </c>
      <c r="N664" s="42" t="str">
        <f>IF(ISERROR(_xlfn.XLOOKUP(StatementLookup[[#This Row],[LessonID]],LessonLookup[LessonID],LessonLookup[LessonTitle])),"",_xlfn.XLOOKUP(StatementLookup[[#This Row],[LessonID]],LessonLookup[LessonID],LessonLookup[LessonTitle]))</f>
        <v>Report Writing &amp; Delivery</v>
      </c>
      <c r="O664" s="1" t="str">
        <f>IF(StatementLookup[[#This Row],[LearningStatementEnter]]="",StatementLookup[[#This Row],[LearningStatementAuto]],StatementLookup[[#This Row],[LearningStatementEnter]])</f>
        <v>Evaluate evidence from different sources</v>
      </c>
      <c r="P664" s="43" t="s">
        <v>1697</v>
      </c>
      <c r="Q664" s="1" t="s">
        <v>2953</v>
      </c>
      <c r="R664" s="1"/>
      <c r="S66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64" s="43"/>
      <c r="U664" s="43"/>
      <c r="V664" s="43"/>
      <c r="W664" s="43"/>
      <c r="X664" s="43"/>
      <c r="Y664" s="43"/>
      <c r="Z664" s="43"/>
      <c r="AA664" s="43"/>
      <c r="AC664" s="43"/>
      <c r="AD664" s="43"/>
    </row>
    <row r="665" spans="1:30" ht="14.65" customHeight="1" x14ac:dyDescent="0.25">
      <c r="A665" s="42" t="str">
        <f>_xlfn.XLOOKUP(StatementLookup[[#This Row],[TopicID]],TopicLookup[TopicID],TopicLookup[SyllabusSubject])</f>
        <v>Science</v>
      </c>
      <c r="B665" s="43">
        <f>_xlfn.XLOOKUP(StatementLookup[[#This Row],[TopicID]],TopicLookup[TopicID],TopicLookup[SyllabusKeyStage])</f>
        <v>3</v>
      </c>
      <c r="C665" s="43" t="str">
        <f>_xlfn.XLOOKUP(StatementLookup[[#This Row],[TopicID]],topics!I:I,topics!D:D)</f>
        <v>KS3.Science</v>
      </c>
      <c r="D665" s="43" t="str">
        <f>_xlfn.XLOOKUP(StatementLookup[[#This Row],[TopicID]],topics!I:I,topics!E:E)</f>
        <v>Y8.Science</v>
      </c>
      <c r="E665" s="44">
        <v>8</v>
      </c>
      <c r="F665" s="36" t="s">
        <v>13</v>
      </c>
      <c r="G665" s="45">
        <v>3</v>
      </c>
      <c r="H665" s="36">
        <v>8</v>
      </c>
      <c r="I665" s="46">
        <v>2</v>
      </c>
      <c r="J66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8C3</v>
      </c>
      <c r="K66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8C3.8</v>
      </c>
      <c r="L66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8C3.8.2</v>
      </c>
      <c r="M665" s="26" t="str">
        <f>IF(ISERROR(_xlfn.XLOOKUP(StatementLookup[[#This Row],[TopicID]],TopicLookup[TopicID],TopicLookup[TopicTitle])),"",_xlfn.XLOOKUP(StatementLookup[[#This Row],[TopicID]],TopicLookup[TopicID],TopicLookup[TopicTitle]))</f>
        <v>Atmosphere And The Environment</v>
      </c>
      <c r="N665" s="42" t="str">
        <f>IF(ISERROR(_xlfn.XLOOKUP(StatementLookup[[#This Row],[LessonID]],LessonLookup[LessonID],LessonLookup[LessonTitle])),"",_xlfn.XLOOKUP(StatementLookup[[#This Row],[LessonID]],LessonLookup[LessonID],LessonLookup[LessonTitle]))</f>
        <v>Report Writing &amp; Delivery</v>
      </c>
      <c r="O665" s="1" t="str">
        <f>IF(StatementLookup[[#This Row],[LearningStatementEnter]]="",StatementLookup[[#This Row],[LearningStatementAuto]],StatementLookup[[#This Row],[LearningStatementEnter]])</f>
        <v>Draw a scientific conclusion</v>
      </c>
      <c r="P665" s="43" t="s">
        <v>1698</v>
      </c>
      <c r="Q665" s="1" t="s">
        <v>2953</v>
      </c>
      <c r="R665" s="1"/>
      <c r="S66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65" s="43"/>
      <c r="U665" s="43"/>
      <c r="V665" s="43"/>
      <c r="W665" s="43"/>
      <c r="X665" s="43"/>
      <c r="Y665" s="43"/>
      <c r="Z665" s="43"/>
      <c r="AA665" s="43"/>
      <c r="AC665" s="43"/>
      <c r="AD665" s="43"/>
    </row>
    <row r="666" spans="1:30" ht="14.65" customHeight="1" x14ac:dyDescent="0.25">
      <c r="A666" s="42" t="str">
        <f>_xlfn.XLOOKUP(StatementLookup[[#This Row],[TopicID]],TopicLookup[TopicID],TopicLookup[SyllabusSubject])</f>
        <v>Science</v>
      </c>
      <c r="B666" s="43">
        <f>_xlfn.XLOOKUP(StatementLookup[[#This Row],[TopicID]],TopicLookup[TopicID],TopicLookup[SyllabusKeyStage])</f>
        <v>3</v>
      </c>
      <c r="C666" s="43" t="str">
        <f>_xlfn.XLOOKUP(StatementLookup[[#This Row],[TopicID]],topics!I:I,topics!D:D)</f>
        <v>KS3.Science</v>
      </c>
      <c r="D666" s="43" t="str">
        <f>_xlfn.XLOOKUP(StatementLookup[[#This Row],[TopicID]],topics!I:I,topics!E:E)</f>
        <v>Y8.Science</v>
      </c>
      <c r="E666" s="44">
        <v>8</v>
      </c>
      <c r="F666" s="36" t="s">
        <v>13</v>
      </c>
      <c r="G666" s="45">
        <v>3</v>
      </c>
      <c r="H666" s="36">
        <v>8</v>
      </c>
      <c r="I666" s="46">
        <v>3</v>
      </c>
      <c r="J66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8C3</v>
      </c>
      <c r="K66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8C3.8</v>
      </c>
      <c r="L66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8C3.8.3</v>
      </c>
      <c r="M666" s="26" t="str">
        <f>IF(ISERROR(_xlfn.XLOOKUP(StatementLookup[[#This Row],[TopicID]],TopicLookup[TopicID],TopicLookup[TopicTitle])),"",_xlfn.XLOOKUP(StatementLookup[[#This Row],[TopicID]],TopicLookup[TopicID],TopicLookup[TopicTitle]))</f>
        <v>Atmosphere And The Environment</v>
      </c>
      <c r="N666" s="42" t="str">
        <f>IF(ISERROR(_xlfn.XLOOKUP(StatementLookup[[#This Row],[LessonID]],LessonLookup[LessonID],LessonLookup[LessonTitle])),"",_xlfn.XLOOKUP(StatementLookup[[#This Row],[LessonID]],LessonLookup[LessonID],LessonLookup[LessonTitle]))</f>
        <v>Report Writing &amp; Delivery</v>
      </c>
      <c r="O666" s="1" t="str">
        <f>IF(StatementLookup[[#This Row],[LearningStatementEnter]]="",StatementLookup[[#This Row],[LearningStatementAuto]],StatementLookup[[#This Row],[LearningStatementEnter]])</f>
        <v>Present findings in a scientific way</v>
      </c>
      <c r="P666" s="43" t="s">
        <v>1699</v>
      </c>
      <c r="Q666" s="1" t="s">
        <v>2953</v>
      </c>
      <c r="R666" s="1"/>
      <c r="S66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66" s="43"/>
      <c r="U666" s="43"/>
      <c r="V666" s="43"/>
      <c r="W666" s="43"/>
      <c r="X666" s="43"/>
      <c r="Y666" s="43"/>
      <c r="Z666" s="43"/>
      <c r="AA666" s="43"/>
      <c r="AC666" s="43"/>
      <c r="AD666" s="43"/>
    </row>
    <row r="667" spans="1:30" ht="14.65" customHeight="1" x14ac:dyDescent="0.25">
      <c r="A667" s="42" t="str">
        <f>_xlfn.XLOOKUP(StatementLookup[[#This Row],[TopicID]],TopicLookup[TopicID],TopicLookup[SyllabusSubject])</f>
        <v>Science</v>
      </c>
      <c r="B667" s="43">
        <f>_xlfn.XLOOKUP(StatementLookup[[#This Row],[TopicID]],TopicLookup[TopicID],TopicLookup[SyllabusKeyStage])</f>
        <v>3</v>
      </c>
      <c r="C667" s="43" t="str">
        <f>_xlfn.XLOOKUP(StatementLookup[[#This Row],[TopicID]],topics!I:I,topics!D:D)</f>
        <v>KS3.Science</v>
      </c>
      <c r="D667" s="43" t="str">
        <f>_xlfn.XLOOKUP(StatementLookup[[#This Row],[TopicID]],topics!I:I,topics!E:E)</f>
        <v>Y8.Science</v>
      </c>
      <c r="E667" s="44">
        <v>8</v>
      </c>
      <c r="F667" s="36" t="s">
        <v>13</v>
      </c>
      <c r="G667" s="45">
        <v>3</v>
      </c>
      <c r="H667" s="36">
        <v>9</v>
      </c>
      <c r="I667" s="46">
        <v>1</v>
      </c>
      <c r="J66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8C3</v>
      </c>
      <c r="K66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8C3.9</v>
      </c>
      <c r="L66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8C3.9.1</v>
      </c>
      <c r="M667" s="26" t="str">
        <f>IF(ISERROR(_xlfn.XLOOKUP(StatementLookup[[#This Row],[TopicID]],TopicLookup[TopicID],TopicLookup[TopicTitle])),"",_xlfn.XLOOKUP(StatementLookup[[#This Row],[TopicID]],TopicLookup[TopicID],TopicLookup[TopicTitle]))</f>
        <v>Atmosphere And The Environment</v>
      </c>
      <c r="N667" s="42" t="str">
        <f>IF(ISERROR(_xlfn.XLOOKUP(StatementLookup[[#This Row],[LessonID]],LessonLookup[LessonID],LessonLookup[LessonTitle])),"",_xlfn.XLOOKUP(StatementLookup[[#This Row],[LessonID]],LessonLookup[LessonID],LessonLookup[LessonTitle]))</f>
        <v>Report Delivery</v>
      </c>
      <c r="O667" s="1" t="str">
        <f>IF(StatementLookup[[#This Row],[LearningStatementEnter]]="",StatementLookup[[#This Row],[LearningStatementAuto]],StatementLookup[[#This Row],[LearningStatementEnter]])</f>
        <v>Evaluate evidence from different sources</v>
      </c>
      <c r="P667" s="43" t="s">
        <v>1697</v>
      </c>
      <c r="Q667" s="1" t="s">
        <v>2953</v>
      </c>
      <c r="R667" s="1"/>
      <c r="S66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67" s="43"/>
      <c r="U667" s="43"/>
      <c r="V667" s="43"/>
      <c r="W667" s="43"/>
      <c r="X667" s="43"/>
      <c r="Y667" s="43"/>
      <c r="Z667" s="43"/>
      <c r="AA667" s="43"/>
      <c r="AC667" s="43"/>
      <c r="AD667" s="43"/>
    </row>
    <row r="668" spans="1:30" ht="14.65" customHeight="1" x14ac:dyDescent="0.25">
      <c r="A668" s="42" t="str">
        <f>_xlfn.XLOOKUP(StatementLookup[[#This Row],[TopicID]],TopicLookup[TopicID],TopicLookup[SyllabusSubject])</f>
        <v>Science</v>
      </c>
      <c r="B668" s="43">
        <f>_xlfn.XLOOKUP(StatementLookup[[#This Row],[TopicID]],TopicLookup[TopicID],TopicLookup[SyllabusKeyStage])</f>
        <v>3</v>
      </c>
      <c r="C668" s="43" t="str">
        <f>_xlfn.XLOOKUP(StatementLookup[[#This Row],[TopicID]],topics!I:I,topics!D:D)</f>
        <v>KS3.Science</v>
      </c>
      <c r="D668" s="43" t="str">
        <f>_xlfn.XLOOKUP(StatementLookup[[#This Row],[TopicID]],topics!I:I,topics!E:E)</f>
        <v>Y8.Science</v>
      </c>
      <c r="E668" s="44">
        <v>8</v>
      </c>
      <c r="F668" s="36" t="s">
        <v>13</v>
      </c>
      <c r="G668" s="45">
        <v>3</v>
      </c>
      <c r="H668" s="36">
        <v>9</v>
      </c>
      <c r="I668" s="46">
        <v>2</v>
      </c>
      <c r="J66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8C3</v>
      </c>
      <c r="K66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8C3.9</v>
      </c>
      <c r="L66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8C3.9.2</v>
      </c>
      <c r="M668" s="26" t="str">
        <f>IF(ISERROR(_xlfn.XLOOKUP(StatementLookup[[#This Row],[TopicID]],TopicLookup[TopicID],TopicLookup[TopicTitle])),"",_xlfn.XLOOKUP(StatementLookup[[#This Row],[TopicID]],TopicLookup[TopicID],TopicLookup[TopicTitle]))</f>
        <v>Atmosphere And The Environment</v>
      </c>
      <c r="N668" s="42" t="str">
        <f>IF(ISERROR(_xlfn.XLOOKUP(StatementLookup[[#This Row],[LessonID]],LessonLookup[LessonID],LessonLookup[LessonTitle])),"",_xlfn.XLOOKUP(StatementLookup[[#This Row],[LessonID]],LessonLookup[LessonID],LessonLookup[LessonTitle]))</f>
        <v>Report Delivery</v>
      </c>
      <c r="O668" s="1" t="str">
        <f>IF(StatementLookup[[#This Row],[LearningStatementEnter]]="",StatementLookup[[#This Row],[LearningStatementAuto]],StatementLookup[[#This Row],[LearningStatementEnter]])</f>
        <v>Draw a scientific conclusion</v>
      </c>
      <c r="P668" s="43" t="s">
        <v>1698</v>
      </c>
      <c r="Q668" s="1" t="s">
        <v>2953</v>
      </c>
      <c r="R668" s="1"/>
      <c r="S66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68" s="43"/>
      <c r="U668" s="43"/>
      <c r="V668" s="43"/>
      <c r="W668" s="43"/>
      <c r="X668" s="43"/>
      <c r="Y668" s="43"/>
      <c r="Z668" s="43"/>
      <c r="AA668" s="43"/>
      <c r="AC668" s="43"/>
      <c r="AD668" s="43"/>
    </row>
    <row r="669" spans="1:30" ht="14.65" customHeight="1" x14ac:dyDescent="0.25">
      <c r="A669" s="42" t="str">
        <f>_xlfn.XLOOKUP(StatementLookup[[#This Row],[TopicID]],TopicLookup[TopicID],TopicLookup[SyllabusSubject])</f>
        <v>Science</v>
      </c>
      <c r="B669" s="43">
        <f>_xlfn.XLOOKUP(StatementLookup[[#This Row],[TopicID]],TopicLookup[TopicID],TopicLookup[SyllabusKeyStage])</f>
        <v>3</v>
      </c>
      <c r="C669" s="43" t="str">
        <f>_xlfn.XLOOKUP(StatementLookup[[#This Row],[TopicID]],topics!I:I,topics!D:D)</f>
        <v>KS3.Science</v>
      </c>
      <c r="D669" s="43" t="str">
        <f>_xlfn.XLOOKUP(StatementLookup[[#This Row],[TopicID]],topics!I:I,topics!E:E)</f>
        <v>Y8.Science</v>
      </c>
      <c r="E669" s="44">
        <v>8</v>
      </c>
      <c r="F669" s="36" t="s">
        <v>13</v>
      </c>
      <c r="G669" s="45">
        <v>3</v>
      </c>
      <c r="H669" s="36">
        <v>9</v>
      </c>
      <c r="I669" s="46">
        <v>3</v>
      </c>
      <c r="J66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8C3</v>
      </c>
      <c r="K66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8C3.9</v>
      </c>
      <c r="L66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8C3.9.3</v>
      </c>
      <c r="M669" s="26" t="str">
        <f>IF(ISERROR(_xlfn.XLOOKUP(StatementLookup[[#This Row],[TopicID]],TopicLookup[TopicID],TopicLookup[TopicTitle])),"",_xlfn.XLOOKUP(StatementLookup[[#This Row],[TopicID]],TopicLookup[TopicID],TopicLookup[TopicTitle]))</f>
        <v>Atmosphere And The Environment</v>
      </c>
      <c r="N669" s="42" t="str">
        <f>IF(ISERROR(_xlfn.XLOOKUP(StatementLookup[[#This Row],[LessonID]],LessonLookup[LessonID],LessonLookup[LessonTitle])),"",_xlfn.XLOOKUP(StatementLookup[[#This Row],[LessonID]],LessonLookup[LessonID],LessonLookup[LessonTitle]))</f>
        <v>Report Delivery</v>
      </c>
      <c r="O669" s="1" t="str">
        <f>IF(StatementLookup[[#This Row],[LearningStatementEnter]]="",StatementLookup[[#This Row],[LearningStatementAuto]],StatementLookup[[#This Row],[LearningStatementEnter]])</f>
        <v>Present findings in a scientific way</v>
      </c>
      <c r="P669" s="43" t="s">
        <v>1699</v>
      </c>
      <c r="Q669" s="1" t="s">
        <v>2953</v>
      </c>
      <c r="R669" s="1"/>
      <c r="S66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69" s="43"/>
      <c r="U669" s="43"/>
      <c r="V669" s="43"/>
      <c r="W669" s="43"/>
      <c r="X669" s="43"/>
      <c r="Y669" s="43"/>
      <c r="Z669" s="43"/>
      <c r="AA669" s="43"/>
      <c r="AC669" s="43"/>
      <c r="AD669" s="43"/>
    </row>
    <row r="670" spans="1:30" ht="14.65" customHeight="1" x14ac:dyDescent="0.25">
      <c r="A670" s="42" t="str">
        <f>_xlfn.XLOOKUP(StatementLookup[[#This Row],[TopicID]],TopicLookup[TopicID],TopicLookup[SyllabusSubject])</f>
        <v>Science</v>
      </c>
      <c r="B670" s="43">
        <f>_xlfn.XLOOKUP(StatementLookup[[#This Row],[TopicID]],TopicLookup[TopicID],TopicLookup[SyllabusKeyStage])</f>
        <v>3</v>
      </c>
      <c r="C670" s="43" t="str">
        <f>_xlfn.XLOOKUP(StatementLookup[[#This Row],[TopicID]],topics!I:I,topics!D:D)</f>
        <v>KS3.Science</v>
      </c>
      <c r="D670" s="43" t="str">
        <f>_xlfn.XLOOKUP(StatementLookup[[#This Row],[TopicID]],topics!I:I,topics!E:E)</f>
        <v>Y8.Science</v>
      </c>
      <c r="E670" s="44">
        <v>8</v>
      </c>
      <c r="F670" s="36" t="s">
        <v>13</v>
      </c>
      <c r="G670" s="45">
        <v>3</v>
      </c>
      <c r="H670" s="36" t="s">
        <v>8</v>
      </c>
      <c r="I670" s="46">
        <v>1</v>
      </c>
      <c r="J67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8C3</v>
      </c>
      <c r="K67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8C3.F</v>
      </c>
      <c r="L67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8C3.F.1</v>
      </c>
      <c r="M670" s="26" t="str">
        <f>IF(ISERROR(_xlfn.XLOOKUP(StatementLookup[[#This Row],[TopicID]],TopicLookup[TopicID],TopicLookup[TopicTitle])),"",_xlfn.XLOOKUP(StatementLookup[[#This Row],[TopicID]],TopicLookup[TopicID],TopicLookup[TopicTitle]))</f>
        <v>Atmosphere And The Environment</v>
      </c>
      <c r="N670" s="42" t="str">
        <f>IF(ISERROR(_xlfn.XLOOKUP(StatementLookup[[#This Row],[LessonID]],LessonLookup[LessonID],LessonLookup[LessonTitle])),"",_xlfn.XLOOKUP(StatementLookup[[#This Row],[LessonID]],LessonLookup[LessonID],LessonLookup[LessonTitle]))</f>
        <v>Test feedback: 8C3 Atmosphere And The Environment</v>
      </c>
      <c r="O670" s="1" t="str">
        <f>IF(StatementLookup[[#This Row],[LearningStatementEnter]]="",StatementLookup[[#This Row],[LearningStatementAuto]],StatementLookup[[#This Row],[LearningStatementEnter]])</f>
        <v>Review WWW &amp; EBI for topic 8C3 Atmosphere And The Environment</v>
      </c>
      <c r="P670" s="43"/>
      <c r="Q670" s="1" t="s">
        <v>2954</v>
      </c>
      <c r="R670" s="1"/>
      <c r="S67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WWW &amp; EBI for topic 8C3 Atmosphere And The Environment</v>
      </c>
      <c r="T670" s="43"/>
      <c r="U670" s="43"/>
      <c r="V670" s="43"/>
      <c r="W670" s="43"/>
      <c r="X670" s="43"/>
      <c r="Y670" s="43"/>
      <c r="Z670" s="43"/>
      <c r="AA670" s="43"/>
      <c r="AC670" s="43"/>
      <c r="AD670" s="43"/>
    </row>
    <row r="671" spans="1:30" ht="14.65" customHeight="1" x14ac:dyDescent="0.25">
      <c r="A671" s="42" t="str">
        <f>_xlfn.XLOOKUP(StatementLookup[[#This Row],[TopicID]],TopicLookup[TopicID],TopicLookup[SyllabusSubject])</f>
        <v>Science</v>
      </c>
      <c r="B671" s="43">
        <f>_xlfn.XLOOKUP(StatementLookup[[#This Row],[TopicID]],TopicLookup[TopicID],TopicLookup[SyllabusKeyStage])</f>
        <v>3</v>
      </c>
      <c r="C671" s="43" t="str">
        <f>_xlfn.XLOOKUP(StatementLookup[[#This Row],[TopicID]],topics!I:I,topics!D:D)</f>
        <v>KS3.Science</v>
      </c>
      <c r="D671" s="43" t="str">
        <f>_xlfn.XLOOKUP(StatementLookup[[#This Row],[TopicID]],topics!I:I,topics!E:E)</f>
        <v>Y8.Science</v>
      </c>
      <c r="E671" s="44">
        <v>8</v>
      </c>
      <c r="F671" s="36" t="s">
        <v>13</v>
      </c>
      <c r="G671" s="45">
        <v>3</v>
      </c>
      <c r="H671" s="36" t="s">
        <v>6</v>
      </c>
      <c r="I671" s="46">
        <v>1</v>
      </c>
      <c r="J67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8C3</v>
      </c>
      <c r="K67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8C3.R</v>
      </c>
      <c r="L67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8C3.R.1</v>
      </c>
      <c r="M671" s="26" t="str">
        <f>IF(ISERROR(_xlfn.XLOOKUP(StatementLookup[[#This Row],[TopicID]],TopicLookup[TopicID],TopicLookup[TopicTitle])),"",_xlfn.XLOOKUP(StatementLookup[[#This Row],[TopicID]],TopicLookup[TopicID],TopicLookup[TopicTitle]))</f>
        <v>Atmosphere And The Environment</v>
      </c>
      <c r="N671" s="42" t="str">
        <f>IF(ISERROR(_xlfn.XLOOKUP(StatementLookup[[#This Row],[LessonID]],LessonLookup[LessonID],LessonLookup[LessonTitle])),"",_xlfn.XLOOKUP(StatementLookup[[#This Row],[LessonID]],LessonLookup[LessonID],LessonLookup[LessonTitle]))</f>
        <v>Revision of topic 8C3 Atmosphere And The Environment</v>
      </c>
      <c r="O671" s="1" t="str">
        <f>IF(StatementLookup[[#This Row],[LearningStatementEnter]]="",StatementLookup[[#This Row],[LearningStatementAuto]],StatementLookup[[#This Row],[LearningStatementEnter]])</f>
        <v>Review topic 8C3 Atmosphere And The Environment</v>
      </c>
      <c r="P671" s="1"/>
      <c r="Q671" s="1" t="s">
        <v>2954</v>
      </c>
      <c r="R671" s="1"/>
      <c r="S67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topic 8C3 Atmosphere And The Environment</v>
      </c>
      <c r="T671" s="43"/>
      <c r="U671" s="43"/>
      <c r="V671" s="43"/>
      <c r="W671" s="43"/>
      <c r="X671" s="43"/>
      <c r="Y671" s="43"/>
      <c r="Z671" s="43"/>
      <c r="AA671" s="43"/>
      <c r="AC671" s="43"/>
      <c r="AD671" s="43"/>
    </row>
    <row r="672" spans="1:30" ht="14.65" customHeight="1" x14ac:dyDescent="0.25">
      <c r="A672" s="42" t="str">
        <f>_xlfn.XLOOKUP(StatementLookup[[#This Row],[TopicID]],TopicLookup[TopicID],TopicLookup[SyllabusSubject])</f>
        <v>Science</v>
      </c>
      <c r="B672" s="43">
        <f>_xlfn.XLOOKUP(StatementLookup[[#This Row],[TopicID]],TopicLookup[TopicID],TopicLookup[SyllabusKeyStage])</f>
        <v>3</v>
      </c>
      <c r="C672" s="43" t="str">
        <f>_xlfn.XLOOKUP(StatementLookup[[#This Row],[TopicID]],topics!I:I,topics!D:D)</f>
        <v>KS3.Science</v>
      </c>
      <c r="D672" s="43" t="str">
        <f>_xlfn.XLOOKUP(StatementLookup[[#This Row],[TopicID]],topics!I:I,topics!E:E)</f>
        <v>Y8.Science</v>
      </c>
      <c r="E672" s="44">
        <v>8</v>
      </c>
      <c r="F672" s="36" t="s">
        <v>13</v>
      </c>
      <c r="G672" s="45">
        <v>3</v>
      </c>
      <c r="H672" s="36" t="s">
        <v>7</v>
      </c>
      <c r="I672" s="46">
        <v>1</v>
      </c>
      <c r="J67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8C3</v>
      </c>
      <c r="K67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8C3.T</v>
      </c>
      <c r="L67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8C3.T.1</v>
      </c>
      <c r="M672" s="26" t="str">
        <f>IF(ISERROR(_xlfn.XLOOKUP(StatementLookup[[#This Row],[TopicID]],TopicLookup[TopicID],TopicLookup[TopicTitle])),"",_xlfn.XLOOKUP(StatementLookup[[#This Row],[TopicID]],TopicLookup[TopicID],TopicLookup[TopicTitle]))</f>
        <v>Atmosphere And The Environment</v>
      </c>
      <c r="N672" s="42" t="str">
        <f>IF(ISERROR(_xlfn.XLOOKUP(StatementLookup[[#This Row],[LessonID]],LessonLookup[LessonID],LessonLookup[LessonTitle])),"",_xlfn.XLOOKUP(StatementLookup[[#This Row],[LessonID]],LessonLookup[LessonID],LessonLookup[LessonTitle]))</f>
        <v>Topic test: 8C3 Atmosphere And The Environment</v>
      </c>
      <c r="O672" s="1" t="str">
        <f>IF(StatementLookup[[#This Row],[LearningStatementEnter]]="",StatementLookup[[#This Row],[LearningStatementAuto]],StatementLookup[[#This Row],[LearningStatementEnter]])</f>
        <v>Test understanding of topic 8C3 Atmosphere And The Environment</v>
      </c>
      <c r="P672" s="43"/>
      <c r="Q672" s="1" t="s">
        <v>2954</v>
      </c>
      <c r="R672" s="1"/>
      <c r="S67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Test understanding of topic 8C3 Atmosphere And The Environment</v>
      </c>
      <c r="T672" s="43"/>
      <c r="U672" s="43"/>
      <c r="V672" s="43"/>
      <c r="W672" s="43"/>
      <c r="X672" s="43"/>
      <c r="Y672" s="43"/>
      <c r="Z672" s="43"/>
      <c r="AA672" s="43"/>
      <c r="AC672" s="43"/>
      <c r="AD672" s="43"/>
    </row>
    <row r="673" spans="1:30" ht="14.65" customHeight="1" x14ac:dyDescent="0.25">
      <c r="A673" s="42" t="str">
        <f>_xlfn.XLOOKUP(StatementLookup[[#This Row],[TopicID]],TopicLookup[TopicID],TopicLookup[SyllabusSubject])</f>
        <v>Science</v>
      </c>
      <c r="B673" s="43">
        <f>_xlfn.XLOOKUP(StatementLookup[[#This Row],[TopicID]],TopicLookup[TopicID],TopicLookup[SyllabusKeyStage])</f>
        <v>3</v>
      </c>
      <c r="C673" s="43" t="str">
        <f>_xlfn.XLOOKUP(StatementLookup[[#This Row],[TopicID]],topics!I:I,topics!D:D)</f>
        <v>KS3.Science</v>
      </c>
      <c r="D673" s="43" t="str">
        <f>_xlfn.XLOOKUP(StatementLookup[[#This Row],[TopicID]],topics!I:I,topics!E:E)</f>
        <v>Y8.Science</v>
      </c>
      <c r="E673" s="44">
        <v>8</v>
      </c>
      <c r="F673" s="36" t="s">
        <v>13</v>
      </c>
      <c r="G673" s="45">
        <v>4</v>
      </c>
      <c r="H673" s="36">
        <v>1</v>
      </c>
      <c r="I673" s="46">
        <v>1</v>
      </c>
      <c r="J67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8C4</v>
      </c>
      <c r="K67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8C4.1</v>
      </c>
      <c r="L67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8C4.1.1</v>
      </c>
      <c r="M673" s="26" t="str">
        <f>IF(ISERROR(_xlfn.XLOOKUP(StatementLookup[[#This Row],[TopicID]],TopicLookup[TopicID],TopicLookup[TopicTitle])),"",_xlfn.XLOOKUP(StatementLookup[[#This Row],[TopicID]],TopicLookup[TopicID],TopicLookup[TopicTitle]))</f>
        <v>Limestone Cycle And Quarrying</v>
      </c>
      <c r="N673" s="42" t="str">
        <f>IF(ISERROR(_xlfn.XLOOKUP(StatementLookup[[#This Row],[LessonID]],LessonLookup[LessonID],LessonLookup[LessonTitle])),"",_xlfn.XLOOKUP(StatementLookup[[#This Row],[LessonID]],LessonLookup[LessonID],LessonLookup[LessonTitle]))</f>
        <v>Introduction to Limestone</v>
      </c>
      <c r="O673" s="1" t="str">
        <f>IF(StatementLookup[[#This Row],[LearningStatementEnter]]="",StatementLookup[[#This Row],[LearningStatementAuto]],StatementLookup[[#This Row],[LearningStatementEnter]])</f>
        <v>Recall the name and formula for limestone.</v>
      </c>
      <c r="P673" s="43" t="s">
        <v>1700</v>
      </c>
      <c r="Q673" s="1" t="s">
        <v>2953</v>
      </c>
      <c r="R673" s="1"/>
      <c r="S67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73" s="43"/>
      <c r="U673" s="43"/>
      <c r="V673" s="43"/>
      <c r="W673" s="43"/>
      <c r="X673" s="43"/>
      <c r="Y673" s="43"/>
      <c r="Z673" s="43"/>
      <c r="AA673" s="43"/>
      <c r="AC673" s="43"/>
      <c r="AD673" s="43"/>
    </row>
    <row r="674" spans="1:30" ht="14.65" customHeight="1" x14ac:dyDescent="0.25">
      <c r="A674" s="42" t="str">
        <f>_xlfn.XLOOKUP(StatementLookup[[#This Row],[TopicID]],TopicLookup[TopicID],TopicLookup[SyllabusSubject])</f>
        <v>Science</v>
      </c>
      <c r="B674" s="43">
        <f>_xlfn.XLOOKUP(StatementLookup[[#This Row],[TopicID]],TopicLookup[TopicID],TopicLookup[SyllabusKeyStage])</f>
        <v>3</v>
      </c>
      <c r="C674" s="43" t="str">
        <f>_xlfn.XLOOKUP(StatementLookup[[#This Row],[TopicID]],topics!I:I,topics!D:D)</f>
        <v>KS3.Science</v>
      </c>
      <c r="D674" s="43" t="str">
        <f>_xlfn.XLOOKUP(StatementLookup[[#This Row],[TopicID]],topics!I:I,topics!E:E)</f>
        <v>Y8.Science</v>
      </c>
      <c r="E674" s="44">
        <v>8</v>
      </c>
      <c r="F674" s="36" t="s">
        <v>13</v>
      </c>
      <c r="G674" s="45">
        <v>4</v>
      </c>
      <c r="H674" s="36">
        <v>1</v>
      </c>
      <c r="I674" s="46">
        <v>2</v>
      </c>
      <c r="J67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8C4</v>
      </c>
      <c r="K67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8C4.1</v>
      </c>
      <c r="L67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8C4.1.2</v>
      </c>
      <c r="M674" s="26" t="str">
        <f>IF(ISERROR(_xlfn.XLOOKUP(StatementLookup[[#This Row],[TopicID]],TopicLookup[TopicID],TopicLookup[TopicTitle])),"",_xlfn.XLOOKUP(StatementLookup[[#This Row],[TopicID]],TopicLookup[TopicID],TopicLookup[TopicTitle]))</f>
        <v>Limestone Cycle And Quarrying</v>
      </c>
      <c r="N674" s="42" t="str">
        <f>IF(ISERROR(_xlfn.XLOOKUP(StatementLookup[[#This Row],[LessonID]],LessonLookup[LessonID],LessonLookup[LessonTitle])),"",_xlfn.XLOOKUP(StatementLookup[[#This Row],[LessonID]],LessonLookup[LessonID],LessonLookup[LessonTitle]))</f>
        <v>Introduction to Limestone</v>
      </c>
      <c r="O674" s="1" t="str">
        <f>IF(StatementLookup[[#This Row],[LearningStatementEnter]]="",StatementLookup[[#This Row],[LearningStatementAuto]],StatementLookup[[#This Row],[LearningStatementEnter]])</f>
        <v>Describe what limestone is made up of and give different examples.</v>
      </c>
      <c r="P674" s="43" t="s">
        <v>1701</v>
      </c>
      <c r="Q674" s="1" t="s">
        <v>2953</v>
      </c>
      <c r="R674" s="1"/>
      <c r="S67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74" s="43"/>
      <c r="U674" s="43"/>
      <c r="V674" s="43"/>
      <c r="W674" s="43"/>
      <c r="X674" s="43"/>
      <c r="Y674" s="43"/>
      <c r="Z674" s="43"/>
      <c r="AA674" s="43"/>
      <c r="AC674" s="43"/>
      <c r="AD674" s="43"/>
    </row>
    <row r="675" spans="1:30" ht="14.65" customHeight="1" x14ac:dyDescent="0.25">
      <c r="A675" s="42" t="str">
        <f>_xlfn.XLOOKUP(StatementLookup[[#This Row],[TopicID]],TopicLookup[TopicID],TopicLookup[SyllabusSubject])</f>
        <v>Science</v>
      </c>
      <c r="B675" s="43">
        <f>_xlfn.XLOOKUP(StatementLookup[[#This Row],[TopicID]],TopicLookup[TopicID],TopicLookup[SyllabusKeyStage])</f>
        <v>3</v>
      </c>
      <c r="C675" s="43" t="str">
        <f>_xlfn.XLOOKUP(StatementLookup[[#This Row],[TopicID]],topics!I:I,topics!D:D)</f>
        <v>KS3.Science</v>
      </c>
      <c r="D675" s="43" t="str">
        <f>_xlfn.XLOOKUP(StatementLookup[[#This Row],[TopicID]],topics!I:I,topics!E:E)</f>
        <v>Y8.Science</v>
      </c>
      <c r="E675" s="44">
        <v>8</v>
      </c>
      <c r="F675" s="36" t="s">
        <v>13</v>
      </c>
      <c r="G675" s="45">
        <v>4</v>
      </c>
      <c r="H675" s="36">
        <v>1</v>
      </c>
      <c r="I675" s="46">
        <v>3</v>
      </c>
      <c r="J67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8C4</v>
      </c>
      <c r="K67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8C4.1</v>
      </c>
      <c r="L67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8C4.1.3</v>
      </c>
      <c r="M675" s="26" t="str">
        <f>IF(ISERROR(_xlfn.XLOOKUP(StatementLookup[[#This Row],[TopicID]],TopicLookup[TopicID],TopicLookup[TopicTitle])),"",_xlfn.XLOOKUP(StatementLookup[[#This Row],[TopicID]],TopicLookup[TopicID],TopicLookup[TopicTitle]))</f>
        <v>Limestone Cycle And Quarrying</v>
      </c>
      <c r="N675" s="42" t="str">
        <f>IF(ISERROR(_xlfn.XLOOKUP(StatementLookup[[#This Row],[LessonID]],LessonLookup[LessonID],LessonLookup[LessonTitle])),"",_xlfn.XLOOKUP(StatementLookup[[#This Row],[LessonID]],LessonLookup[LessonID],LessonLookup[LessonTitle]))</f>
        <v>Introduction to Limestone</v>
      </c>
      <c r="O675" s="1" t="str">
        <f>IF(StatementLookup[[#This Row],[LearningStatementEnter]]="",StatementLookup[[#This Row],[LearningStatementAuto]],StatementLookup[[#This Row],[LearningStatementEnter]])</f>
        <v xml:space="preserve">Explain how limestone is formed </v>
      </c>
      <c r="P675" s="43" t="s">
        <v>1702</v>
      </c>
      <c r="Q675" s="1" t="s">
        <v>2953</v>
      </c>
      <c r="R675" s="1"/>
      <c r="S67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75" s="43"/>
      <c r="U675" s="43"/>
      <c r="V675" s="43"/>
      <c r="W675" s="43"/>
      <c r="X675" s="43"/>
      <c r="Y675" s="43"/>
      <c r="Z675" s="43"/>
      <c r="AA675" s="43"/>
      <c r="AC675" s="43"/>
      <c r="AD675" s="43"/>
    </row>
    <row r="676" spans="1:30" ht="14.65" customHeight="1" x14ac:dyDescent="0.25">
      <c r="A676" s="42" t="str">
        <f>_xlfn.XLOOKUP(StatementLookup[[#This Row],[TopicID]],TopicLookup[TopicID],TopicLookup[SyllabusSubject])</f>
        <v>Science</v>
      </c>
      <c r="B676" s="43">
        <f>_xlfn.XLOOKUP(StatementLookup[[#This Row],[TopicID]],TopicLookup[TopicID],TopicLookup[SyllabusKeyStage])</f>
        <v>3</v>
      </c>
      <c r="C676" s="43" t="str">
        <f>_xlfn.XLOOKUP(StatementLookup[[#This Row],[TopicID]],topics!I:I,topics!D:D)</f>
        <v>KS3.Science</v>
      </c>
      <c r="D676" s="43" t="str">
        <f>_xlfn.XLOOKUP(StatementLookup[[#This Row],[TopicID]],topics!I:I,topics!E:E)</f>
        <v>Y8.Science</v>
      </c>
      <c r="E676" s="44">
        <v>8</v>
      </c>
      <c r="F676" s="36" t="s">
        <v>13</v>
      </c>
      <c r="G676" s="45">
        <v>4</v>
      </c>
      <c r="H676" s="36">
        <v>2</v>
      </c>
      <c r="I676" s="46">
        <v>1</v>
      </c>
      <c r="J67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8C4</v>
      </c>
      <c r="K67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8C4.2</v>
      </c>
      <c r="L67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8C4.2.1</v>
      </c>
      <c r="M676" s="26" t="str">
        <f>IF(ISERROR(_xlfn.XLOOKUP(StatementLookup[[#This Row],[TopicID]],TopicLookup[TopicID],TopicLookup[TopicTitle])),"",_xlfn.XLOOKUP(StatementLookup[[#This Row],[TopicID]],TopicLookup[TopicID],TopicLookup[TopicTitle]))</f>
        <v>Limestone Cycle And Quarrying</v>
      </c>
      <c r="N676" s="42" t="str">
        <f>IF(ISERROR(_xlfn.XLOOKUP(StatementLookup[[#This Row],[LessonID]],LessonLookup[LessonID],LessonLookup[LessonTitle])),"",_xlfn.XLOOKUP(StatementLookup[[#This Row],[LessonID]],LessonLookup[LessonID],LessonLookup[LessonTitle]))</f>
        <v>Carbonates in limestone</v>
      </c>
      <c r="O676" s="1" t="str">
        <f>IF(StatementLookup[[#This Row],[LearningStatementEnter]]="",StatementLookup[[#This Row],[LearningStatementAuto]],StatementLookup[[#This Row],[LearningStatementEnter]])</f>
        <v>Recall the name of examples of limestone.</v>
      </c>
      <c r="P676" s="43" t="s">
        <v>1703</v>
      </c>
      <c r="Q676" s="1" t="s">
        <v>2953</v>
      </c>
      <c r="R676" s="1"/>
      <c r="S67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76" s="43"/>
      <c r="U676" s="43"/>
      <c r="V676" s="43"/>
      <c r="W676" s="43"/>
      <c r="X676" s="43"/>
      <c r="Y676" s="43"/>
      <c r="Z676" s="43"/>
      <c r="AA676" s="43"/>
      <c r="AC676" s="43"/>
      <c r="AD676" s="43"/>
    </row>
    <row r="677" spans="1:30" ht="14.65" customHeight="1" x14ac:dyDescent="0.25">
      <c r="A677" s="42" t="str">
        <f>_xlfn.XLOOKUP(StatementLookup[[#This Row],[TopicID]],TopicLookup[TopicID],TopicLookup[SyllabusSubject])</f>
        <v>Science</v>
      </c>
      <c r="B677" s="43">
        <f>_xlfn.XLOOKUP(StatementLookup[[#This Row],[TopicID]],TopicLookup[TopicID],TopicLookup[SyllabusKeyStage])</f>
        <v>3</v>
      </c>
      <c r="C677" s="43" t="str">
        <f>_xlfn.XLOOKUP(StatementLookup[[#This Row],[TopicID]],topics!I:I,topics!D:D)</f>
        <v>KS3.Science</v>
      </c>
      <c r="D677" s="43" t="str">
        <f>_xlfn.XLOOKUP(StatementLookup[[#This Row],[TopicID]],topics!I:I,topics!E:E)</f>
        <v>Y8.Science</v>
      </c>
      <c r="E677" s="44">
        <v>8</v>
      </c>
      <c r="F677" s="36" t="s">
        <v>13</v>
      </c>
      <c r="G677" s="45">
        <v>4</v>
      </c>
      <c r="H677" s="36">
        <v>2</v>
      </c>
      <c r="I677" s="46">
        <v>2</v>
      </c>
      <c r="J67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8C4</v>
      </c>
      <c r="K67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8C4.2</v>
      </c>
      <c r="L67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8C4.2.2</v>
      </c>
      <c r="M677" s="26" t="str">
        <f>IF(ISERROR(_xlfn.XLOOKUP(StatementLookup[[#This Row],[TopicID]],TopicLookup[TopicID],TopicLookup[TopicTitle])),"",_xlfn.XLOOKUP(StatementLookup[[#This Row],[TopicID]],TopicLookup[TopicID],TopicLookup[TopicTitle]))</f>
        <v>Limestone Cycle And Quarrying</v>
      </c>
      <c r="N677" s="42" t="str">
        <f>IF(ISERROR(_xlfn.XLOOKUP(StatementLookup[[#This Row],[LessonID]],LessonLookup[LessonID],LessonLookup[LessonTitle])),"",_xlfn.XLOOKUP(StatementLookup[[#This Row],[LessonID]],LessonLookup[LessonID],LessonLookup[LessonTitle]))</f>
        <v>Carbonates in limestone</v>
      </c>
      <c r="O677" s="1" t="str">
        <f>IF(StatementLookup[[#This Row],[LearningStatementEnter]]="",StatementLookup[[#This Row],[LearningStatementAuto]],StatementLookup[[#This Row],[LearningStatementEnter]])</f>
        <v xml:space="preserve">Describe how to test for different amounts of carbonate in limestone. </v>
      </c>
      <c r="P677" s="43" t="s">
        <v>1704</v>
      </c>
      <c r="Q677" s="1" t="s">
        <v>2953</v>
      </c>
      <c r="R677" s="1"/>
      <c r="S67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77" s="43"/>
      <c r="U677" s="43"/>
      <c r="V677" s="43"/>
      <c r="W677" s="43"/>
      <c r="X677" s="43"/>
      <c r="Y677" s="43"/>
      <c r="Z677" s="43"/>
      <c r="AA677" s="43"/>
      <c r="AC677" s="43"/>
      <c r="AD677" s="43"/>
    </row>
    <row r="678" spans="1:30" ht="14.65" customHeight="1" x14ac:dyDescent="0.25">
      <c r="A678" s="42" t="str">
        <f>_xlfn.XLOOKUP(StatementLookup[[#This Row],[TopicID]],TopicLookup[TopicID],TopicLookup[SyllabusSubject])</f>
        <v>Science</v>
      </c>
      <c r="B678" s="43">
        <f>_xlfn.XLOOKUP(StatementLookup[[#This Row],[TopicID]],TopicLookup[TopicID],TopicLookup[SyllabusKeyStage])</f>
        <v>3</v>
      </c>
      <c r="C678" s="43" t="str">
        <f>_xlfn.XLOOKUP(StatementLookup[[#This Row],[TopicID]],topics!I:I,topics!D:D)</f>
        <v>KS3.Science</v>
      </c>
      <c r="D678" s="43" t="str">
        <f>_xlfn.XLOOKUP(StatementLookup[[#This Row],[TopicID]],topics!I:I,topics!E:E)</f>
        <v>Y8.Science</v>
      </c>
      <c r="E678" s="44">
        <v>8</v>
      </c>
      <c r="F678" s="36" t="s">
        <v>13</v>
      </c>
      <c r="G678" s="45">
        <v>4</v>
      </c>
      <c r="H678" s="36">
        <v>2</v>
      </c>
      <c r="I678" s="46">
        <v>3</v>
      </c>
      <c r="J67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8C4</v>
      </c>
      <c r="K67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8C4.2</v>
      </c>
      <c r="L67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8C4.2.3</v>
      </c>
      <c r="M678" s="26" t="str">
        <f>IF(ISERROR(_xlfn.XLOOKUP(StatementLookup[[#This Row],[TopicID]],TopicLookup[TopicID],TopicLookup[TopicTitle])),"",_xlfn.XLOOKUP(StatementLookup[[#This Row],[TopicID]],TopicLookup[TopicID],TopicLookup[TopicTitle]))</f>
        <v>Limestone Cycle And Quarrying</v>
      </c>
      <c r="N678" s="42" t="str">
        <f>IF(ISERROR(_xlfn.XLOOKUP(StatementLookup[[#This Row],[LessonID]],LessonLookup[LessonID],LessonLookup[LessonTitle])),"",_xlfn.XLOOKUP(StatementLookup[[#This Row],[LessonID]],LessonLookup[LessonID],LessonLookup[LessonTitle]))</f>
        <v>Carbonates in limestone</v>
      </c>
      <c r="O678" s="1" t="str">
        <f>IF(StatementLookup[[#This Row],[LearningStatementEnter]]="",StatementLookup[[#This Row],[LearningStatementAuto]],StatementLookup[[#This Row],[LearningStatementEnter]])</f>
        <v>Plan how to investigate the amount of carbonate in limestone.</v>
      </c>
      <c r="P678" s="43" t="s">
        <v>1705</v>
      </c>
      <c r="Q678" s="1" t="s">
        <v>2953</v>
      </c>
      <c r="R678" s="1"/>
      <c r="S67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78" s="43"/>
      <c r="U678" s="43"/>
      <c r="V678" s="43"/>
      <c r="W678" s="43"/>
      <c r="X678" s="43"/>
      <c r="Y678" s="43"/>
      <c r="Z678" s="43"/>
      <c r="AA678" s="43"/>
      <c r="AC678" s="43"/>
      <c r="AD678" s="43"/>
    </row>
    <row r="679" spans="1:30" ht="14.65" customHeight="1" x14ac:dyDescent="0.25">
      <c r="A679" s="42" t="str">
        <f>_xlfn.XLOOKUP(StatementLookup[[#This Row],[TopicID]],TopicLookup[TopicID],TopicLookup[SyllabusSubject])</f>
        <v>Science</v>
      </c>
      <c r="B679" s="43">
        <f>_xlfn.XLOOKUP(StatementLookup[[#This Row],[TopicID]],TopicLookup[TopicID],TopicLookup[SyllabusKeyStage])</f>
        <v>3</v>
      </c>
      <c r="C679" s="43" t="str">
        <f>_xlfn.XLOOKUP(StatementLookup[[#This Row],[TopicID]],topics!I:I,topics!D:D)</f>
        <v>KS3.Science</v>
      </c>
      <c r="D679" s="43" t="str">
        <f>_xlfn.XLOOKUP(StatementLookup[[#This Row],[TopicID]],topics!I:I,topics!E:E)</f>
        <v>Y8.Science</v>
      </c>
      <c r="E679" s="44">
        <v>8</v>
      </c>
      <c r="F679" s="36" t="s">
        <v>13</v>
      </c>
      <c r="G679" s="45">
        <v>4</v>
      </c>
      <c r="H679" s="36">
        <v>3</v>
      </c>
      <c r="I679" s="46">
        <v>1</v>
      </c>
      <c r="J67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8C4</v>
      </c>
      <c r="K67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8C4.3</v>
      </c>
      <c r="L67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8C4.3.1</v>
      </c>
      <c r="M679" s="26" t="str">
        <f>IF(ISERROR(_xlfn.XLOOKUP(StatementLookup[[#This Row],[TopicID]],TopicLookup[TopicID],TopicLookup[TopicTitle])),"",_xlfn.XLOOKUP(StatementLookup[[#This Row],[TopicID]],TopicLookup[TopicID],TopicLookup[TopicTitle]))</f>
        <v>Limestone Cycle And Quarrying</v>
      </c>
      <c r="N679" s="42" t="str">
        <f>IF(ISERROR(_xlfn.XLOOKUP(StatementLookup[[#This Row],[LessonID]],LessonLookup[LessonID],LessonLookup[LessonTitle])),"",_xlfn.XLOOKUP(StatementLookup[[#This Row],[LessonID]],LessonLookup[LessonID],LessonLookup[LessonTitle]))</f>
        <v>Decomposing limestone</v>
      </c>
      <c r="O679" s="1" t="str">
        <f>IF(StatementLookup[[#This Row],[LearningStatementEnter]]="",StatementLookup[[#This Row],[LearningStatementAuto]],StatementLookup[[#This Row],[LearningStatementEnter]])</f>
        <v>Identify the products of decomposing carbonates.</v>
      </c>
      <c r="P679" s="43" t="s">
        <v>1706</v>
      </c>
      <c r="Q679" s="1" t="s">
        <v>2953</v>
      </c>
      <c r="R679" s="1"/>
      <c r="S67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79" s="43"/>
      <c r="U679" s="43"/>
      <c r="V679" s="43"/>
      <c r="W679" s="43"/>
      <c r="X679" s="43"/>
      <c r="Y679" s="43"/>
      <c r="Z679" s="43"/>
      <c r="AA679" s="43"/>
      <c r="AC679" s="43"/>
      <c r="AD679" s="43"/>
    </row>
    <row r="680" spans="1:30" ht="14.65" customHeight="1" x14ac:dyDescent="0.25">
      <c r="A680" s="42" t="str">
        <f>_xlfn.XLOOKUP(StatementLookup[[#This Row],[TopicID]],TopicLookup[TopicID],TopicLookup[SyllabusSubject])</f>
        <v>Science</v>
      </c>
      <c r="B680" s="43">
        <f>_xlfn.XLOOKUP(StatementLookup[[#This Row],[TopicID]],TopicLookup[TopicID],TopicLookup[SyllabusKeyStage])</f>
        <v>3</v>
      </c>
      <c r="C680" s="43" t="str">
        <f>_xlfn.XLOOKUP(StatementLookup[[#This Row],[TopicID]],topics!I:I,topics!D:D)</f>
        <v>KS3.Science</v>
      </c>
      <c r="D680" s="43" t="str">
        <f>_xlfn.XLOOKUP(StatementLookup[[#This Row],[TopicID]],topics!I:I,topics!E:E)</f>
        <v>Y8.Science</v>
      </c>
      <c r="E680" s="44">
        <v>8</v>
      </c>
      <c r="F680" s="36" t="s">
        <v>13</v>
      </c>
      <c r="G680" s="45">
        <v>4</v>
      </c>
      <c r="H680" s="36">
        <v>3</v>
      </c>
      <c r="I680" s="46">
        <v>2</v>
      </c>
      <c r="J68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8C4</v>
      </c>
      <c r="K68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8C4.3</v>
      </c>
      <c r="L68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8C4.3.2</v>
      </c>
      <c r="M680" s="26" t="str">
        <f>IF(ISERROR(_xlfn.XLOOKUP(StatementLookup[[#This Row],[TopicID]],TopicLookup[TopicID],TopicLookup[TopicTitle])),"",_xlfn.XLOOKUP(StatementLookup[[#This Row],[TopicID]],TopicLookup[TopicID],TopicLookup[TopicTitle]))</f>
        <v>Limestone Cycle And Quarrying</v>
      </c>
      <c r="N680" s="42" t="str">
        <f>IF(ISERROR(_xlfn.XLOOKUP(StatementLookup[[#This Row],[LessonID]],LessonLookup[LessonID],LessonLookup[LessonTitle])),"",_xlfn.XLOOKUP(StatementLookup[[#This Row],[LessonID]],LessonLookup[LessonID],LessonLookup[LessonTitle]))</f>
        <v>Decomposing limestone</v>
      </c>
      <c r="O680" s="1" t="str">
        <f>IF(StatementLookup[[#This Row],[LearningStatementEnter]]="",StatementLookup[[#This Row],[LearningStatementAuto]],StatementLookup[[#This Row],[LearningStatementEnter]])</f>
        <v>Describe the test for product(s) of decomposition.</v>
      </c>
      <c r="P680" s="43" t="s">
        <v>1707</v>
      </c>
      <c r="Q680" s="1" t="s">
        <v>2953</v>
      </c>
      <c r="R680" s="1"/>
      <c r="S68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80" s="43"/>
      <c r="U680" s="43"/>
      <c r="V680" s="43"/>
      <c r="W680" s="43"/>
      <c r="X680" s="43"/>
      <c r="Y680" s="43"/>
      <c r="Z680" s="43"/>
      <c r="AA680" s="43"/>
      <c r="AC680" s="43"/>
      <c r="AD680" s="43"/>
    </row>
    <row r="681" spans="1:30" ht="14.65" customHeight="1" x14ac:dyDescent="0.25">
      <c r="A681" s="42" t="str">
        <f>_xlfn.XLOOKUP(StatementLookup[[#This Row],[TopicID]],TopicLookup[TopicID],TopicLookup[SyllabusSubject])</f>
        <v>Science</v>
      </c>
      <c r="B681" s="43">
        <f>_xlfn.XLOOKUP(StatementLookup[[#This Row],[TopicID]],TopicLookup[TopicID],TopicLookup[SyllabusKeyStage])</f>
        <v>3</v>
      </c>
      <c r="C681" s="43" t="str">
        <f>_xlfn.XLOOKUP(StatementLookup[[#This Row],[TopicID]],topics!I:I,topics!D:D)</f>
        <v>KS3.Science</v>
      </c>
      <c r="D681" s="43" t="str">
        <f>_xlfn.XLOOKUP(StatementLookup[[#This Row],[TopicID]],topics!I:I,topics!E:E)</f>
        <v>Y8.Science</v>
      </c>
      <c r="E681" s="44">
        <v>8</v>
      </c>
      <c r="F681" s="36" t="s">
        <v>13</v>
      </c>
      <c r="G681" s="45">
        <v>4</v>
      </c>
      <c r="H681" s="36">
        <v>3</v>
      </c>
      <c r="I681" s="46">
        <v>3</v>
      </c>
      <c r="J68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8C4</v>
      </c>
      <c r="K68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8C4.3</v>
      </c>
      <c r="L68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8C4.3.3</v>
      </c>
      <c r="M681" s="26" t="str">
        <f>IF(ISERROR(_xlfn.XLOOKUP(StatementLookup[[#This Row],[TopicID]],TopicLookup[TopicID],TopicLookup[TopicTitle])),"",_xlfn.XLOOKUP(StatementLookup[[#This Row],[TopicID]],TopicLookup[TopicID],TopicLookup[TopicTitle]))</f>
        <v>Limestone Cycle And Quarrying</v>
      </c>
      <c r="N681" s="42" t="str">
        <f>IF(ISERROR(_xlfn.XLOOKUP(StatementLookup[[#This Row],[LessonID]],LessonLookup[LessonID],LessonLookup[LessonTitle])),"",_xlfn.XLOOKUP(StatementLookup[[#This Row],[LessonID]],LessonLookup[LessonID],LessonLookup[LessonTitle]))</f>
        <v>Decomposing limestone</v>
      </c>
      <c r="O681" s="1" t="str">
        <f>IF(StatementLookup[[#This Row],[LearningStatementEnter]]="",StatementLookup[[#This Row],[LearningStatementAuto]],StatementLookup[[#This Row],[LearningStatementEnter]])</f>
        <v xml:space="preserve">Explain why some carbonates are/are not decomposed using a Bunsen Burner flame. </v>
      </c>
      <c r="P681" s="43" t="s">
        <v>1708</v>
      </c>
      <c r="Q681" s="1" t="s">
        <v>2953</v>
      </c>
      <c r="R681" s="1"/>
      <c r="S68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81" s="43"/>
      <c r="U681" s="43"/>
      <c r="V681" s="43"/>
      <c r="W681" s="43"/>
      <c r="X681" s="43"/>
      <c r="Y681" s="43"/>
      <c r="Z681" s="43"/>
      <c r="AA681" s="43"/>
      <c r="AC681" s="43"/>
      <c r="AD681" s="43"/>
    </row>
    <row r="682" spans="1:30" ht="14.65" customHeight="1" x14ac:dyDescent="0.25">
      <c r="A682" s="42" t="str">
        <f>_xlfn.XLOOKUP(StatementLookup[[#This Row],[TopicID]],TopicLookup[TopicID],TopicLookup[SyllabusSubject])</f>
        <v>Science</v>
      </c>
      <c r="B682" s="43">
        <f>_xlfn.XLOOKUP(StatementLookup[[#This Row],[TopicID]],TopicLookup[TopicID],TopicLookup[SyllabusKeyStage])</f>
        <v>3</v>
      </c>
      <c r="C682" s="43" t="str">
        <f>_xlfn.XLOOKUP(StatementLookup[[#This Row],[TopicID]],topics!I:I,topics!D:D)</f>
        <v>KS3.Science</v>
      </c>
      <c r="D682" s="43" t="str">
        <f>_xlfn.XLOOKUP(StatementLookup[[#This Row],[TopicID]],topics!I:I,topics!E:E)</f>
        <v>Y8.Science</v>
      </c>
      <c r="E682" s="44">
        <v>8</v>
      </c>
      <c r="F682" s="36" t="s">
        <v>13</v>
      </c>
      <c r="G682" s="45">
        <v>4</v>
      </c>
      <c r="H682" s="36">
        <v>4</v>
      </c>
      <c r="I682" s="46">
        <v>1</v>
      </c>
      <c r="J68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8C4</v>
      </c>
      <c r="K68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8C4.4</v>
      </c>
      <c r="L68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8C4.4.1</v>
      </c>
      <c r="M682" s="26" t="str">
        <f>IF(ISERROR(_xlfn.XLOOKUP(StatementLookup[[#This Row],[TopicID]],TopicLookup[TopicID],TopicLookup[TopicTitle])),"",_xlfn.XLOOKUP(StatementLookup[[#This Row],[TopicID]],TopicLookup[TopicID],TopicLookup[TopicTitle]))</f>
        <v>Limestone Cycle And Quarrying</v>
      </c>
      <c r="N682" s="42" t="str">
        <f>IF(ISERROR(_xlfn.XLOOKUP(StatementLookup[[#This Row],[LessonID]],LessonLookup[LessonID],LessonLookup[LessonTitle])),"",_xlfn.XLOOKUP(StatementLookup[[#This Row],[LessonID]],LessonLookup[LessonID],LessonLookup[LessonTitle]))</f>
        <v>The Limestone Cycle</v>
      </c>
      <c r="O682" s="1" t="str">
        <f>IF(StatementLookup[[#This Row],[LearningStatementEnter]]="",StatementLookup[[#This Row],[LearningStatementAuto]],StatementLookup[[#This Row],[LearningStatementEnter]])</f>
        <v>Investigate the stages of the limestone cycle and recall the slang terms for products.</v>
      </c>
      <c r="P682" s="43" t="s">
        <v>1709</v>
      </c>
      <c r="Q682" s="1" t="s">
        <v>2953</v>
      </c>
      <c r="R682" s="1"/>
      <c r="S68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82" s="43"/>
      <c r="U682" s="43"/>
      <c r="V682" s="43"/>
      <c r="W682" s="43"/>
      <c r="X682" s="43"/>
      <c r="Y682" s="43"/>
      <c r="Z682" s="43"/>
      <c r="AA682" s="43"/>
      <c r="AC682" s="43"/>
      <c r="AD682" s="43"/>
    </row>
    <row r="683" spans="1:30" ht="14.65" customHeight="1" x14ac:dyDescent="0.25">
      <c r="A683" s="42" t="str">
        <f>_xlfn.XLOOKUP(StatementLookup[[#This Row],[TopicID]],TopicLookup[TopicID],TopicLookup[SyllabusSubject])</f>
        <v>Science</v>
      </c>
      <c r="B683" s="43">
        <f>_xlfn.XLOOKUP(StatementLookup[[#This Row],[TopicID]],TopicLookup[TopicID],TopicLookup[SyllabusKeyStage])</f>
        <v>3</v>
      </c>
      <c r="C683" s="43" t="str">
        <f>_xlfn.XLOOKUP(StatementLookup[[#This Row],[TopicID]],topics!I:I,topics!D:D)</f>
        <v>KS3.Science</v>
      </c>
      <c r="D683" s="43" t="str">
        <f>_xlfn.XLOOKUP(StatementLookup[[#This Row],[TopicID]],topics!I:I,topics!E:E)</f>
        <v>Y8.Science</v>
      </c>
      <c r="E683" s="44">
        <v>8</v>
      </c>
      <c r="F683" s="36" t="s">
        <v>13</v>
      </c>
      <c r="G683" s="45">
        <v>4</v>
      </c>
      <c r="H683" s="36">
        <v>4</v>
      </c>
      <c r="I683" s="46">
        <v>2</v>
      </c>
      <c r="J68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8C4</v>
      </c>
      <c r="K68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8C4.4</v>
      </c>
      <c r="L68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8C4.4.2</v>
      </c>
      <c r="M683" s="26" t="str">
        <f>IF(ISERROR(_xlfn.XLOOKUP(StatementLookup[[#This Row],[TopicID]],TopicLookup[TopicID],TopicLookup[TopicTitle])),"",_xlfn.XLOOKUP(StatementLookup[[#This Row],[TopicID]],TopicLookup[TopicID],TopicLookup[TopicTitle]))</f>
        <v>Limestone Cycle And Quarrying</v>
      </c>
      <c r="N683" s="42" t="str">
        <f>IF(ISERROR(_xlfn.XLOOKUP(StatementLookup[[#This Row],[LessonID]],LessonLookup[LessonID],LessonLookup[LessonTitle])),"",_xlfn.XLOOKUP(StatementLookup[[#This Row],[LessonID]],LessonLookup[LessonID],LessonLookup[LessonTitle]))</f>
        <v>The Limestone Cycle</v>
      </c>
      <c r="O683" s="1" t="str">
        <f>IF(StatementLookup[[#This Row],[LearningStatementEnter]]="",StatementLookup[[#This Row],[LearningStatementAuto]],StatementLookup[[#This Row],[LearningStatementEnter]])</f>
        <v>Describe the procedure and products produced at each stage of the lime cycle.</v>
      </c>
      <c r="P683" s="43" t="s">
        <v>1710</v>
      </c>
      <c r="Q683" s="1" t="s">
        <v>2953</v>
      </c>
      <c r="R683" s="1"/>
      <c r="S68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83" s="43"/>
      <c r="U683" s="43"/>
      <c r="V683" s="43"/>
      <c r="W683" s="43"/>
      <c r="X683" s="43"/>
      <c r="Y683" s="43"/>
      <c r="Z683" s="43"/>
      <c r="AA683" s="43"/>
      <c r="AC683" s="43"/>
      <c r="AD683" s="43"/>
    </row>
    <row r="684" spans="1:30" ht="14.65" customHeight="1" x14ac:dyDescent="0.25">
      <c r="A684" s="42" t="str">
        <f>_xlfn.XLOOKUP(StatementLookup[[#This Row],[TopicID]],TopicLookup[TopicID],TopicLookup[SyllabusSubject])</f>
        <v>Science</v>
      </c>
      <c r="B684" s="43">
        <f>_xlfn.XLOOKUP(StatementLookup[[#This Row],[TopicID]],TopicLookup[TopicID],TopicLookup[SyllabusKeyStage])</f>
        <v>3</v>
      </c>
      <c r="C684" s="43" t="str">
        <f>_xlfn.XLOOKUP(StatementLookup[[#This Row],[TopicID]],topics!I:I,topics!D:D)</f>
        <v>KS3.Science</v>
      </c>
      <c r="D684" s="43" t="str">
        <f>_xlfn.XLOOKUP(StatementLookup[[#This Row],[TopicID]],topics!I:I,topics!E:E)</f>
        <v>Y8.Science</v>
      </c>
      <c r="E684" s="44">
        <v>8</v>
      </c>
      <c r="F684" s="36" t="s">
        <v>13</v>
      </c>
      <c r="G684" s="45">
        <v>4</v>
      </c>
      <c r="H684" s="36">
        <v>4</v>
      </c>
      <c r="I684" s="46">
        <v>3</v>
      </c>
      <c r="J68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8C4</v>
      </c>
      <c r="K68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8C4.4</v>
      </c>
      <c r="L68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8C4.4.3</v>
      </c>
      <c r="M684" s="26" t="str">
        <f>IF(ISERROR(_xlfn.XLOOKUP(StatementLookup[[#This Row],[TopicID]],TopicLookup[TopicID],TopicLookup[TopicTitle])),"",_xlfn.XLOOKUP(StatementLookup[[#This Row],[TopicID]],TopicLookup[TopicID],TopicLookup[TopicTitle]))</f>
        <v>Limestone Cycle And Quarrying</v>
      </c>
      <c r="N684" s="42" t="str">
        <f>IF(ISERROR(_xlfn.XLOOKUP(StatementLookup[[#This Row],[LessonID]],LessonLookup[LessonID],LessonLookup[LessonTitle])),"",_xlfn.XLOOKUP(StatementLookup[[#This Row],[LessonID]],LessonLookup[LessonID],LessonLookup[LessonTitle]))</f>
        <v>The Limestone Cycle</v>
      </c>
      <c r="O684" s="1" t="str">
        <f>IF(StatementLookup[[#This Row],[LearningStatementEnter]]="",StatementLookup[[#This Row],[LearningStatementAuto]],StatementLookup[[#This Row],[LearningStatementEnter]])</f>
        <v>Identify products at each stage through testing.</v>
      </c>
      <c r="P684" s="43" t="s">
        <v>1711</v>
      </c>
      <c r="Q684" s="1" t="s">
        <v>2953</v>
      </c>
      <c r="R684" s="1"/>
      <c r="S68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84" s="43"/>
      <c r="U684" s="43"/>
      <c r="V684" s="43"/>
      <c r="W684" s="43"/>
      <c r="X684" s="43"/>
      <c r="Y684" s="43"/>
      <c r="Z684" s="43"/>
      <c r="AA684" s="43"/>
      <c r="AC684" s="43"/>
      <c r="AD684" s="43"/>
    </row>
    <row r="685" spans="1:30" ht="14.65" customHeight="1" x14ac:dyDescent="0.25">
      <c r="A685" s="42" t="str">
        <f>_xlfn.XLOOKUP(StatementLookup[[#This Row],[TopicID]],TopicLookup[TopicID],TopicLookup[SyllabusSubject])</f>
        <v>Science</v>
      </c>
      <c r="B685" s="43">
        <f>_xlfn.XLOOKUP(StatementLookup[[#This Row],[TopicID]],TopicLookup[TopicID],TopicLookup[SyllabusKeyStage])</f>
        <v>3</v>
      </c>
      <c r="C685" s="43" t="str">
        <f>_xlfn.XLOOKUP(StatementLookup[[#This Row],[TopicID]],topics!I:I,topics!D:D)</f>
        <v>KS3.Science</v>
      </c>
      <c r="D685" s="43" t="str">
        <f>_xlfn.XLOOKUP(StatementLookup[[#This Row],[TopicID]],topics!I:I,topics!E:E)</f>
        <v>Y8.Science</v>
      </c>
      <c r="E685" s="44">
        <v>8</v>
      </c>
      <c r="F685" s="36" t="s">
        <v>13</v>
      </c>
      <c r="G685" s="45">
        <v>4</v>
      </c>
      <c r="H685" s="36">
        <v>5</v>
      </c>
      <c r="I685" s="46">
        <v>1</v>
      </c>
      <c r="J68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8C4</v>
      </c>
      <c r="K68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8C4.5</v>
      </c>
      <c r="L68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8C4.5.1</v>
      </c>
      <c r="M685" s="26" t="str">
        <f>IF(ISERROR(_xlfn.XLOOKUP(StatementLookup[[#This Row],[TopicID]],TopicLookup[TopicID],TopicLookup[TopicTitle])),"",_xlfn.XLOOKUP(StatementLookup[[#This Row],[TopicID]],TopicLookup[TopicID],TopicLookup[TopicTitle]))</f>
        <v>Limestone Cycle And Quarrying</v>
      </c>
      <c r="N685" s="42" t="str">
        <f>IF(ISERROR(_xlfn.XLOOKUP(StatementLookup[[#This Row],[LessonID]],LessonLookup[LessonID],LessonLookup[LessonTitle])),"",_xlfn.XLOOKUP(StatementLookup[[#This Row],[LessonID]],LessonLookup[LessonID],LessonLookup[LessonTitle]))</f>
        <v>Reactions of Carbonates</v>
      </c>
      <c r="O685" s="1" t="str">
        <f>IF(StatementLookup[[#This Row],[LearningStatementEnter]]="",StatementLookup[[#This Row],[LearningStatementAuto]],StatementLookup[[#This Row],[LearningStatementEnter]])</f>
        <v>Recall how carbonates react with acids.</v>
      </c>
      <c r="P685" s="43" t="s">
        <v>1712</v>
      </c>
      <c r="Q685" s="1" t="s">
        <v>2953</v>
      </c>
      <c r="R685" s="1"/>
      <c r="S68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85" s="43"/>
      <c r="U685" s="43"/>
      <c r="V685" s="43"/>
      <c r="W685" s="43"/>
      <c r="X685" s="43"/>
      <c r="Y685" s="43"/>
      <c r="Z685" s="43"/>
      <c r="AA685" s="43"/>
      <c r="AC685" s="43"/>
      <c r="AD685" s="43"/>
    </row>
    <row r="686" spans="1:30" ht="14.65" customHeight="1" x14ac:dyDescent="0.25">
      <c r="A686" s="42" t="str">
        <f>_xlfn.XLOOKUP(StatementLookup[[#This Row],[TopicID]],TopicLookup[TopicID],TopicLookup[SyllabusSubject])</f>
        <v>Science</v>
      </c>
      <c r="B686" s="43">
        <f>_xlfn.XLOOKUP(StatementLookup[[#This Row],[TopicID]],TopicLookup[TopicID],TopicLookup[SyllabusKeyStage])</f>
        <v>3</v>
      </c>
      <c r="C686" s="43" t="str">
        <f>_xlfn.XLOOKUP(StatementLookup[[#This Row],[TopicID]],topics!I:I,topics!D:D)</f>
        <v>KS3.Science</v>
      </c>
      <c r="D686" s="43" t="str">
        <f>_xlfn.XLOOKUP(StatementLookup[[#This Row],[TopicID]],topics!I:I,topics!E:E)</f>
        <v>Y8.Science</v>
      </c>
      <c r="E686" s="44">
        <v>8</v>
      </c>
      <c r="F686" s="36" t="s">
        <v>13</v>
      </c>
      <c r="G686" s="45">
        <v>4</v>
      </c>
      <c r="H686" s="36">
        <v>5</v>
      </c>
      <c r="I686" s="46">
        <v>2</v>
      </c>
      <c r="J68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8C4</v>
      </c>
      <c r="K68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8C4.5</v>
      </c>
      <c r="L68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8C4.5.2</v>
      </c>
      <c r="M686" s="26" t="str">
        <f>IF(ISERROR(_xlfn.XLOOKUP(StatementLookup[[#This Row],[TopicID]],TopicLookup[TopicID],TopicLookup[TopicTitle])),"",_xlfn.XLOOKUP(StatementLookup[[#This Row],[TopicID]],TopicLookup[TopicID],TopicLookup[TopicTitle]))</f>
        <v>Limestone Cycle And Quarrying</v>
      </c>
      <c r="N686" s="42" t="str">
        <f>IF(ISERROR(_xlfn.XLOOKUP(StatementLookup[[#This Row],[LessonID]],LessonLookup[LessonID],LessonLookup[LessonTitle])),"",_xlfn.XLOOKUP(StatementLookup[[#This Row],[LessonID]],LessonLookup[LessonID],LessonLookup[LessonTitle]))</f>
        <v>Reactions of Carbonates</v>
      </c>
      <c r="O686" s="1" t="str">
        <f>IF(StatementLookup[[#This Row],[LearningStatementEnter]]="",StatementLookup[[#This Row],[LearningStatementAuto]],StatementLookup[[#This Row],[LearningStatementEnter]])</f>
        <v>Describe how carbonates react with acids and all the products produced.</v>
      </c>
      <c r="P686" s="43" t="s">
        <v>1713</v>
      </c>
      <c r="Q686" s="1" t="s">
        <v>2953</v>
      </c>
      <c r="R686" s="1"/>
      <c r="S68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86" s="43"/>
      <c r="U686" s="43"/>
      <c r="V686" s="43"/>
      <c r="W686" s="43"/>
      <c r="X686" s="43"/>
      <c r="Y686" s="43"/>
      <c r="Z686" s="43"/>
      <c r="AA686" s="43"/>
      <c r="AC686" s="43"/>
      <c r="AD686" s="43"/>
    </row>
    <row r="687" spans="1:30" ht="14.65" customHeight="1" x14ac:dyDescent="0.25">
      <c r="A687" s="42" t="str">
        <f>_xlfn.XLOOKUP(StatementLookup[[#This Row],[TopicID]],TopicLookup[TopicID],TopicLookup[SyllabusSubject])</f>
        <v>Science</v>
      </c>
      <c r="B687" s="43">
        <f>_xlfn.XLOOKUP(StatementLookup[[#This Row],[TopicID]],TopicLookup[TopicID],TopicLookup[SyllabusKeyStage])</f>
        <v>3</v>
      </c>
      <c r="C687" s="43" t="str">
        <f>_xlfn.XLOOKUP(StatementLookup[[#This Row],[TopicID]],topics!I:I,topics!D:D)</f>
        <v>KS3.Science</v>
      </c>
      <c r="D687" s="43" t="str">
        <f>_xlfn.XLOOKUP(StatementLookup[[#This Row],[TopicID]],topics!I:I,topics!E:E)</f>
        <v>Y8.Science</v>
      </c>
      <c r="E687" s="44">
        <v>8</v>
      </c>
      <c r="F687" s="36" t="s">
        <v>13</v>
      </c>
      <c r="G687" s="45">
        <v>4</v>
      </c>
      <c r="H687" s="36">
        <v>5</v>
      </c>
      <c r="I687" s="46">
        <v>3</v>
      </c>
      <c r="J68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8C4</v>
      </c>
      <c r="K68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8C4.5</v>
      </c>
      <c r="L68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8C4.5.3</v>
      </c>
      <c r="M687" s="26" t="str">
        <f>IF(ISERROR(_xlfn.XLOOKUP(StatementLookup[[#This Row],[TopicID]],TopicLookup[TopicID],TopicLookup[TopicTitle])),"",_xlfn.XLOOKUP(StatementLookup[[#This Row],[TopicID]],TopicLookup[TopicID],TopicLookup[TopicTitle]))</f>
        <v>Limestone Cycle And Quarrying</v>
      </c>
      <c r="N687" s="42" t="str">
        <f>IF(ISERROR(_xlfn.XLOOKUP(StatementLookup[[#This Row],[LessonID]],LessonLookup[LessonID],LessonLookup[LessonTitle])),"",_xlfn.XLOOKUP(StatementLookup[[#This Row],[LessonID]],LessonLookup[LessonID],LessonLookup[LessonTitle]))</f>
        <v>Reactions of Carbonates</v>
      </c>
      <c r="O687" s="1" t="str">
        <f>IF(StatementLookup[[#This Row],[LearningStatementEnter]]="",StatementLookup[[#This Row],[LearningStatementAuto]],StatementLookup[[#This Row],[LearningStatementEnter]])</f>
        <v>Explain how to test for the products when carbonates react with acids and produce word and symbol equations.</v>
      </c>
      <c r="P687" s="43" t="s">
        <v>1714</v>
      </c>
      <c r="Q687" s="1" t="s">
        <v>2953</v>
      </c>
      <c r="R687" s="1"/>
      <c r="S68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87" s="43"/>
      <c r="U687" s="43"/>
      <c r="V687" s="43"/>
      <c r="W687" s="43"/>
      <c r="X687" s="43"/>
      <c r="Y687" s="43"/>
      <c r="Z687" s="43"/>
      <c r="AA687" s="43"/>
      <c r="AC687" s="43"/>
      <c r="AD687" s="43"/>
    </row>
    <row r="688" spans="1:30" ht="14.65" customHeight="1" x14ac:dyDescent="0.25">
      <c r="A688" s="42" t="str">
        <f>_xlfn.XLOOKUP(StatementLookup[[#This Row],[TopicID]],TopicLookup[TopicID],TopicLookup[SyllabusSubject])</f>
        <v>Science</v>
      </c>
      <c r="B688" s="43">
        <f>_xlfn.XLOOKUP(StatementLookup[[#This Row],[TopicID]],TopicLookup[TopicID],TopicLookup[SyllabusKeyStage])</f>
        <v>3</v>
      </c>
      <c r="C688" s="43" t="str">
        <f>_xlfn.XLOOKUP(StatementLookup[[#This Row],[TopicID]],topics!I:I,topics!D:D)</f>
        <v>KS3.Science</v>
      </c>
      <c r="D688" s="43" t="str">
        <f>_xlfn.XLOOKUP(StatementLookup[[#This Row],[TopicID]],topics!I:I,topics!E:E)</f>
        <v>Y8.Science</v>
      </c>
      <c r="E688" s="44">
        <v>8</v>
      </c>
      <c r="F688" s="36" t="s">
        <v>13</v>
      </c>
      <c r="G688" s="45">
        <v>4</v>
      </c>
      <c r="H688" s="36">
        <v>6</v>
      </c>
      <c r="I688" s="46">
        <v>1</v>
      </c>
      <c r="J68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8C4</v>
      </c>
      <c r="K68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8C4.6</v>
      </c>
      <c r="L68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8C4.6.1</v>
      </c>
      <c r="M688" s="26" t="str">
        <f>IF(ISERROR(_xlfn.XLOOKUP(StatementLookup[[#This Row],[TopicID]],TopicLookup[TopicID],TopicLookup[TopicTitle])),"",_xlfn.XLOOKUP(StatementLookup[[#This Row],[TopicID]],TopicLookup[TopicID],TopicLookup[TopicTitle]))</f>
        <v>Limestone Cycle And Quarrying</v>
      </c>
      <c r="N688" s="42" t="str">
        <f>IF(ISERROR(_xlfn.XLOOKUP(StatementLookup[[#This Row],[LessonID]],LessonLookup[LessonID],LessonLookup[LessonTitle])),"",_xlfn.XLOOKUP(StatementLookup[[#This Row],[LessonID]],LessonLookup[LessonID],LessonLookup[LessonTitle]))</f>
        <v>Uses of Limestone</v>
      </c>
      <c r="O688" s="1" t="str">
        <f>IF(StatementLookup[[#This Row],[LearningStatementEnter]]="",StatementLookup[[#This Row],[LearningStatementAuto]],StatementLookup[[#This Row],[LearningStatementEnter]])</f>
        <v>Recall some uses of limestone.</v>
      </c>
      <c r="P688" s="43" t="s">
        <v>1715</v>
      </c>
      <c r="Q688" s="1" t="s">
        <v>2953</v>
      </c>
      <c r="R688" s="1"/>
      <c r="S68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88" s="43"/>
      <c r="U688" s="43"/>
      <c r="V688" s="43"/>
      <c r="W688" s="43"/>
      <c r="X688" s="43"/>
      <c r="Y688" s="43"/>
      <c r="Z688" s="43"/>
      <c r="AA688" s="43"/>
      <c r="AC688" s="43"/>
      <c r="AD688" s="43"/>
    </row>
    <row r="689" spans="1:30" ht="14.65" customHeight="1" x14ac:dyDescent="0.25">
      <c r="A689" s="42" t="str">
        <f>_xlfn.XLOOKUP(StatementLookup[[#This Row],[TopicID]],TopicLookup[TopicID],TopicLookup[SyllabusSubject])</f>
        <v>Science</v>
      </c>
      <c r="B689" s="43">
        <f>_xlfn.XLOOKUP(StatementLookup[[#This Row],[TopicID]],TopicLookup[TopicID],TopicLookup[SyllabusKeyStage])</f>
        <v>3</v>
      </c>
      <c r="C689" s="43" t="str">
        <f>_xlfn.XLOOKUP(StatementLookup[[#This Row],[TopicID]],topics!I:I,topics!D:D)</f>
        <v>KS3.Science</v>
      </c>
      <c r="D689" s="43" t="str">
        <f>_xlfn.XLOOKUP(StatementLookup[[#This Row],[TopicID]],topics!I:I,topics!E:E)</f>
        <v>Y8.Science</v>
      </c>
      <c r="E689" s="44">
        <v>8</v>
      </c>
      <c r="F689" s="36" t="s">
        <v>13</v>
      </c>
      <c r="G689" s="45">
        <v>4</v>
      </c>
      <c r="H689" s="36">
        <v>6</v>
      </c>
      <c r="I689" s="46">
        <v>2</v>
      </c>
      <c r="J68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8C4</v>
      </c>
      <c r="K68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8C4.6</v>
      </c>
      <c r="L68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8C4.6.2</v>
      </c>
      <c r="M689" s="26" t="str">
        <f>IF(ISERROR(_xlfn.XLOOKUP(StatementLookup[[#This Row],[TopicID]],TopicLookup[TopicID],TopicLookup[TopicTitle])),"",_xlfn.XLOOKUP(StatementLookup[[#This Row],[TopicID]],TopicLookup[TopicID],TopicLookup[TopicTitle]))</f>
        <v>Limestone Cycle And Quarrying</v>
      </c>
      <c r="N689" s="42" t="str">
        <f>IF(ISERROR(_xlfn.XLOOKUP(StatementLookup[[#This Row],[LessonID]],LessonLookup[LessonID],LessonLookup[LessonTitle])),"",_xlfn.XLOOKUP(StatementLookup[[#This Row],[LessonID]],LessonLookup[LessonID],LessonLookup[LessonTitle]))</f>
        <v>Uses of Limestone</v>
      </c>
      <c r="O689" s="1" t="str">
        <f>IF(StatementLookup[[#This Row],[LearningStatementEnter]]="",StatementLookup[[#This Row],[LearningStatementAuto]],StatementLookup[[#This Row],[LearningStatementEnter]])</f>
        <v>Explain how cement, concrete and glass are made and describe their properties and uses</v>
      </c>
      <c r="P689" s="43" t="s">
        <v>1716</v>
      </c>
      <c r="Q689" s="1" t="s">
        <v>2953</v>
      </c>
      <c r="R689" s="1"/>
      <c r="S68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89" s="43"/>
      <c r="U689" s="43"/>
      <c r="V689" s="43"/>
      <c r="W689" s="43"/>
      <c r="X689" s="43"/>
      <c r="Y689" s="43"/>
      <c r="Z689" s="43"/>
      <c r="AA689" s="43"/>
      <c r="AC689" s="43"/>
      <c r="AD689" s="43"/>
    </row>
    <row r="690" spans="1:30" ht="14.65" customHeight="1" x14ac:dyDescent="0.25">
      <c r="A690" s="42" t="str">
        <f>_xlfn.XLOOKUP(StatementLookup[[#This Row],[TopicID]],TopicLookup[TopicID],TopicLookup[SyllabusSubject])</f>
        <v>Science</v>
      </c>
      <c r="B690" s="43">
        <f>_xlfn.XLOOKUP(StatementLookup[[#This Row],[TopicID]],TopicLookup[TopicID],TopicLookup[SyllabusKeyStage])</f>
        <v>3</v>
      </c>
      <c r="C690" s="43" t="str">
        <f>_xlfn.XLOOKUP(StatementLookup[[#This Row],[TopicID]],topics!I:I,topics!D:D)</f>
        <v>KS3.Science</v>
      </c>
      <c r="D690" s="43" t="str">
        <f>_xlfn.XLOOKUP(StatementLookup[[#This Row],[TopicID]],topics!I:I,topics!E:E)</f>
        <v>Y8.Science</v>
      </c>
      <c r="E690" s="44">
        <v>8</v>
      </c>
      <c r="F690" s="36" t="s">
        <v>13</v>
      </c>
      <c r="G690" s="45">
        <v>4</v>
      </c>
      <c r="H690" s="36">
        <v>6</v>
      </c>
      <c r="I690" s="46">
        <v>3</v>
      </c>
      <c r="J69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8C4</v>
      </c>
      <c r="K69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8C4.6</v>
      </c>
      <c r="L69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8C4.6.3</v>
      </c>
      <c r="M690" s="26" t="str">
        <f>IF(ISERROR(_xlfn.XLOOKUP(StatementLookup[[#This Row],[TopicID]],TopicLookup[TopicID],TopicLookup[TopicTitle])),"",_xlfn.XLOOKUP(StatementLookup[[#This Row],[TopicID]],TopicLookup[TopicID],TopicLookup[TopicTitle]))</f>
        <v>Limestone Cycle And Quarrying</v>
      </c>
      <c r="N690" s="42" t="str">
        <f>IF(ISERROR(_xlfn.XLOOKUP(StatementLookup[[#This Row],[LessonID]],LessonLookup[LessonID],LessonLookup[LessonTitle])),"",_xlfn.XLOOKUP(StatementLookup[[#This Row],[LessonID]],LessonLookup[LessonID],LessonLookup[LessonTitle]))</f>
        <v>Uses of Limestone</v>
      </c>
      <c r="O690" s="1" t="str">
        <f>IF(StatementLookup[[#This Row],[LearningStatementEnter]]="",StatementLookup[[#This Row],[LearningStatementAuto]],StatementLookup[[#This Row],[LearningStatementEnter]])</f>
        <v>Explain how changing the quantities of substances used can alter the properties of the final product.</v>
      </c>
      <c r="P690" s="43" t="s">
        <v>1717</v>
      </c>
      <c r="Q690" s="1" t="s">
        <v>2953</v>
      </c>
      <c r="R690" s="1"/>
      <c r="S69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90" s="43"/>
      <c r="U690" s="43"/>
      <c r="V690" s="43"/>
      <c r="W690" s="43"/>
      <c r="X690" s="43"/>
      <c r="Y690" s="43"/>
      <c r="Z690" s="43"/>
      <c r="AA690" s="43"/>
      <c r="AC690" s="43"/>
      <c r="AD690" s="43"/>
    </row>
    <row r="691" spans="1:30" ht="14.65" customHeight="1" x14ac:dyDescent="0.25">
      <c r="A691" s="42" t="str">
        <f>_xlfn.XLOOKUP(StatementLookup[[#This Row],[TopicID]],TopicLookup[TopicID],TopicLookup[SyllabusSubject])</f>
        <v>Science</v>
      </c>
      <c r="B691" s="43">
        <f>_xlfn.XLOOKUP(StatementLookup[[#This Row],[TopicID]],TopicLookup[TopicID],TopicLookup[SyllabusKeyStage])</f>
        <v>3</v>
      </c>
      <c r="C691" s="43" t="str">
        <f>_xlfn.XLOOKUP(StatementLookup[[#This Row],[TopicID]],topics!I:I,topics!D:D)</f>
        <v>KS3.Science</v>
      </c>
      <c r="D691" s="43" t="str">
        <f>_xlfn.XLOOKUP(StatementLookup[[#This Row],[TopicID]],topics!I:I,topics!E:E)</f>
        <v>Y8.Science</v>
      </c>
      <c r="E691" s="44">
        <v>8</v>
      </c>
      <c r="F691" s="36" t="s">
        <v>13</v>
      </c>
      <c r="G691" s="45">
        <v>4</v>
      </c>
      <c r="H691" s="36">
        <v>7</v>
      </c>
      <c r="I691" s="46">
        <v>1</v>
      </c>
      <c r="J69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8C4</v>
      </c>
      <c r="K69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8C4.7</v>
      </c>
      <c r="L69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8C4.7.1</v>
      </c>
      <c r="M691" s="26" t="str">
        <f>IF(ISERROR(_xlfn.XLOOKUP(StatementLookup[[#This Row],[TopicID]],TopicLookup[TopicID],TopicLookup[TopicTitle])),"",_xlfn.XLOOKUP(StatementLookup[[#This Row],[TopicID]],TopicLookup[TopicID],TopicLookup[TopicTitle]))</f>
        <v>Limestone Cycle And Quarrying</v>
      </c>
      <c r="N691" s="42" t="str">
        <f>IF(ISERROR(_xlfn.XLOOKUP(StatementLookup[[#This Row],[LessonID]],LessonLookup[LessonID],LessonLookup[LessonTitle])),"",_xlfn.XLOOKUP(StatementLookup[[#This Row],[LessonID]],LessonLookup[LessonID],LessonLookup[LessonTitle]))</f>
        <v>Quarrying (HSW) – Research and  presentation task</v>
      </c>
      <c r="O691" s="1" t="str">
        <f>IF(StatementLookup[[#This Row],[LearningStatementEnter]]="",StatementLookup[[#This Row],[LearningStatementAuto]],StatementLookup[[#This Row],[LearningStatementEnter]])</f>
        <v>Recall what quarrying is.</v>
      </c>
      <c r="P691" s="43" t="s">
        <v>1718</v>
      </c>
      <c r="Q691" s="1" t="s">
        <v>2953</v>
      </c>
      <c r="R691" s="1"/>
      <c r="S69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91" s="43"/>
      <c r="U691" s="43"/>
      <c r="V691" s="43"/>
      <c r="W691" s="43"/>
      <c r="X691" s="43"/>
      <c r="Y691" s="43"/>
      <c r="Z691" s="43"/>
      <c r="AA691" s="43"/>
      <c r="AC691" s="43"/>
      <c r="AD691" s="43"/>
    </row>
    <row r="692" spans="1:30" ht="14.65" customHeight="1" x14ac:dyDescent="0.25">
      <c r="A692" s="42" t="str">
        <f>_xlfn.XLOOKUP(StatementLookup[[#This Row],[TopicID]],TopicLookup[TopicID],TopicLookup[SyllabusSubject])</f>
        <v>Science</v>
      </c>
      <c r="B692" s="43">
        <f>_xlfn.XLOOKUP(StatementLookup[[#This Row],[TopicID]],TopicLookup[TopicID],TopicLookup[SyllabusKeyStage])</f>
        <v>3</v>
      </c>
      <c r="C692" s="43" t="str">
        <f>_xlfn.XLOOKUP(StatementLookup[[#This Row],[TopicID]],topics!I:I,topics!D:D)</f>
        <v>KS3.Science</v>
      </c>
      <c r="D692" s="43" t="str">
        <f>_xlfn.XLOOKUP(StatementLookup[[#This Row],[TopicID]],topics!I:I,topics!E:E)</f>
        <v>Y8.Science</v>
      </c>
      <c r="E692" s="44">
        <v>8</v>
      </c>
      <c r="F692" s="36" t="s">
        <v>13</v>
      </c>
      <c r="G692" s="45">
        <v>4</v>
      </c>
      <c r="H692" s="36">
        <v>7</v>
      </c>
      <c r="I692" s="46">
        <v>2</v>
      </c>
      <c r="J69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8C4</v>
      </c>
      <c r="K69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8C4.7</v>
      </c>
      <c r="L69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8C4.7.2</v>
      </c>
      <c r="M692" s="26" t="str">
        <f>IF(ISERROR(_xlfn.XLOOKUP(StatementLookup[[#This Row],[TopicID]],TopicLookup[TopicID],TopicLookup[TopicTitle])),"",_xlfn.XLOOKUP(StatementLookup[[#This Row],[TopicID]],TopicLookup[TopicID],TopicLookup[TopicTitle]))</f>
        <v>Limestone Cycle And Quarrying</v>
      </c>
      <c r="N692" s="42" t="str">
        <f>IF(ISERROR(_xlfn.XLOOKUP(StatementLookup[[#This Row],[LessonID]],LessonLookup[LessonID],LessonLookup[LessonTitle])),"",_xlfn.XLOOKUP(StatementLookup[[#This Row],[LessonID]],LessonLookup[LessonID],LessonLookup[LessonTitle]))</f>
        <v>Quarrying (HSW) – Research and  presentation task</v>
      </c>
      <c r="O692" s="1" t="str">
        <f>IF(StatementLookup[[#This Row],[LearningStatementEnter]]="",StatementLookup[[#This Row],[LearningStatementAuto]],StatementLookup[[#This Row],[LearningStatementEnter]])</f>
        <v>Describe the process of quarrying and how this can affect the surrounding environment.</v>
      </c>
      <c r="P692" s="43" t="s">
        <v>1719</v>
      </c>
      <c r="Q692" s="1" t="s">
        <v>2953</v>
      </c>
      <c r="R692" s="1"/>
      <c r="S69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92" s="43"/>
      <c r="U692" s="43"/>
      <c r="V692" s="43"/>
      <c r="W692" s="43"/>
      <c r="X692" s="43"/>
      <c r="Y692" s="43"/>
      <c r="Z692" s="43"/>
      <c r="AA692" s="43"/>
      <c r="AC692" s="43"/>
      <c r="AD692" s="43"/>
    </row>
    <row r="693" spans="1:30" ht="14.65" customHeight="1" x14ac:dyDescent="0.25">
      <c r="A693" s="42" t="str">
        <f>_xlfn.XLOOKUP(StatementLookup[[#This Row],[TopicID]],TopicLookup[TopicID],TopicLookup[SyllabusSubject])</f>
        <v>Science</v>
      </c>
      <c r="B693" s="43">
        <f>_xlfn.XLOOKUP(StatementLookup[[#This Row],[TopicID]],TopicLookup[TopicID],TopicLookup[SyllabusKeyStage])</f>
        <v>3</v>
      </c>
      <c r="C693" s="43" t="str">
        <f>_xlfn.XLOOKUP(StatementLookup[[#This Row],[TopicID]],topics!I:I,topics!D:D)</f>
        <v>KS3.Science</v>
      </c>
      <c r="D693" s="43" t="str">
        <f>_xlfn.XLOOKUP(StatementLookup[[#This Row],[TopicID]],topics!I:I,topics!E:E)</f>
        <v>Y8.Science</v>
      </c>
      <c r="E693" s="44">
        <v>8</v>
      </c>
      <c r="F693" s="36" t="s">
        <v>13</v>
      </c>
      <c r="G693" s="45">
        <v>4</v>
      </c>
      <c r="H693" s="36">
        <v>7</v>
      </c>
      <c r="I693" s="46">
        <v>3</v>
      </c>
      <c r="J69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8C4</v>
      </c>
      <c r="K69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8C4.7</v>
      </c>
      <c r="L69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8C4.7.3</v>
      </c>
      <c r="M693" s="26" t="str">
        <f>IF(ISERROR(_xlfn.XLOOKUP(StatementLookup[[#This Row],[TopicID]],TopicLookup[TopicID],TopicLookup[TopicTitle])),"",_xlfn.XLOOKUP(StatementLookup[[#This Row],[TopicID]],TopicLookup[TopicID],TopicLookup[TopicTitle]))</f>
        <v>Limestone Cycle And Quarrying</v>
      </c>
      <c r="N693" s="42" t="str">
        <f>IF(ISERROR(_xlfn.XLOOKUP(StatementLookup[[#This Row],[LessonID]],LessonLookup[LessonID],LessonLookup[LessonTitle])),"",_xlfn.XLOOKUP(StatementLookup[[#This Row],[LessonID]],LessonLookup[LessonID],LessonLookup[LessonTitle]))</f>
        <v>Quarrying (HSW) – Research and  presentation task</v>
      </c>
      <c r="O693" s="1" t="str">
        <f>IF(StatementLookup[[#This Row],[LearningStatementEnter]]="",StatementLookup[[#This Row],[LearningStatementAuto]],StatementLookup[[#This Row],[LearningStatementEnter]])</f>
        <v>Explain social, environmental and economic effects of quarrying.</v>
      </c>
      <c r="P693" s="43" t="s">
        <v>1720</v>
      </c>
      <c r="Q693" s="1" t="s">
        <v>2953</v>
      </c>
      <c r="R693" s="1"/>
      <c r="S69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93" s="43"/>
      <c r="U693" s="43"/>
      <c r="V693" s="43"/>
      <c r="W693" s="43"/>
      <c r="X693" s="43"/>
      <c r="Y693" s="43"/>
      <c r="Z693" s="43"/>
      <c r="AA693" s="43"/>
      <c r="AC693" s="43"/>
      <c r="AD693" s="43"/>
    </row>
    <row r="694" spans="1:30" ht="14.65" customHeight="1" x14ac:dyDescent="0.25">
      <c r="A694" s="42" t="str">
        <f>_xlfn.XLOOKUP(StatementLookup[[#This Row],[TopicID]],TopicLookup[TopicID],TopicLookup[SyllabusSubject])</f>
        <v>Science</v>
      </c>
      <c r="B694" s="43">
        <f>_xlfn.XLOOKUP(StatementLookup[[#This Row],[TopicID]],TopicLookup[TopicID],TopicLookup[SyllabusKeyStage])</f>
        <v>3</v>
      </c>
      <c r="C694" s="43" t="str">
        <f>_xlfn.XLOOKUP(StatementLookup[[#This Row],[TopicID]],topics!I:I,topics!D:D)</f>
        <v>KS3.Science</v>
      </c>
      <c r="D694" s="43" t="str">
        <f>_xlfn.XLOOKUP(StatementLookup[[#This Row],[TopicID]],topics!I:I,topics!E:E)</f>
        <v>Y8.Science</v>
      </c>
      <c r="E694" s="44">
        <v>8</v>
      </c>
      <c r="F694" s="36" t="s">
        <v>13</v>
      </c>
      <c r="G694" s="45">
        <v>4</v>
      </c>
      <c r="H694" s="36" t="s">
        <v>8</v>
      </c>
      <c r="I694" s="46">
        <v>1</v>
      </c>
      <c r="J69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8C4</v>
      </c>
      <c r="K69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8C4.F</v>
      </c>
      <c r="L69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8C4.F.1</v>
      </c>
      <c r="M694" s="26" t="str">
        <f>IF(ISERROR(_xlfn.XLOOKUP(StatementLookup[[#This Row],[TopicID]],TopicLookup[TopicID],TopicLookup[TopicTitle])),"",_xlfn.XLOOKUP(StatementLookup[[#This Row],[TopicID]],TopicLookup[TopicID],TopicLookup[TopicTitle]))</f>
        <v>Limestone Cycle And Quarrying</v>
      </c>
      <c r="N694" s="42" t="str">
        <f>IF(ISERROR(_xlfn.XLOOKUP(StatementLookup[[#This Row],[LessonID]],LessonLookup[LessonID],LessonLookup[LessonTitle])),"",_xlfn.XLOOKUP(StatementLookup[[#This Row],[LessonID]],LessonLookup[LessonID],LessonLookup[LessonTitle]))</f>
        <v>Test feedback: 8C4 Limestone Cycle And Quarrying</v>
      </c>
      <c r="O694" s="1" t="str">
        <f>IF(StatementLookup[[#This Row],[LearningStatementEnter]]="",StatementLookup[[#This Row],[LearningStatementAuto]],StatementLookup[[#This Row],[LearningStatementEnter]])</f>
        <v>Review WWW &amp; EBI for topic 8C4 Limestone Cycle And Quarrying</v>
      </c>
      <c r="P694" s="43"/>
      <c r="Q694" s="1" t="s">
        <v>2954</v>
      </c>
      <c r="R694" s="1"/>
      <c r="S69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WWW &amp; EBI for topic 8C4 Limestone Cycle And Quarrying</v>
      </c>
      <c r="T694" s="43"/>
      <c r="U694" s="43"/>
      <c r="V694" s="43"/>
      <c r="W694" s="43"/>
      <c r="X694" s="43"/>
      <c r="Y694" s="43"/>
      <c r="Z694" s="43"/>
      <c r="AA694" s="43"/>
      <c r="AC694" s="43"/>
      <c r="AD694" s="43"/>
    </row>
    <row r="695" spans="1:30" ht="14.65" customHeight="1" x14ac:dyDescent="0.25">
      <c r="A695" s="42" t="str">
        <f>_xlfn.XLOOKUP(StatementLookup[[#This Row],[TopicID]],TopicLookup[TopicID],TopicLookup[SyllabusSubject])</f>
        <v>Science</v>
      </c>
      <c r="B695" s="43">
        <f>_xlfn.XLOOKUP(StatementLookup[[#This Row],[TopicID]],TopicLookup[TopicID],TopicLookup[SyllabusKeyStage])</f>
        <v>3</v>
      </c>
      <c r="C695" s="43" t="str">
        <f>_xlfn.XLOOKUP(StatementLookup[[#This Row],[TopicID]],topics!I:I,topics!D:D)</f>
        <v>KS3.Science</v>
      </c>
      <c r="D695" s="43" t="str">
        <f>_xlfn.XLOOKUP(StatementLookup[[#This Row],[TopicID]],topics!I:I,topics!E:E)</f>
        <v>Y8.Science</v>
      </c>
      <c r="E695" s="44">
        <v>8</v>
      </c>
      <c r="F695" s="36" t="s">
        <v>13</v>
      </c>
      <c r="G695" s="45">
        <v>4</v>
      </c>
      <c r="H695" s="36" t="s">
        <v>6</v>
      </c>
      <c r="I695" s="46">
        <v>1</v>
      </c>
      <c r="J69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8C4</v>
      </c>
      <c r="K69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8C4.R</v>
      </c>
      <c r="L69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8C4.R.1</v>
      </c>
      <c r="M695" s="26" t="str">
        <f>IF(ISERROR(_xlfn.XLOOKUP(StatementLookup[[#This Row],[TopicID]],TopicLookup[TopicID],TopicLookup[TopicTitle])),"",_xlfn.XLOOKUP(StatementLookup[[#This Row],[TopicID]],TopicLookup[TopicID],TopicLookup[TopicTitle]))</f>
        <v>Limestone Cycle And Quarrying</v>
      </c>
      <c r="N695" s="42" t="str">
        <f>IF(ISERROR(_xlfn.XLOOKUP(StatementLookup[[#This Row],[LessonID]],LessonLookup[LessonID],LessonLookup[LessonTitle])),"",_xlfn.XLOOKUP(StatementLookup[[#This Row],[LessonID]],LessonLookup[LessonID],LessonLookup[LessonTitle]))</f>
        <v>Revision of topic 8C4 Limestone Cycle And Quarrying</v>
      </c>
      <c r="O695" s="1" t="str">
        <f>IF(StatementLookup[[#This Row],[LearningStatementEnter]]="",StatementLookup[[#This Row],[LearningStatementAuto]],StatementLookup[[#This Row],[LearningStatementEnter]])</f>
        <v>Review topic 8C4 Limestone Cycle And Quarrying</v>
      </c>
      <c r="P695" s="1"/>
      <c r="Q695" s="1" t="s">
        <v>2954</v>
      </c>
      <c r="R695" s="1"/>
      <c r="S69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topic 8C4 Limestone Cycle And Quarrying</v>
      </c>
      <c r="T695" s="43"/>
      <c r="U695" s="43"/>
      <c r="V695" s="43"/>
      <c r="W695" s="43"/>
      <c r="X695" s="43"/>
      <c r="Y695" s="43"/>
      <c r="Z695" s="43"/>
      <c r="AA695" s="43"/>
      <c r="AC695" s="43"/>
      <c r="AD695" s="43"/>
    </row>
    <row r="696" spans="1:30" ht="14.65" customHeight="1" x14ac:dyDescent="0.25">
      <c r="A696" s="42" t="str">
        <f>_xlfn.XLOOKUP(StatementLookup[[#This Row],[TopicID]],TopicLookup[TopicID],TopicLookup[SyllabusSubject])</f>
        <v>Science</v>
      </c>
      <c r="B696" s="43">
        <f>_xlfn.XLOOKUP(StatementLookup[[#This Row],[TopicID]],TopicLookup[TopicID],TopicLookup[SyllabusKeyStage])</f>
        <v>3</v>
      </c>
      <c r="C696" s="43" t="str">
        <f>_xlfn.XLOOKUP(StatementLookup[[#This Row],[TopicID]],topics!I:I,topics!D:D)</f>
        <v>KS3.Science</v>
      </c>
      <c r="D696" s="43" t="str">
        <f>_xlfn.XLOOKUP(StatementLookup[[#This Row],[TopicID]],topics!I:I,topics!E:E)</f>
        <v>Y8.Science</v>
      </c>
      <c r="E696" s="44">
        <v>8</v>
      </c>
      <c r="F696" s="36" t="s">
        <v>13</v>
      </c>
      <c r="G696" s="45">
        <v>4</v>
      </c>
      <c r="H696" s="36" t="s">
        <v>7</v>
      </c>
      <c r="I696" s="46">
        <v>1</v>
      </c>
      <c r="J69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8C4</v>
      </c>
      <c r="K69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8C4.T</v>
      </c>
      <c r="L69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8C4.T.1</v>
      </c>
      <c r="M696" s="26" t="str">
        <f>IF(ISERROR(_xlfn.XLOOKUP(StatementLookup[[#This Row],[TopicID]],TopicLookup[TopicID],TopicLookup[TopicTitle])),"",_xlfn.XLOOKUP(StatementLookup[[#This Row],[TopicID]],TopicLookup[TopicID],TopicLookup[TopicTitle]))</f>
        <v>Limestone Cycle And Quarrying</v>
      </c>
      <c r="N696" s="42" t="str">
        <f>IF(ISERROR(_xlfn.XLOOKUP(StatementLookup[[#This Row],[LessonID]],LessonLookup[LessonID],LessonLookup[LessonTitle])),"",_xlfn.XLOOKUP(StatementLookup[[#This Row],[LessonID]],LessonLookup[LessonID],LessonLookup[LessonTitle]))</f>
        <v>Topic test: 8C4 Limestone Cycle And Quarrying</v>
      </c>
      <c r="O696" s="1" t="str">
        <f>IF(StatementLookup[[#This Row],[LearningStatementEnter]]="",StatementLookup[[#This Row],[LearningStatementAuto]],StatementLookup[[#This Row],[LearningStatementEnter]])</f>
        <v>Test understanding of topic 8C4 Limestone Cycle And Quarrying</v>
      </c>
      <c r="P696" s="43"/>
      <c r="Q696" s="1" t="s">
        <v>2954</v>
      </c>
      <c r="R696" s="1"/>
      <c r="S69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Test understanding of topic 8C4 Limestone Cycle And Quarrying</v>
      </c>
      <c r="T696" s="43"/>
      <c r="U696" s="43"/>
      <c r="V696" s="43"/>
      <c r="W696" s="43"/>
      <c r="X696" s="43"/>
      <c r="Y696" s="43"/>
      <c r="Z696" s="43"/>
      <c r="AA696" s="43"/>
      <c r="AC696" s="43"/>
      <c r="AD696" s="43"/>
    </row>
    <row r="697" spans="1:30" ht="14.65" customHeight="1" x14ac:dyDescent="0.25">
      <c r="A697" s="42" t="str">
        <f>_xlfn.XLOOKUP(StatementLookup[[#This Row],[TopicID]],TopicLookup[TopicID],TopicLookup[SyllabusSubject])</f>
        <v>Science</v>
      </c>
      <c r="B697" s="43">
        <f>_xlfn.XLOOKUP(StatementLookup[[#This Row],[TopicID]],TopicLookup[TopicID],TopicLookup[SyllabusKeyStage])</f>
        <v>3</v>
      </c>
      <c r="C697" s="43" t="str">
        <f>_xlfn.XLOOKUP(StatementLookup[[#This Row],[TopicID]],topics!I:I,topics!D:D)</f>
        <v>KS3.Science</v>
      </c>
      <c r="D697" s="43" t="str">
        <f>_xlfn.XLOOKUP(StatementLookup[[#This Row],[TopicID]],topics!I:I,topics!E:E)</f>
        <v>Y8.Science</v>
      </c>
      <c r="E697" s="44">
        <v>8</v>
      </c>
      <c r="F697" s="36" t="s">
        <v>13</v>
      </c>
      <c r="G697" s="45">
        <v>5</v>
      </c>
      <c r="H697" s="36">
        <v>1</v>
      </c>
      <c r="I697" s="46">
        <v>1</v>
      </c>
      <c r="J69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8C5</v>
      </c>
      <c r="K69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8C5.1</v>
      </c>
      <c r="L69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8C5.1.1</v>
      </c>
      <c r="M697" s="26" t="str">
        <f>IF(ISERROR(_xlfn.XLOOKUP(StatementLookup[[#This Row],[TopicID]],TopicLookup[TopicID],TopicLookup[TopicTitle])),"",_xlfn.XLOOKUP(StatementLookup[[#This Row],[TopicID]],TopicLookup[TopicID],TopicLookup[TopicTitle]))</f>
        <v>Materials</v>
      </c>
      <c r="N697" s="42" t="str">
        <f>IF(ISERROR(_xlfn.XLOOKUP(StatementLookup[[#This Row],[LessonID]],LessonLookup[LessonID],LessonLookup[LessonTitle])),"",_xlfn.XLOOKUP(StatementLookup[[#This Row],[LessonID]],LessonLookup[LessonID],LessonLookup[LessonTitle]))</f>
        <v>Reactivity series</v>
      </c>
      <c r="O697" s="1" t="str">
        <f>IF(StatementLookup[[#This Row],[LearningStatementEnter]]="",StatementLookup[[#This Row],[LearningStatementAuto]],StatementLookup[[#This Row],[LearningStatementEnter]])</f>
        <v>Recall the order of reactivity</v>
      </c>
      <c r="P697" s="43" t="s">
        <v>1721</v>
      </c>
      <c r="Q697" s="1" t="s">
        <v>2953</v>
      </c>
      <c r="R697" s="1"/>
      <c r="S69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97" s="43"/>
      <c r="U697" s="43"/>
      <c r="V697" s="43"/>
      <c r="W697" s="43"/>
      <c r="X697" s="43"/>
      <c r="Y697" s="43"/>
      <c r="Z697" s="43"/>
      <c r="AA697" s="43"/>
      <c r="AC697" s="43"/>
      <c r="AD697" s="43"/>
    </row>
    <row r="698" spans="1:30" ht="14.65" customHeight="1" x14ac:dyDescent="0.25">
      <c r="A698" s="42" t="str">
        <f>_xlfn.XLOOKUP(StatementLookup[[#This Row],[TopicID]],TopicLookup[TopicID],TopicLookup[SyllabusSubject])</f>
        <v>Science</v>
      </c>
      <c r="B698" s="43">
        <f>_xlfn.XLOOKUP(StatementLookup[[#This Row],[TopicID]],TopicLookup[TopicID],TopicLookup[SyllabusKeyStage])</f>
        <v>3</v>
      </c>
      <c r="C698" s="43" t="str">
        <f>_xlfn.XLOOKUP(StatementLookup[[#This Row],[TopicID]],topics!I:I,topics!D:D)</f>
        <v>KS3.Science</v>
      </c>
      <c r="D698" s="43" t="str">
        <f>_xlfn.XLOOKUP(StatementLookup[[#This Row],[TopicID]],topics!I:I,topics!E:E)</f>
        <v>Y8.Science</v>
      </c>
      <c r="E698" s="44">
        <v>8</v>
      </c>
      <c r="F698" s="36" t="s">
        <v>13</v>
      </c>
      <c r="G698" s="45">
        <v>5</v>
      </c>
      <c r="H698" s="36">
        <v>1</v>
      </c>
      <c r="I698" s="46">
        <v>2</v>
      </c>
      <c r="J69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8C5</v>
      </c>
      <c r="K69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8C5.1</v>
      </c>
      <c r="L69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8C5.1.2</v>
      </c>
      <c r="M698" s="26" t="str">
        <f>IF(ISERROR(_xlfn.XLOOKUP(StatementLookup[[#This Row],[TopicID]],TopicLookup[TopicID],TopicLookup[TopicTitle])),"",_xlfn.XLOOKUP(StatementLookup[[#This Row],[TopicID]],TopicLookup[TopicID],TopicLookup[TopicTitle]))</f>
        <v>Materials</v>
      </c>
      <c r="N698" s="42" t="str">
        <f>IF(ISERROR(_xlfn.XLOOKUP(StatementLookup[[#This Row],[LessonID]],LessonLookup[LessonID],LessonLookup[LessonTitle])),"",_xlfn.XLOOKUP(StatementLookup[[#This Row],[LessonID]],LessonLookup[LessonID],LessonLookup[LessonTitle]))</f>
        <v>Reactivity series</v>
      </c>
      <c r="O698" s="1" t="str">
        <f>IF(StatementLookup[[#This Row],[LearningStatementEnter]]="",StatementLookup[[#This Row],[LearningStatementAuto]],StatementLookup[[#This Row],[LearningStatementEnter]])</f>
        <v>Describe why some elements are more reactive than others.</v>
      </c>
      <c r="P698" s="43" t="s">
        <v>1722</v>
      </c>
      <c r="Q698" s="1" t="s">
        <v>2953</v>
      </c>
      <c r="R698" s="1"/>
      <c r="S69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98" s="43"/>
      <c r="U698" s="43"/>
      <c r="V698" s="43"/>
      <c r="W698" s="43"/>
      <c r="X698" s="43"/>
      <c r="Y698" s="43"/>
      <c r="Z698" s="43"/>
      <c r="AA698" s="43"/>
      <c r="AC698" s="43"/>
      <c r="AD698" s="43"/>
    </row>
    <row r="699" spans="1:30" ht="14.65" customHeight="1" x14ac:dyDescent="0.25">
      <c r="A699" s="42" t="str">
        <f>_xlfn.XLOOKUP(StatementLookup[[#This Row],[TopicID]],TopicLookup[TopicID],TopicLookup[SyllabusSubject])</f>
        <v>Science</v>
      </c>
      <c r="B699" s="43">
        <f>_xlfn.XLOOKUP(StatementLookup[[#This Row],[TopicID]],TopicLookup[TopicID],TopicLookup[SyllabusKeyStage])</f>
        <v>3</v>
      </c>
      <c r="C699" s="43" t="str">
        <f>_xlfn.XLOOKUP(StatementLookup[[#This Row],[TopicID]],topics!I:I,topics!D:D)</f>
        <v>KS3.Science</v>
      </c>
      <c r="D699" s="43" t="str">
        <f>_xlfn.XLOOKUP(StatementLookup[[#This Row],[TopicID]],topics!I:I,topics!E:E)</f>
        <v>Y8.Science</v>
      </c>
      <c r="E699" s="44">
        <v>8</v>
      </c>
      <c r="F699" s="36" t="s">
        <v>13</v>
      </c>
      <c r="G699" s="45">
        <v>5</v>
      </c>
      <c r="H699" s="36">
        <v>1</v>
      </c>
      <c r="I699" s="46">
        <v>3</v>
      </c>
      <c r="J69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8C5</v>
      </c>
      <c r="K69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8C5.1</v>
      </c>
      <c r="L69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8C5.1.3</v>
      </c>
      <c r="M699" s="26" t="str">
        <f>IF(ISERROR(_xlfn.XLOOKUP(StatementLookup[[#This Row],[TopicID]],TopicLookup[TopicID],TopicLookup[TopicTitle])),"",_xlfn.XLOOKUP(StatementLookup[[#This Row],[TopicID]],TopicLookup[TopicID],TopicLookup[TopicTitle]))</f>
        <v>Materials</v>
      </c>
      <c r="N699" s="42" t="str">
        <f>IF(ISERROR(_xlfn.XLOOKUP(StatementLookup[[#This Row],[LessonID]],LessonLookup[LessonID],LessonLookup[LessonTitle])),"",_xlfn.XLOOKUP(StatementLookup[[#This Row],[LessonID]],LessonLookup[LessonID],LessonLookup[LessonTitle]))</f>
        <v>Reactivity series</v>
      </c>
      <c r="O699" s="1" t="str">
        <f>IF(StatementLookup[[#This Row],[LearningStatementEnter]]="",StatementLookup[[#This Row],[LearningStatementAuto]],StatementLookup[[#This Row],[LearningStatementEnter]])</f>
        <v>Explain how displacement occurs.</v>
      </c>
      <c r="P699" s="43" t="s">
        <v>1723</v>
      </c>
      <c r="Q699" s="1" t="s">
        <v>2953</v>
      </c>
      <c r="R699" s="1"/>
      <c r="S69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699" s="43"/>
      <c r="U699" s="43"/>
      <c r="V699" s="43"/>
      <c r="W699" s="43"/>
      <c r="X699" s="43"/>
      <c r="Y699" s="43"/>
      <c r="Z699" s="43"/>
      <c r="AA699" s="43"/>
      <c r="AC699" s="43"/>
      <c r="AD699" s="43"/>
    </row>
    <row r="700" spans="1:30" ht="14.65" customHeight="1" x14ac:dyDescent="0.25">
      <c r="A700" s="42" t="str">
        <f>_xlfn.XLOOKUP(StatementLookup[[#This Row],[TopicID]],TopicLookup[TopicID],TopicLookup[SyllabusSubject])</f>
        <v>Science</v>
      </c>
      <c r="B700" s="43">
        <f>_xlfn.XLOOKUP(StatementLookup[[#This Row],[TopicID]],TopicLookup[TopicID],TopicLookup[SyllabusKeyStage])</f>
        <v>3</v>
      </c>
      <c r="C700" s="43" t="str">
        <f>_xlfn.XLOOKUP(StatementLookup[[#This Row],[TopicID]],topics!I:I,topics!D:D)</f>
        <v>KS3.Science</v>
      </c>
      <c r="D700" s="43" t="str">
        <f>_xlfn.XLOOKUP(StatementLookup[[#This Row],[TopicID]],topics!I:I,topics!E:E)</f>
        <v>Y8.Science</v>
      </c>
      <c r="E700" s="44">
        <v>8</v>
      </c>
      <c r="F700" s="36" t="s">
        <v>13</v>
      </c>
      <c r="G700" s="45">
        <v>5</v>
      </c>
      <c r="H700" s="36">
        <v>2</v>
      </c>
      <c r="I700" s="46">
        <v>1</v>
      </c>
      <c r="J70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8C5</v>
      </c>
      <c r="K70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8C5.2</v>
      </c>
      <c r="L70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8C5.2.1</v>
      </c>
      <c r="M700" s="26" t="str">
        <f>IF(ISERROR(_xlfn.XLOOKUP(StatementLookup[[#This Row],[TopicID]],TopicLookup[TopicID],TopicLookup[TopicTitle])),"",_xlfn.XLOOKUP(StatementLookup[[#This Row],[TopicID]],TopicLookup[TopicID],TopicLookup[TopicTitle]))</f>
        <v>Materials</v>
      </c>
      <c r="N700" s="42" t="str">
        <f>IF(ISERROR(_xlfn.XLOOKUP(StatementLookup[[#This Row],[LessonID]],LessonLookup[LessonID],LessonLookup[LessonTitle])),"",_xlfn.XLOOKUP(StatementLookup[[#This Row],[LessonID]],LessonLookup[LessonID],LessonLookup[LessonTitle]))</f>
        <v>Alloys</v>
      </c>
      <c r="O700" s="1" t="str">
        <f>IF(StatementLookup[[#This Row],[LearningStatementEnter]]="",StatementLookup[[#This Row],[LearningStatementAuto]],StatementLookup[[#This Row],[LearningStatementEnter]])</f>
        <v>Recall what an alloy is.</v>
      </c>
      <c r="P700" s="43" t="s">
        <v>1724</v>
      </c>
      <c r="Q700" s="1" t="s">
        <v>2953</v>
      </c>
      <c r="R700" s="1"/>
      <c r="S70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00" s="43"/>
      <c r="U700" s="43"/>
      <c r="V700" s="43"/>
      <c r="W700" s="43"/>
      <c r="X700" s="43"/>
      <c r="Y700" s="43"/>
      <c r="Z700" s="43"/>
      <c r="AA700" s="43"/>
      <c r="AC700" s="43"/>
      <c r="AD700" s="43"/>
    </row>
    <row r="701" spans="1:30" ht="14.65" customHeight="1" x14ac:dyDescent="0.25">
      <c r="A701" s="42" t="str">
        <f>_xlfn.XLOOKUP(StatementLookup[[#This Row],[TopicID]],TopicLookup[TopicID],TopicLookup[SyllabusSubject])</f>
        <v>Science</v>
      </c>
      <c r="B701" s="43">
        <f>_xlfn.XLOOKUP(StatementLookup[[#This Row],[TopicID]],TopicLookup[TopicID],TopicLookup[SyllabusKeyStage])</f>
        <v>3</v>
      </c>
      <c r="C701" s="43" t="str">
        <f>_xlfn.XLOOKUP(StatementLookup[[#This Row],[TopicID]],topics!I:I,topics!D:D)</f>
        <v>KS3.Science</v>
      </c>
      <c r="D701" s="43" t="str">
        <f>_xlfn.XLOOKUP(StatementLookup[[#This Row],[TopicID]],topics!I:I,topics!E:E)</f>
        <v>Y8.Science</v>
      </c>
      <c r="E701" s="44">
        <v>8</v>
      </c>
      <c r="F701" s="36" t="s">
        <v>13</v>
      </c>
      <c r="G701" s="45">
        <v>5</v>
      </c>
      <c r="H701" s="36">
        <v>2</v>
      </c>
      <c r="I701" s="46">
        <v>2</v>
      </c>
      <c r="J70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8C5</v>
      </c>
      <c r="K70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8C5.2</v>
      </c>
      <c r="L70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8C5.2.2</v>
      </c>
      <c r="M701" s="26" t="str">
        <f>IF(ISERROR(_xlfn.XLOOKUP(StatementLookup[[#This Row],[TopicID]],TopicLookup[TopicID],TopicLookup[TopicTitle])),"",_xlfn.XLOOKUP(StatementLookup[[#This Row],[TopicID]],TopicLookup[TopicID],TopicLookup[TopicTitle]))</f>
        <v>Materials</v>
      </c>
      <c r="N701" s="42" t="str">
        <f>IF(ISERROR(_xlfn.XLOOKUP(StatementLookup[[#This Row],[LessonID]],LessonLookup[LessonID],LessonLookup[LessonTitle])),"",_xlfn.XLOOKUP(StatementLookup[[#This Row],[LessonID]],LessonLookup[LessonID],LessonLookup[LessonTitle]))</f>
        <v>Alloys</v>
      </c>
      <c r="O701" s="1" t="str">
        <f>IF(StatementLookup[[#This Row],[LearningStatementEnter]]="",StatementLookup[[#This Row],[LearningStatementAuto]],StatementLookup[[#This Row],[LearningStatementEnter]])</f>
        <v>Describe the properties of alloys linked to their structure.</v>
      </c>
      <c r="P701" s="43" t="s">
        <v>1725</v>
      </c>
      <c r="Q701" s="1" t="s">
        <v>2953</v>
      </c>
      <c r="R701" s="1"/>
      <c r="S70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01" s="43"/>
      <c r="U701" s="43"/>
      <c r="V701" s="43"/>
      <c r="W701" s="43"/>
      <c r="X701" s="43"/>
      <c r="Y701" s="43"/>
      <c r="Z701" s="43"/>
      <c r="AA701" s="43"/>
      <c r="AC701" s="43"/>
      <c r="AD701" s="43"/>
    </row>
    <row r="702" spans="1:30" ht="14.65" customHeight="1" x14ac:dyDescent="0.25">
      <c r="A702" s="42" t="str">
        <f>_xlfn.XLOOKUP(StatementLookup[[#This Row],[TopicID]],TopicLookup[TopicID],TopicLookup[SyllabusSubject])</f>
        <v>Science</v>
      </c>
      <c r="B702" s="43">
        <f>_xlfn.XLOOKUP(StatementLookup[[#This Row],[TopicID]],TopicLookup[TopicID],TopicLookup[SyllabusKeyStage])</f>
        <v>3</v>
      </c>
      <c r="C702" s="43" t="str">
        <f>_xlfn.XLOOKUP(StatementLookup[[#This Row],[TopicID]],topics!I:I,topics!D:D)</f>
        <v>KS3.Science</v>
      </c>
      <c r="D702" s="43" t="str">
        <f>_xlfn.XLOOKUP(StatementLookup[[#This Row],[TopicID]],topics!I:I,topics!E:E)</f>
        <v>Y8.Science</v>
      </c>
      <c r="E702" s="44">
        <v>8</v>
      </c>
      <c r="F702" s="36" t="s">
        <v>13</v>
      </c>
      <c r="G702" s="45">
        <v>5</v>
      </c>
      <c r="H702" s="36">
        <v>2</v>
      </c>
      <c r="I702" s="46">
        <v>3</v>
      </c>
      <c r="J70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8C5</v>
      </c>
      <c r="K70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8C5.2</v>
      </c>
      <c r="L70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8C5.2.3</v>
      </c>
      <c r="M702" s="26" t="str">
        <f>IF(ISERROR(_xlfn.XLOOKUP(StatementLookup[[#This Row],[TopicID]],TopicLookup[TopicID],TopicLookup[TopicTitle])),"",_xlfn.XLOOKUP(StatementLookup[[#This Row],[TopicID]],TopicLookup[TopicID],TopicLookup[TopicTitle]))</f>
        <v>Materials</v>
      </c>
      <c r="N702" s="42" t="str">
        <f>IF(ISERROR(_xlfn.XLOOKUP(StatementLookup[[#This Row],[LessonID]],LessonLookup[LessonID],LessonLookup[LessonTitle])),"",_xlfn.XLOOKUP(StatementLookup[[#This Row],[LessonID]],LessonLookup[LessonID],LessonLookup[LessonTitle]))</f>
        <v>Alloys</v>
      </c>
      <c r="O702" s="1" t="str">
        <f>IF(StatementLookup[[#This Row],[LearningStatementEnter]]="",StatementLookup[[#This Row],[LearningStatementAuto]],StatementLookup[[#This Row],[LearningStatementEnter]])</f>
        <v>Evaluate advantages and disadvantages of properties of alloys in their use, using data to support ideas.</v>
      </c>
      <c r="P702" s="43" t="s">
        <v>1726</v>
      </c>
      <c r="Q702" s="1" t="s">
        <v>2953</v>
      </c>
      <c r="R702" s="1"/>
      <c r="S70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02" s="43"/>
      <c r="U702" s="43"/>
      <c r="V702" s="43"/>
      <c r="W702" s="43"/>
      <c r="X702" s="43"/>
      <c r="Y702" s="43"/>
      <c r="Z702" s="43"/>
      <c r="AA702" s="43"/>
      <c r="AC702" s="43"/>
      <c r="AD702" s="43"/>
    </row>
    <row r="703" spans="1:30" ht="14.65" customHeight="1" x14ac:dyDescent="0.25">
      <c r="A703" s="42" t="str">
        <f>_xlfn.XLOOKUP(StatementLookup[[#This Row],[TopicID]],TopicLookup[TopicID],TopicLookup[SyllabusSubject])</f>
        <v>Science</v>
      </c>
      <c r="B703" s="43">
        <f>_xlfn.XLOOKUP(StatementLookup[[#This Row],[TopicID]],TopicLookup[TopicID],TopicLookup[SyllabusKeyStage])</f>
        <v>3</v>
      </c>
      <c r="C703" s="43" t="str">
        <f>_xlfn.XLOOKUP(StatementLookup[[#This Row],[TopicID]],topics!I:I,topics!D:D)</f>
        <v>KS3.Science</v>
      </c>
      <c r="D703" s="43" t="str">
        <f>_xlfn.XLOOKUP(StatementLookup[[#This Row],[TopicID]],topics!I:I,topics!E:E)</f>
        <v>Y8.Science</v>
      </c>
      <c r="E703" s="44">
        <v>8</v>
      </c>
      <c r="F703" s="36" t="s">
        <v>13</v>
      </c>
      <c r="G703" s="45">
        <v>5</v>
      </c>
      <c r="H703" s="36">
        <v>3</v>
      </c>
      <c r="I703" s="46">
        <v>1</v>
      </c>
      <c r="J70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8C5</v>
      </c>
      <c r="K70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8C5.3</v>
      </c>
      <c r="L70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8C5.3.1</v>
      </c>
      <c r="M703" s="26" t="str">
        <f>IF(ISERROR(_xlfn.XLOOKUP(StatementLookup[[#This Row],[TopicID]],TopicLookup[TopicID],TopicLookup[TopicTitle])),"",_xlfn.XLOOKUP(StatementLookup[[#This Row],[TopicID]],TopicLookup[TopicID],TopicLookup[TopicTitle]))</f>
        <v>Materials</v>
      </c>
      <c r="N703" s="42" t="str">
        <f>IF(ISERROR(_xlfn.XLOOKUP(StatementLookup[[#This Row],[LessonID]],LessonLookup[LessonID],LessonLookup[LessonTitle])),"",_xlfn.XLOOKUP(StatementLookup[[#This Row],[LessonID]],LessonLookup[LessonID],LessonLookup[LessonTitle]))</f>
        <v>Paints &amp; pigments</v>
      </c>
      <c r="O703" s="1" t="str">
        <f>IF(StatementLookup[[#This Row],[LearningStatementEnter]]="",StatementLookup[[#This Row],[LearningStatementAuto]],StatementLookup[[#This Row],[LearningStatementEnter]])</f>
        <v>State five examples of formulations</v>
      </c>
      <c r="P703" s="43" t="s">
        <v>1727</v>
      </c>
      <c r="Q703" s="1" t="s">
        <v>2953</v>
      </c>
      <c r="R703" s="1"/>
      <c r="S70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03" s="43"/>
      <c r="U703" s="43"/>
      <c r="V703" s="43"/>
      <c r="W703" s="43"/>
      <c r="X703" s="43"/>
      <c r="Y703" s="43"/>
      <c r="Z703" s="43"/>
      <c r="AA703" s="43"/>
      <c r="AC703" s="43"/>
      <c r="AD703" s="43"/>
    </row>
    <row r="704" spans="1:30" ht="14.65" customHeight="1" x14ac:dyDescent="0.25">
      <c r="A704" s="42" t="str">
        <f>_xlfn.XLOOKUP(StatementLookup[[#This Row],[TopicID]],TopicLookup[TopicID],TopicLookup[SyllabusSubject])</f>
        <v>Science</v>
      </c>
      <c r="B704" s="43">
        <f>_xlfn.XLOOKUP(StatementLookup[[#This Row],[TopicID]],TopicLookup[TopicID],TopicLookup[SyllabusKeyStage])</f>
        <v>3</v>
      </c>
      <c r="C704" s="43" t="str">
        <f>_xlfn.XLOOKUP(StatementLookup[[#This Row],[TopicID]],topics!I:I,topics!D:D)</f>
        <v>KS3.Science</v>
      </c>
      <c r="D704" s="43" t="str">
        <f>_xlfn.XLOOKUP(StatementLookup[[#This Row],[TopicID]],topics!I:I,topics!E:E)</f>
        <v>Y8.Science</v>
      </c>
      <c r="E704" s="44">
        <v>8</v>
      </c>
      <c r="F704" s="36" t="s">
        <v>13</v>
      </c>
      <c r="G704" s="45">
        <v>5</v>
      </c>
      <c r="H704" s="36">
        <v>3</v>
      </c>
      <c r="I704" s="46">
        <v>2</v>
      </c>
      <c r="J70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8C5</v>
      </c>
      <c r="K70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8C5.3</v>
      </c>
      <c r="L70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8C5.3.2</v>
      </c>
      <c r="M704" s="26" t="str">
        <f>IF(ISERROR(_xlfn.XLOOKUP(StatementLookup[[#This Row],[TopicID]],TopicLookup[TopicID],TopicLookup[TopicTitle])),"",_xlfn.XLOOKUP(StatementLookup[[#This Row],[TopicID]],TopicLookup[TopicID],TopicLookup[TopicTitle]))</f>
        <v>Materials</v>
      </c>
      <c r="N704" s="42" t="str">
        <f>IF(ISERROR(_xlfn.XLOOKUP(StatementLookup[[#This Row],[LessonID]],LessonLookup[LessonID],LessonLookup[LessonTitle])),"",_xlfn.XLOOKUP(StatementLookup[[#This Row],[LessonID]],LessonLookup[LessonID],LessonLookup[LessonTitle]))</f>
        <v>Paints &amp; pigments</v>
      </c>
      <c r="O704" s="1" t="str">
        <f>IF(StatementLookup[[#This Row],[LearningStatementEnter]]="",StatementLookup[[#This Row],[LearningStatementAuto]],StatementLookup[[#This Row],[LearningStatementEnter]])</f>
        <v>Define the terms formulation and mixture.</v>
      </c>
      <c r="P704" s="43" t="s">
        <v>1728</v>
      </c>
      <c r="Q704" s="1" t="s">
        <v>2953</v>
      </c>
      <c r="R704" s="1"/>
      <c r="S70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04" s="43"/>
      <c r="U704" s="43"/>
      <c r="V704" s="43"/>
      <c r="W704" s="43"/>
      <c r="X704" s="43"/>
      <c r="Y704" s="43"/>
      <c r="Z704" s="43"/>
      <c r="AA704" s="43"/>
      <c r="AC704" s="43"/>
      <c r="AD704" s="43"/>
    </row>
    <row r="705" spans="1:30" ht="14.65" customHeight="1" x14ac:dyDescent="0.25">
      <c r="A705" s="42" t="str">
        <f>_xlfn.XLOOKUP(StatementLookup[[#This Row],[TopicID]],TopicLookup[TopicID],TopicLookup[SyllabusSubject])</f>
        <v>Science</v>
      </c>
      <c r="B705" s="43">
        <f>_xlfn.XLOOKUP(StatementLookup[[#This Row],[TopicID]],TopicLookup[TopicID],TopicLookup[SyllabusKeyStage])</f>
        <v>3</v>
      </c>
      <c r="C705" s="43" t="str">
        <f>_xlfn.XLOOKUP(StatementLookup[[#This Row],[TopicID]],topics!I:I,topics!D:D)</f>
        <v>KS3.Science</v>
      </c>
      <c r="D705" s="43" t="str">
        <f>_xlfn.XLOOKUP(StatementLookup[[#This Row],[TopicID]],topics!I:I,topics!E:E)</f>
        <v>Y8.Science</v>
      </c>
      <c r="E705" s="44">
        <v>8</v>
      </c>
      <c r="F705" s="36" t="s">
        <v>13</v>
      </c>
      <c r="G705" s="45">
        <v>5</v>
      </c>
      <c r="H705" s="36">
        <v>3</v>
      </c>
      <c r="I705" s="46">
        <v>3</v>
      </c>
      <c r="J70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8C5</v>
      </c>
      <c r="K70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8C5.3</v>
      </c>
      <c r="L70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8C5.3.3</v>
      </c>
      <c r="M705" s="26" t="str">
        <f>IF(ISERROR(_xlfn.XLOOKUP(StatementLookup[[#This Row],[TopicID]],TopicLookup[TopicID],TopicLookup[TopicTitle])),"",_xlfn.XLOOKUP(StatementLookup[[#This Row],[TopicID]],TopicLookup[TopicID],TopicLookup[TopicTitle]))</f>
        <v>Materials</v>
      </c>
      <c r="N705" s="42" t="str">
        <f>IF(ISERROR(_xlfn.XLOOKUP(StatementLookup[[#This Row],[LessonID]],LessonLookup[LessonID],LessonLookup[LessonTitle])),"",_xlfn.XLOOKUP(StatementLookup[[#This Row],[LessonID]],LessonLookup[LessonID],LessonLookup[LessonTitle]))</f>
        <v>Paints &amp; pigments</v>
      </c>
      <c r="O705" s="1" t="str">
        <f>IF(StatementLookup[[#This Row],[LearningStatementEnter]]="",StatementLookup[[#This Row],[LearningStatementAuto]],StatementLookup[[#This Row],[LearningStatementEnter]])</f>
        <v>Explain the purpose of each substance in the formulation in relation to its purpose.</v>
      </c>
      <c r="P705" s="43" t="s">
        <v>1729</v>
      </c>
      <c r="Q705" s="1" t="s">
        <v>2953</v>
      </c>
      <c r="R705" s="1"/>
      <c r="S70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05" s="43"/>
      <c r="U705" s="43"/>
      <c r="V705" s="43"/>
      <c r="W705" s="43"/>
      <c r="X705" s="43"/>
      <c r="Y705" s="43"/>
      <c r="Z705" s="43"/>
      <c r="AA705" s="43"/>
      <c r="AC705" s="43"/>
      <c r="AD705" s="43"/>
    </row>
    <row r="706" spans="1:30" ht="14.65" customHeight="1" x14ac:dyDescent="0.25">
      <c r="A706" s="42" t="str">
        <f>_xlfn.XLOOKUP(StatementLookup[[#This Row],[TopicID]],TopicLookup[TopicID],TopicLookup[SyllabusSubject])</f>
        <v>Science</v>
      </c>
      <c r="B706" s="43">
        <f>_xlfn.XLOOKUP(StatementLookup[[#This Row],[TopicID]],TopicLookup[TopicID],TopicLookup[SyllabusKeyStage])</f>
        <v>3</v>
      </c>
      <c r="C706" s="43" t="str">
        <f>_xlfn.XLOOKUP(StatementLookup[[#This Row],[TopicID]],topics!I:I,topics!D:D)</f>
        <v>KS3.Science</v>
      </c>
      <c r="D706" s="43" t="str">
        <f>_xlfn.XLOOKUP(StatementLookup[[#This Row],[TopicID]],topics!I:I,topics!E:E)</f>
        <v>Y8.Science</v>
      </c>
      <c r="E706" s="44">
        <v>8</v>
      </c>
      <c r="F706" s="36" t="s">
        <v>13</v>
      </c>
      <c r="G706" s="45">
        <v>5</v>
      </c>
      <c r="H706" s="36">
        <v>4</v>
      </c>
      <c r="I706" s="46">
        <v>1</v>
      </c>
      <c r="J70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8C5</v>
      </c>
      <c r="K70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8C5.4</v>
      </c>
      <c r="L70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8C5.4.1</v>
      </c>
      <c r="M706" s="26" t="str">
        <f>IF(ISERROR(_xlfn.XLOOKUP(StatementLookup[[#This Row],[TopicID]],TopicLookup[TopicID],TopicLookup[TopicTitle])),"",_xlfn.XLOOKUP(StatementLookup[[#This Row],[TopicID]],TopicLookup[TopicID],TopicLookup[TopicTitle]))</f>
        <v>Materials</v>
      </c>
      <c r="N706" s="42" t="str">
        <f>IF(ISERROR(_xlfn.XLOOKUP(StatementLookup[[#This Row],[LessonID]],LessonLookup[LessonID],LessonLookup[LessonTitle])),"",_xlfn.XLOOKUP(StatementLookup[[#This Row],[LessonID]],LessonLookup[LessonID],LessonLookup[LessonTitle]))</f>
        <v>Investigating the composition of concrete</v>
      </c>
      <c r="O706" s="1" t="str">
        <f>IF(StatementLookup[[#This Row],[LearningStatementEnter]]="",StatementLookup[[#This Row],[LearningStatementAuto]],StatementLookup[[#This Row],[LearningStatementEnter]])</f>
        <v>State the variables in an investigation and follow a method.</v>
      </c>
      <c r="P706" s="43" t="s">
        <v>1730</v>
      </c>
      <c r="Q706" s="1" t="s">
        <v>2953</v>
      </c>
      <c r="R706" s="1"/>
      <c r="S70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06" s="43"/>
      <c r="U706" s="43"/>
      <c r="V706" s="43"/>
      <c r="W706" s="43"/>
      <c r="X706" s="43"/>
      <c r="Y706" s="43"/>
      <c r="Z706" s="43"/>
      <c r="AA706" s="43"/>
      <c r="AC706" s="43"/>
      <c r="AD706" s="43"/>
    </row>
    <row r="707" spans="1:30" ht="14.65" customHeight="1" x14ac:dyDescent="0.25">
      <c r="A707" s="42" t="str">
        <f>_xlfn.XLOOKUP(StatementLookup[[#This Row],[TopicID]],TopicLookup[TopicID],TopicLookup[SyllabusSubject])</f>
        <v>Science</v>
      </c>
      <c r="B707" s="43">
        <f>_xlfn.XLOOKUP(StatementLookup[[#This Row],[TopicID]],TopicLookup[TopicID],TopicLookup[SyllabusKeyStage])</f>
        <v>3</v>
      </c>
      <c r="C707" s="43" t="str">
        <f>_xlfn.XLOOKUP(StatementLookup[[#This Row],[TopicID]],topics!I:I,topics!D:D)</f>
        <v>KS3.Science</v>
      </c>
      <c r="D707" s="43" t="str">
        <f>_xlfn.XLOOKUP(StatementLookup[[#This Row],[TopicID]],topics!I:I,topics!E:E)</f>
        <v>Y8.Science</v>
      </c>
      <c r="E707" s="44">
        <v>8</v>
      </c>
      <c r="F707" s="36" t="s">
        <v>13</v>
      </c>
      <c r="G707" s="45">
        <v>5</v>
      </c>
      <c r="H707" s="36">
        <v>4</v>
      </c>
      <c r="I707" s="46">
        <v>2</v>
      </c>
      <c r="J70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8C5</v>
      </c>
      <c r="K70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8C5.4</v>
      </c>
      <c r="L70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8C5.4.2</v>
      </c>
      <c r="M707" s="26" t="str">
        <f>IF(ISERROR(_xlfn.XLOOKUP(StatementLookup[[#This Row],[TopicID]],TopicLookup[TopicID],TopicLookup[TopicTitle])),"",_xlfn.XLOOKUP(StatementLookup[[#This Row],[TopicID]],TopicLookup[TopicID],TopicLookup[TopicTitle]))</f>
        <v>Materials</v>
      </c>
      <c r="N707" s="42" t="str">
        <f>IF(ISERROR(_xlfn.XLOOKUP(StatementLookup[[#This Row],[LessonID]],LessonLookup[LessonID],LessonLookup[LessonTitle])),"",_xlfn.XLOOKUP(StatementLookup[[#This Row],[LessonID]],LessonLookup[LessonID],LessonLookup[LessonTitle]))</f>
        <v>Investigating the composition of concrete</v>
      </c>
      <c r="O707" s="1" t="str">
        <f>IF(StatementLookup[[#This Row],[LearningStatementEnter]]="",StatementLookup[[#This Row],[LearningStatementAuto]],StatementLookup[[#This Row],[LearningStatementEnter]])</f>
        <v>Collect and record accurate data, present results and write a conclusion.</v>
      </c>
      <c r="P707" s="43" t="s">
        <v>1731</v>
      </c>
      <c r="Q707" s="1" t="s">
        <v>2953</v>
      </c>
      <c r="R707" s="1"/>
      <c r="S70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07" s="43"/>
      <c r="U707" s="43"/>
      <c r="V707" s="43"/>
      <c r="W707" s="43"/>
      <c r="X707" s="43"/>
      <c r="Y707" s="43"/>
      <c r="Z707" s="43"/>
      <c r="AA707" s="43"/>
      <c r="AC707" s="43"/>
      <c r="AD707" s="43"/>
    </row>
    <row r="708" spans="1:30" ht="14.65" customHeight="1" x14ac:dyDescent="0.25">
      <c r="A708" s="42" t="str">
        <f>_xlfn.XLOOKUP(StatementLookup[[#This Row],[TopicID]],TopicLookup[TopicID],TopicLookup[SyllabusSubject])</f>
        <v>Science</v>
      </c>
      <c r="B708" s="43">
        <f>_xlfn.XLOOKUP(StatementLookup[[#This Row],[TopicID]],TopicLookup[TopicID],TopicLookup[SyllabusKeyStage])</f>
        <v>3</v>
      </c>
      <c r="C708" s="43" t="str">
        <f>_xlfn.XLOOKUP(StatementLookup[[#This Row],[TopicID]],topics!I:I,topics!D:D)</f>
        <v>KS3.Science</v>
      </c>
      <c r="D708" s="43" t="str">
        <f>_xlfn.XLOOKUP(StatementLookup[[#This Row],[TopicID]],topics!I:I,topics!E:E)</f>
        <v>Y8.Science</v>
      </c>
      <c r="E708" s="44">
        <v>8</v>
      </c>
      <c r="F708" s="36" t="s">
        <v>13</v>
      </c>
      <c r="G708" s="45">
        <v>5</v>
      </c>
      <c r="H708" s="36">
        <v>4</v>
      </c>
      <c r="I708" s="46">
        <v>3</v>
      </c>
      <c r="J70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8C5</v>
      </c>
      <c r="K70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8C5.4</v>
      </c>
      <c r="L70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8C5.4.3</v>
      </c>
      <c r="M708" s="26" t="str">
        <f>IF(ISERROR(_xlfn.XLOOKUP(StatementLookup[[#This Row],[TopicID]],TopicLookup[TopicID],TopicLookup[TopicTitle])),"",_xlfn.XLOOKUP(StatementLookup[[#This Row],[TopicID]],TopicLookup[TopicID],TopicLookup[TopicTitle]))</f>
        <v>Materials</v>
      </c>
      <c r="N708" s="42" t="str">
        <f>IF(ISERROR(_xlfn.XLOOKUP(StatementLookup[[#This Row],[LessonID]],LessonLookup[LessonID],LessonLookup[LessonTitle])),"",_xlfn.XLOOKUP(StatementLookup[[#This Row],[LessonID]],LessonLookup[LessonID],LessonLookup[LessonTitle]))</f>
        <v>Investigating the composition of concrete</v>
      </c>
      <c r="O708" s="1" t="str">
        <f>IF(StatementLookup[[#This Row],[LearningStatementEnter]]="",StatementLookup[[#This Row],[LearningStatementAuto]],StatementLookup[[#This Row],[LearningStatementEnter]])</f>
        <v>Write detailed conclusions and evaluate the method for future improvements.</v>
      </c>
      <c r="P708" s="43" t="s">
        <v>1732</v>
      </c>
      <c r="Q708" s="1" t="s">
        <v>2953</v>
      </c>
      <c r="R708" s="1"/>
      <c r="S70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08" s="43"/>
      <c r="U708" s="43"/>
      <c r="V708" s="43"/>
      <c r="W708" s="43"/>
      <c r="X708" s="43"/>
      <c r="Y708" s="43"/>
      <c r="Z708" s="43"/>
      <c r="AA708" s="43"/>
      <c r="AC708" s="43"/>
      <c r="AD708" s="43"/>
    </row>
    <row r="709" spans="1:30" ht="14.65" customHeight="1" x14ac:dyDescent="0.25">
      <c r="A709" s="42" t="str">
        <f>_xlfn.XLOOKUP(StatementLookup[[#This Row],[TopicID]],TopicLookup[TopicID],TopicLookup[SyllabusSubject])</f>
        <v>Science</v>
      </c>
      <c r="B709" s="43">
        <f>_xlfn.XLOOKUP(StatementLookup[[#This Row],[TopicID]],TopicLookup[TopicID],TopicLookup[SyllabusKeyStage])</f>
        <v>3</v>
      </c>
      <c r="C709" s="43" t="str">
        <f>_xlfn.XLOOKUP(StatementLookup[[#This Row],[TopicID]],topics!I:I,topics!D:D)</f>
        <v>KS3.Science</v>
      </c>
      <c r="D709" s="43" t="str">
        <f>_xlfn.XLOOKUP(StatementLookup[[#This Row],[TopicID]],topics!I:I,topics!E:E)</f>
        <v>Y8.Science</v>
      </c>
      <c r="E709" s="44">
        <v>8</v>
      </c>
      <c r="F709" s="36" t="s">
        <v>13</v>
      </c>
      <c r="G709" s="45">
        <v>5</v>
      </c>
      <c r="H709" s="36">
        <v>5</v>
      </c>
      <c r="I709" s="46">
        <v>1</v>
      </c>
      <c r="J70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8C5</v>
      </c>
      <c r="K70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8C5.5</v>
      </c>
      <c r="L70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8C5.5.1</v>
      </c>
      <c r="M709" s="26" t="str">
        <f>IF(ISERROR(_xlfn.XLOOKUP(StatementLookup[[#This Row],[TopicID]],TopicLookup[TopicID],TopicLookup[TopicTitle])),"",_xlfn.XLOOKUP(StatementLookup[[#This Row],[TopicID]],TopicLookup[TopicID],TopicLookup[TopicTitle]))</f>
        <v>Materials</v>
      </c>
      <c r="N709" s="42" t="str">
        <f>IF(ISERROR(_xlfn.XLOOKUP(StatementLookup[[#This Row],[LessonID]],LessonLookup[LessonID],LessonLookup[LessonTitle])),"",_xlfn.XLOOKUP(StatementLookup[[#This Row],[LessonID]],LessonLookup[LessonID],LessonLookup[LessonTitle]))</f>
        <v>Polymers</v>
      </c>
      <c r="O709" s="1" t="str">
        <f>IF(StatementLookup[[#This Row],[LearningStatementEnter]]="",StatementLookup[[#This Row],[LearningStatementAuto]],StatementLookup[[#This Row],[LearningStatementEnter]])</f>
        <v>Recall what a polymer is and give examples.</v>
      </c>
      <c r="P709" s="43" t="s">
        <v>1733</v>
      </c>
      <c r="Q709" s="1" t="s">
        <v>2953</v>
      </c>
      <c r="R709" s="1"/>
      <c r="S70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09" s="43"/>
      <c r="U709" s="43"/>
      <c r="V709" s="43"/>
      <c r="W709" s="43"/>
      <c r="X709" s="43"/>
      <c r="Y709" s="43"/>
      <c r="Z709" s="43"/>
      <c r="AA709" s="43"/>
      <c r="AC709" s="43"/>
      <c r="AD709" s="43"/>
    </row>
    <row r="710" spans="1:30" ht="14.65" customHeight="1" x14ac:dyDescent="0.25">
      <c r="A710" s="42" t="str">
        <f>_xlfn.XLOOKUP(StatementLookup[[#This Row],[TopicID]],TopicLookup[TopicID],TopicLookup[SyllabusSubject])</f>
        <v>Science</v>
      </c>
      <c r="B710" s="43">
        <f>_xlfn.XLOOKUP(StatementLookup[[#This Row],[TopicID]],TopicLookup[TopicID],TopicLookup[SyllabusKeyStage])</f>
        <v>3</v>
      </c>
      <c r="C710" s="43" t="str">
        <f>_xlfn.XLOOKUP(StatementLookup[[#This Row],[TopicID]],topics!I:I,topics!D:D)</f>
        <v>KS3.Science</v>
      </c>
      <c r="D710" s="43" t="str">
        <f>_xlfn.XLOOKUP(StatementLookup[[#This Row],[TopicID]],topics!I:I,topics!E:E)</f>
        <v>Y8.Science</v>
      </c>
      <c r="E710" s="44">
        <v>8</v>
      </c>
      <c r="F710" s="36" t="s">
        <v>13</v>
      </c>
      <c r="G710" s="45">
        <v>5</v>
      </c>
      <c r="H710" s="36">
        <v>5</v>
      </c>
      <c r="I710" s="46">
        <v>2</v>
      </c>
      <c r="J71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8C5</v>
      </c>
      <c r="K71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8C5.5</v>
      </c>
      <c r="L71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8C5.5.2</v>
      </c>
      <c r="M710" s="26" t="str">
        <f>IF(ISERROR(_xlfn.XLOOKUP(StatementLookup[[#This Row],[TopicID]],TopicLookup[TopicID],TopicLookup[TopicTitle])),"",_xlfn.XLOOKUP(StatementLookup[[#This Row],[TopicID]],TopicLookup[TopicID],TopicLookup[TopicTitle]))</f>
        <v>Materials</v>
      </c>
      <c r="N710" s="42" t="str">
        <f>IF(ISERROR(_xlfn.XLOOKUP(StatementLookup[[#This Row],[LessonID]],LessonLookup[LessonID],LessonLookup[LessonTitle])),"",_xlfn.XLOOKUP(StatementLookup[[#This Row],[LessonID]],LessonLookup[LessonID],LessonLookup[LessonTitle]))</f>
        <v>Polymers</v>
      </c>
      <c r="O710" s="1" t="str">
        <f>IF(StatementLookup[[#This Row],[LearningStatementEnter]]="",StatementLookup[[#This Row],[LearningStatementAuto]],StatementLookup[[#This Row],[LearningStatementEnter]])</f>
        <v>Describe how polymers are formed.</v>
      </c>
      <c r="P710" s="43" t="s">
        <v>1734</v>
      </c>
      <c r="Q710" s="1" t="s">
        <v>2953</v>
      </c>
      <c r="R710" s="1"/>
      <c r="S71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10" s="43"/>
      <c r="U710" s="43"/>
      <c r="V710" s="43"/>
      <c r="W710" s="43"/>
      <c r="X710" s="43"/>
      <c r="Y710" s="43"/>
      <c r="Z710" s="43"/>
      <c r="AA710" s="43"/>
      <c r="AC710" s="43"/>
      <c r="AD710" s="43"/>
    </row>
    <row r="711" spans="1:30" ht="14.65" customHeight="1" x14ac:dyDescent="0.25">
      <c r="A711" s="42" t="str">
        <f>_xlfn.XLOOKUP(StatementLookup[[#This Row],[TopicID]],TopicLookup[TopicID],TopicLookup[SyllabusSubject])</f>
        <v>Science</v>
      </c>
      <c r="B711" s="43">
        <f>_xlfn.XLOOKUP(StatementLookup[[#This Row],[TopicID]],TopicLookup[TopicID],TopicLookup[SyllabusKeyStage])</f>
        <v>3</v>
      </c>
      <c r="C711" s="43" t="str">
        <f>_xlfn.XLOOKUP(StatementLookup[[#This Row],[TopicID]],topics!I:I,topics!D:D)</f>
        <v>KS3.Science</v>
      </c>
      <c r="D711" s="43" t="str">
        <f>_xlfn.XLOOKUP(StatementLookup[[#This Row],[TopicID]],topics!I:I,topics!E:E)</f>
        <v>Y8.Science</v>
      </c>
      <c r="E711" s="44">
        <v>8</v>
      </c>
      <c r="F711" s="36" t="s">
        <v>13</v>
      </c>
      <c r="G711" s="45">
        <v>5</v>
      </c>
      <c r="H711" s="36">
        <v>5</v>
      </c>
      <c r="I711" s="46">
        <v>3</v>
      </c>
      <c r="J71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8C5</v>
      </c>
      <c r="K71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8C5.5</v>
      </c>
      <c r="L71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8C5.5.3</v>
      </c>
      <c r="M711" s="26" t="str">
        <f>IF(ISERROR(_xlfn.XLOOKUP(StatementLookup[[#This Row],[TopicID]],TopicLookup[TopicID],TopicLookup[TopicTitle])),"",_xlfn.XLOOKUP(StatementLookup[[#This Row],[TopicID]],TopicLookup[TopicID],TopicLookup[TopicTitle]))</f>
        <v>Materials</v>
      </c>
      <c r="N711" s="42" t="str">
        <f>IF(ISERROR(_xlfn.XLOOKUP(StatementLookup[[#This Row],[LessonID]],LessonLookup[LessonID],LessonLookup[LessonTitle])),"",_xlfn.XLOOKUP(StatementLookup[[#This Row],[LessonID]],LessonLookup[LessonID],LessonLookup[LessonTitle]))</f>
        <v>Polymers</v>
      </c>
      <c r="O711" s="1" t="str">
        <f>IF(StatementLookup[[#This Row],[LearningStatementEnter]]="",StatementLookup[[#This Row],[LearningStatementAuto]],StatementLookup[[#This Row],[LearningStatementEnter]])</f>
        <v>Explain the main properties of polymers.</v>
      </c>
      <c r="P711" s="43" t="s">
        <v>1735</v>
      </c>
      <c r="Q711" s="1" t="s">
        <v>2953</v>
      </c>
      <c r="R711" s="1"/>
      <c r="S71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11" s="43"/>
      <c r="U711" s="43"/>
      <c r="V711" s="43"/>
      <c r="W711" s="43"/>
      <c r="X711" s="43"/>
      <c r="Y711" s="43"/>
      <c r="Z711" s="43"/>
      <c r="AA711" s="43"/>
      <c r="AC711" s="43"/>
      <c r="AD711" s="43"/>
    </row>
    <row r="712" spans="1:30" ht="14.65" customHeight="1" x14ac:dyDescent="0.25">
      <c r="A712" s="42" t="str">
        <f>_xlfn.XLOOKUP(StatementLookup[[#This Row],[TopicID]],TopicLookup[TopicID],TopicLookup[SyllabusSubject])</f>
        <v>Science</v>
      </c>
      <c r="B712" s="43">
        <f>_xlfn.XLOOKUP(StatementLookup[[#This Row],[TopicID]],TopicLookup[TopicID],TopicLookup[SyllabusKeyStage])</f>
        <v>3</v>
      </c>
      <c r="C712" s="43" t="str">
        <f>_xlfn.XLOOKUP(StatementLookup[[#This Row],[TopicID]],topics!I:I,topics!D:D)</f>
        <v>KS3.Science</v>
      </c>
      <c r="D712" s="43" t="str">
        <f>_xlfn.XLOOKUP(StatementLookup[[#This Row],[TopicID]],topics!I:I,topics!E:E)</f>
        <v>Y8.Science</v>
      </c>
      <c r="E712" s="44">
        <v>8</v>
      </c>
      <c r="F712" s="36" t="s">
        <v>13</v>
      </c>
      <c r="G712" s="45">
        <v>5</v>
      </c>
      <c r="H712" s="36">
        <v>6</v>
      </c>
      <c r="I712" s="46">
        <v>1</v>
      </c>
      <c r="J71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8C5</v>
      </c>
      <c r="K71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8C5.6</v>
      </c>
      <c r="L71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8C5.6.1</v>
      </c>
      <c r="M712" s="26" t="str">
        <f>IF(ISERROR(_xlfn.XLOOKUP(StatementLookup[[#This Row],[TopicID]],TopicLookup[TopicID],TopicLookup[TopicTitle])),"",_xlfn.XLOOKUP(StatementLookup[[#This Row],[TopicID]],TopicLookup[TopicID],TopicLookup[TopicTitle]))</f>
        <v>Materials</v>
      </c>
      <c r="N712" s="42" t="str">
        <f>IF(ISERROR(_xlfn.XLOOKUP(StatementLookup[[#This Row],[LessonID]],LessonLookup[LessonID],LessonLookup[LessonTitle])),"",_xlfn.XLOOKUP(StatementLookup[[#This Row],[LessonID]],LessonLookup[LessonID],LessonLookup[LessonTitle]))</f>
        <v>Biodegrad-ability</v>
      </c>
      <c r="O712" s="1" t="str">
        <f>IF(StatementLookup[[#This Row],[LearningStatementEnter]]="",StatementLookup[[#This Row],[LearningStatementAuto]],StatementLookup[[#This Row],[LearningStatementEnter]])</f>
        <v>Recall the term biodegradable and non-biodegradable.</v>
      </c>
      <c r="P712" s="43" t="s">
        <v>1736</v>
      </c>
      <c r="Q712" s="1" t="s">
        <v>2953</v>
      </c>
      <c r="R712" s="1"/>
      <c r="S71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12" s="43"/>
      <c r="U712" s="43"/>
      <c r="V712" s="43"/>
      <c r="W712" s="43"/>
      <c r="X712" s="43"/>
      <c r="Y712" s="43"/>
      <c r="Z712" s="43"/>
      <c r="AA712" s="43"/>
      <c r="AC712" s="43"/>
      <c r="AD712" s="43"/>
    </row>
    <row r="713" spans="1:30" ht="14.65" customHeight="1" x14ac:dyDescent="0.25">
      <c r="A713" s="42" t="str">
        <f>_xlfn.XLOOKUP(StatementLookup[[#This Row],[TopicID]],TopicLookup[TopicID],TopicLookup[SyllabusSubject])</f>
        <v>Science</v>
      </c>
      <c r="B713" s="43">
        <f>_xlfn.XLOOKUP(StatementLookup[[#This Row],[TopicID]],TopicLookup[TopicID],TopicLookup[SyllabusKeyStage])</f>
        <v>3</v>
      </c>
      <c r="C713" s="43" t="str">
        <f>_xlfn.XLOOKUP(StatementLookup[[#This Row],[TopicID]],topics!I:I,topics!D:D)</f>
        <v>KS3.Science</v>
      </c>
      <c r="D713" s="43" t="str">
        <f>_xlfn.XLOOKUP(StatementLookup[[#This Row],[TopicID]],topics!I:I,topics!E:E)</f>
        <v>Y8.Science</v>
      </c>
      <c r="E713" s="44">
        <v>8</v>
      </c>
      <c r="F713" s="36" t="s">
        <v>13</v>
      </c>
      <c r="G713" s="45">
        <v>5</v>
      </c>
      <c r="H713" s="36">
        <v>6</v>
      </c>
      <c r="I713" s="46">
        <v>2</v>
      </c>
      <c r="J71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8C5</v>
      </c>
      <c r="K71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8C5.6</v>
      </c>
      <c r="L71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8C5.6.2</v>
      </c>
      <c r="M713" s="26" t="str">
        <f>IF(ISERROR(_xlfn.XLOOKUP(StatementLookup[[#This Row],[TopicID]],TopicLookup[TopicID],TopicLookup[TopicTitle])),"",_xlfn.XLOOKUP(StatementLookup[[#This Row],[TopicID]],TopicLookup[TopicID],TopicLookup[TopicTitle]))</f>
        <v>Materials</v>
      </c>
      <c r="N713" s="42" t="str">
        <f>IF(ISERROR(_xlfn.XLOOKUP(StatementLookup[[#This Row],[LessonID]],LessonLookup[LessonID],LessonLookup[LessonTitle])),"",_xlfn.XLOOKUP(StatementLookup[[#This Row],[LessonID]],LessonLookup[LessonID],LessonLookup[LessonTitle]))</f>
        <v>Biodegrad-ability</v>
      </c>
      <c r="O713" s="1" t="str">
        <f>IF(StatementLookup[[#This Row],[LearningStatementEnter]]="",StatementLookup[[#This Row],[LearningStatementAuto]],StatementLookup[[#This Row],[LearningStatementEnter]])</f>
        <v>Describe what benefits there are of biodegradable substances.</v>
      </c>
      <c r="P713" s="43" t="s">
        <v>1737</v>
      </c>
      <c r="Q713" s="1" t="s">
        <v>2953</v>
      </c>
      <c r="R713" s="1"/>
      <c r="S71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13" s="43"/>
      <c r="U713" s="43"/>
      <c r="V713" s="43"/>
      <c r="W713" s="43"/>
      <c r="X713" s="43"/>
      <c r="Y713" s="43"/>
      <c r="Z713" s="43"/>
      <c r="AA713" s="43"/>
      <c r="AC713" s="43"/>
      <c r="AD713" s="43"/>
    </row>
    <row r="714" spans="1:30" ht="14.65" customHeight="1" x14ac:dyDescent="0.25">
      <c r="A714" s="42" t="str">
        <f>_xlfn.XLOOKUP(StatementLookup[[#This Row],[TopicID]],TopicLookup[TopicID],TopicLookup[SyllabusSubject])</f>
        <v>Science</v>
      </c>
      <c r="B714" s="43">
        <f>_xlfn.XLOOKUP(StatementLookup[[#This Row],[TopicID]],TopicLookup[TopicID],TopicLookup[SyllabusKeyStage])</f>
        <v>3</v>
      </c>
      <c r="C714" s="43" t="str">
        <f>_xlfn.XLOOKUP(StatementLookup[[#This Row],[TopicID]],topics!I:I,topics!D:D)</f>
        <v>KS3.Science</v>
      </c>
      <c r="D714" s="43" t="str">
        <f>_xlfn.XLOOKUP(StatementLookup[[#This Row],[TopicID]],topics!I:I,topics!E:E)</f>
        <v>Y8.Science</v>
      </c>
      <c r="E714" s="44">
        <v>8</v>
      </c>
      <c r="F714" s="36" t="s">
        <v>13</v>
      </c>
      <c r="G714" s="45">
        <v>5</v>
      </c>
      <c r="H714" s="36">
        <v>6</v>
      </c>
      <c r="I714" s="46">
        <v>3</v>
      </c>
      <c r="J71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8C5</v>
      </c>
      <c r="K71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8C5.6</v>
      </c>
      <c r="L71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8C5.6.3</v>
      </c>
      <c r="M714" s="26" t="str">
        <f>IF(ISERROR(_xlfn.XLOOKUP(StatementLookup[[#This Row],[TopicID]],TopicLookup[TopicID],TopicLookup[TopicTitle])),"",_xlfn.XLOOKUP(StatementLookup[[#This Row],[TopicID]],TopicLookup[TopicID],TopicLookup[TopicTitle]))</f>
        <v>Materials</v>
      </c>
      <c r="N714" s="42" t="str">
        <f>IF(ISERROR(_xlfn.XLOOKUP(StatementLookup[[#This Row],[LessonID]],LessonLookup[LessonID],LessonLookup[LessonTitle])),"",_xlfn.XLOOKUP(StatementLookup[[#This Row],[LessonID]],LessonLookup[LessonID],LessonLookup[LessonTitle]))</f>
        <v>Biodegrad-ability</v>
      </c>
      <c r="O714" s="1" t="str">
        <f>IF(StatementLookup[[#This Row],[LearningStatementEnter]]="",StatementLookup[[#This Row],[LearningStatementAuto]],StatementLookup[[#This Row],[LearningStatementEnter]])</f>
        <v>Explain biodegradable substances are broken down.</v>
      </c>
      <c r="P714" s="43" t="s">
        <v>1738</v>
      </c>
      <c r="Q714" s="1" t="s">
        <v>2953</v>
      </c>
      <c r="R714" s="1"/>
      <c r="S71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14" s="43"/>
      <c r="U714" s="43"/>
      <c r="V714" s="43"/>
      <c r="W714" s="43"/>
      <c r="X714" s="43"/>
      <c r="Y714" s="43"/>
      <c r="Z714" s="43"/>
      <c r="AA714" s="43"/>
      <c r="AC714" s="43"/>
      <c r="AD714" s="43"/>
    </row>
    <row r="715" spans="1:30" ht="14.65" customHeight="1" x14ac:dyDescent="0.25">
      <c r="A715" s="42" t="str">
        <f>_xlfn.XLOOKUP(StatementLookup[[#This Row],[TopicID]],TopicLookup[TopicID],TopicLookup[SyllabusSubject])</f>
        <v>Science</v>
      </c>
      <c r="B715" s="43">
        <f>_xlfn.XLOOKUP(StatementLookup[[#This Row],[TopicID]],TopicLookup[TopicID],TopicLookup[SyllabusKeyStage])</f>
        <v>3</v>
      </c>
      <c r="C715" s="43" t="str">
        <f>_xlfn.XLOOKUP(StatementLookup[[#This Row],[TopicID]],topics!I:I,topics!D:D)</f>
        <v>KS3.Science</v>
      </c>
      <c r="D715" s="43" t="str">
        <f>_xlfn.XLOOKUP(StatementLookup[[#This Row],[TopicID]],topics!I:I,topics!E:E)</f>
        <v>Y8.Science</v>
      </c>
      <c r="E715" s="44">
        <v>8</v>
      </c>
      <c r="F715" s="36" t="s">
        <v>13</v>
      </c>
      <c r="G715" s="45">
        <v>5</v>
      </c>
      <c r="H715" s="36">
        <v>7</v>
      </c>
      <c r="I715" s="46">
        <v>1</v>
      </c>
      <c r="J71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8C5</v>
      </c>
      <c r="K71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8C5.7</v>
      </c>
      <c r="L71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8C5.7.1</v>
      </c>
      <c r="M715" s="26" t="str">
        <f>IF(ISERROR(_xlfn.XLOOKUP(StatementLookup[[#This Row],[TopicID]],TopicLookup[TopicID],TopicLookup[TopicTitle])),"",_xlfn.XLOOKUP(StatementLookup[[#This Row],[TopicID]],TopicLookup[TopicID],TopicLookup[TopicTitle]))</f>
        <v>Materials</v>
      </c>
      <c r="N715" s="42" t="str">
        <f>IF(ISERROR(_xlfn.XLOOKUP(StatementLookup[[#This Row],[LessonID]],LessonLookup[LessonID],LessonLookup[LessonTitle])),"",_xlfn.XLOOKUP(StatementLookup[[#This Row],[LessonID]],LessonLookup[LessonID],LessonLookup[LessonTitle]))</f>
        <v>Recycling materials</v>
      </c>
      <c r="O715" s="1" t="str">
        <f>IF(StatementLookup[[#This Row],[LearningStatementEnter]]="",StatementLookup[[#This Row],[LearningStatementAuto]],StatementLookup[[#This Row],[LearningStatementEnter]])</f>
        <v>Recall examples of materials that can be recycled.</v>
      </c>
      <c r="P715" s="43" t="s">
        <v>1739</v>
      </c>
      <c r="Q715" s="1" t="s">
        <v>2953</v>
      </c>
      <c r="R715" s="1"/>
      <c r="S71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15" s="43"/>
      <c r="U715" s="43"/>
      <c r="V715" s="43"/>
      <c r="W715" s="43"/>
      <c r="X715" s="43"/>
      <c r="Y715" s="43"/>
      <c r="Z715" s="43"/>
      <c r="AA715" s="43"/>
      <c r="AC715" s="43"/>
      <c r="AD715" s="43"/>
    </row>
    <row r="716" spans="1:30" ht="14.65" customHeight="1" x14ac:dyDescent="0.25">
      <c r="A716" s="42" t="str">
        <f>_xlfn.XLOOKUP(StatementLookup[[#This Row],[TopicID]],TopicLookup[TopicID],TopicLookup[SyllabusSubject])</f>
        <v>Science</v>
      </c>
      <c r="B716" s="43">
        <f>_xlfn.XLOOKUP(StatementLookup[[#This Row],[TopicID]],TopicLookup[TopicID],TopicLookup[SyllabusKeyStage])</f>
        <v>3</v>
      </c>
      <c r="C716" s="43" t="str">
        <f>_xlfn.XLOOKUP(StatementLookup[[#This Row],[TopicID]],topics!I:I,topics!D:D)</f>
        <v>KS3.Science</v>
      </c>
      <c r="D716" s="43" t="str">
        <f>_xlfn.XLOOKUP(StatementLookup[[#This Row],[TopicID]],topics!I:I,topics!E:E)</f>
        <v>Y8.Science</v>
      </c>
      <c r="E716" s="44">
        <v>8</v>
      </c>
      <c r="F716" s="36" t="s">
        <v>13</v>
      </c>
      <c r="G716" s="45">
        <v>5</v>
      </c>
      <c r="H716" s="36">
        <v>7</v>
      </c>
      <c r="I716" s="46">
        <v>2</v>
      </c>
      <c r="J71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8C5</v>
      </c>
      <c r="K71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8C5.7</v>
      </c>
      <c r="L71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8C5.7.2</v>
      </c>
      <c r="M716" s="26" t="str">
        <f>IF(ISERROR(_xlfn.XLOOKUP(StatementLookup[[#This Row],[TopicID]],TopicLookup[TopicID],TopicLookup[TopicTitle])),"",_xlfn.XLOOKUP(StatementLookup[[#This Row],[TopicID]],TopicLookup[TopicID],TopicLookup[TopicTitle]))</f>
        <v>Materials</v>
      </c>
      <c r="N716" s="42" t="str">
        <f>IF(ISERROR(_xlfn.XLOOKUP(StatementLookup[[#This Row],[LessonID]],LessonLookup[LessonID],LessonLookup[LessonTitle])),"",_xlfn.XLOOKUP(StatementLookup[[#This Row],[LessonID]],LessonLookup[LessonID],LessonLookup[LessonTitle]))</f>
        <v>Recycling materials</v>
      </c>
      <c r="O716" s="1" t="str">
        <f>IF(StatementLookup[[#This Row],[LearningStatementEnter]]="",StatementLookup[[#This Row],[LearningStatementAuto]],StatementLookup[[#This Row],[LearningStatementEnter]])</f>
        <v>Describe the processes involved with recycling.</v>
      </c>
      <c r="P716" s="43" t="s">
        <v>1740</v>
      </c>
      <c r="Q716" s="1" t="s">
        <v>2953</v>
      </c>
      <c r="R716" s="1"/>
      <c r="S71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16" s="43"/>
      <c r="U716" s="43"/>
      <c r="V716" s="43"/>
      <c r="W716" s="43"/>
      <c r="X716" s="43"/>
      <c r="Y716" s="43"/>
      <c r="Z716" s="43"/>
      <c r="AA716" s="43"/>
      <c r="AC716" s="43"/>
      <c r="AD716" s="43"/>
    </row>
    <row r="717" spans="1:30" ht="14.65" customHeight="1" x14ac:dyDescent="0.25">
      <c r="A717" s="42" t="str">
        <f>_xlfn.XLOOKUP(StatementLookup[[#This Row],[TopicID]],TopicLookup[TopicID],TopicLookup[SyllabusSubject])</f>
        <v>Science</v>
      </c>
      <c r="B717" s="43">
        <f>_xlfn.XLOOKUP(StatementLookup[[#This Row],[TopicID]],TopicLookup[TopicID],TopicLookup[SyllabusKeyStage])</f>
        <v>3</v>
      </c>
      <c r="C717" s="43" t="str">
        <f>_xlfn.XLOOKUP(StatementLookup[[#This Row],[TopicID]],topics!I:I,topics!D:D)</f>
        <v>KS3.Science</v>
      </c>
      <c r="D717" s="43" t="str">
        <f>_xlfn.XLOOKUP(StatementLookup[[#This Row],[TopicID]],topics!I:I,topics!E:E)</f>
        <v>Y8.Science</v>
      </c>
      <c r="E717" s="44">
        <v>8</v>
      </c>
      <c r="F717" s="36" t="s">
        <v>13</v>
      </c>
      <c r="G717" s="45">
        <v>5</v>
      </c>
      <c r="H717" s="36">
        <v>7</v>
      </c>
      <c r="I717" s="46">
        <v>3</v>
      </c>
      <c r="J71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8C5</v>
      </c>
      <c r="K71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8C5.7</v>
      </c>
      <c r="L71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8C5.7.3</v>
      </c>
      <c r="M717" s="26" t="str">
        <f>IF(ISERROR(_xlfn.XLOOKUP(StatementLookup[[#This Row],[TopicID]],TopicLookup[TopicID],TopicLookup[TopicTitle])),"",_xlfn.XLOOKUP(StatementLookup[[#This Row],[TopicID]],TopicLookup[TopicID],TopicLookup[TopicTitle]))</f>
        <v>Materials</v>
      </c>
      <c r="N717" s="42" t="str">
        <f>IF(ISERROR(_xlfn.XLOOKUP(StatementLookup[[#This Row],[LessonID]],LessonLookup[LessonID],LessonLookup[LessonTitle])),"",_xlfn.XLOOKUP(StatementLookup[[#This Row],[LessonID]],LessonLookup[LessonID],LessonLookup[LessonTitle]))</f>
        <v>Recycling materials</v>
      </c>
      <c r="O717" s="1" t="str">
        <f>IF(StatementLookup[[#This Row],[LearningStatementEnter]]="",StatementLookup[[#This Row],[LearningStatementAuto]],StatementLookup[[#This Row],[LearningStatementEnter]])</f>
        <v>Analyse the pros and cons of recycling different materials.</v>
      </c>
      <c r="P717" s="43" t="s">
        <v>1741</v>
      </c>
      <c r="Q717" s="1" t="s">
        <v>2953</v>
      </c>
      <c r="R717" s="1"/>
      <c r="S71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17" s="43"/>
      <c r="U717" s="43"/>
      <c r="V717" s="43"/>
      <c r="W717" s="43"/>
      <c r="X717" s="43"/>
      <c r="Y717" s="43"/>
      <c r="Z717" s="43"/>
      <c r="AA717" s="43"/>
      <c r="AC717" s="43"/>
      <c r="AD717" s="43"/>
    </row>
    <row r="718" spans="1:30" ht="14.65" customHeight="1" x14ac:dyDescent="0.25">
      <c r="A718" s="42" t="str">
        <f>_xlfn.XLOOKUP(StatementLookup[[#This Row],[TopicID]],TopicLookup[TopicID],TopicLookup[SyllabusSubject])</f>
        <v>Science</v>
      </c>
      <c r="B718" s="43">
        <f>_xlfn.XLOOKUP(StatementLookup[[#This Row],[TopicID]],TopicLookup[TopicID],TopicLookup[SyllabusKeyStage])</f>
        <v>3</v>
      </c>
      <c r="C718" s="43" t="str">
        <f>_xlfn.XLOOKUP(StatementLookup[[#This Row],[TopicID]],topics!I:I,topics!D:D)</f>
        <v>KS3.Science</v>
      </c>
      <c r="D718" s="43" t="str">
        <f>_xlfn.XLOOKUP(StatementLookup[[#This Row],[TopicID]],topics!I:I,topics!E:E)</f>
        <v>Y8.Science</v>
      </c>
      <c r="E718" s="44">
        <v>8</v>
      </c>
      <c r="F718" s="36" t="s">
        <v>13</v>
      </c>
      <c r="G718" s="45">
        <v>5</v>
      </c>
      <c r="H718" s="36">
        <v>8</v>
      </c>
      <c r="I718" s="46">
        <v>1</v>
      </c>
      <c r="J71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8C5</v>
      </c>
      <c r="K71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8C5.8</v>
      </c>
      <c r="L71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8C5.8.1</v>
      </c>
      <c r="M718" s="26" t="str">
        <f>IF(ISERROR(_xlfn.XLOOKUP(StatementLookup[[#This Row],[TopicID]],TopicLookup[TopicID],TopicLookup[TopicTitle])),"",_xlfn.XLOOKUP(StatementLookup[[#This Row],[TopicID]],TopicLookup[TopicID],TopicLookup[TopicTitle]))</f>
        <v>Materials</v>
      </c>
      <c r="N718" s="42" t="str">
        <f>IF(ISERROR(_xlfn.XLOOKUP(StatementLookup[[#This Row],[LessonID]],LessonLookup[LessonID],LessonLookup[LessonTitle])),"",_xlfn.XLOOKUP(StatementLookup[[#This Row],[LessonID]],LessonLookup[LessonID],LessonLookup[LessonTitle]))</f>
        <v>Materials for the future – design materials for a product</v>
      </c>
      <c r="O718" s="1" t="str">
        <f>IF(StatementLookup[[#This Row],[LearningStatementEnter]]="",StatementLookup[[#This Row],[LearningStatementAuto]],StatementLookup[[#This Row],[LearningStatementEnter]])</f>
        <v>Identify which materials are suitable for a given product</v>
      </c>
      <c r="P718" s="43" t="s">
        <v>1742</v>
      </c>
      <c r="Q718" s="1" t="s">
        <v>2953</v>
      </c>
      <c r="R718" s="1"/>
      <c r="S71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18" s="43"/>
      <c r="U718" s="43"/>
      <c r="V718" s="43"/>
      <c r="W718" s="43"/>
      <c r="X718" s="43"/>
      <c r="Y718" s="43"/>
      <c r="Z718" s="43"/>
      <c r="AA718" s="43"/>
      <c r="AC718" s="43"/>
      <c r="AD718" s="43"/>
    </row>
    <row r="719" spans="1:30" ht="14.65" customHeight="1" x14ac:dyDescent="0.25">
      <c r="A719" s="42" t="str">
        <f>_xlfn.XLOOKUP(StatementLookup[[#This Row],[TopicID]],TopicLookup[TopicID],TopicLookup[SyllabusSubject])</f>
        <v>Science</v>
      </c>
      <c r="B719" s="43">
        <f>_xlfn.XLOOKUP(StatementLookup[[#This Row],[TopicID]],TopicLookup[TopicID],TopicLookup[SyllabusKeyStage])</f>
        <v>3</v>
      </c>
      <c r="C719" s="43" t="str">
        <f>_xlfn.XLOOKUP(StatementLookup[[#This Row],[TopicID]],topics!I:I,topics!D:D)</f>
        <v>KS3.Science</v>
      </c>
      <c r="D719" s="43" t="str">
        <f>_xlfn.XLOOKUP(StatementLookup[[#This Row],[TopicID]],topics!I:I,topics!E:E)</f>
        <v>Y8.Science</v>
      </c>
      <c r="E719" s="44">
        <v>8</v>
      </c>
      <c r="F719" s="36" t="s">
        <v>13</v>
      </c>
      <c r="G719" s="45">
        <v>5</v>
      </c>
      <c r="H719" s="36">
        <v>8</v>
      </c>
      <c r="I719" s="46">
        <v>2</v>
      </c>
      <c r="J71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8C5</v>
      </c>
      <c r="K71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8C5.8</v>
      </c>
      <c r="L71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8C5.8.2</v>
      </c>
      <c r="M719" s="26" t="str">
        <f>IF(ISERROR(_xlfn.XLOOKUP(StatementLookup[[#This Row],[TopicID]],TopicLookup[TopicID],TopicLookup[TopicTitle])),"",_xlfn.XLOOKUP(StatementLookup[[#This Row],[TopicID]],TopicLookup[TopicID],TopicLookup[TopicTitle]))</f>
        <v>Materials</v>
      </c>
      <c r="N719" s="42" t="str">
        <f>IF(ISERROR(_xlfn.XLOOKUP(StatementLookup[[#This Row],[LessonID]],LessonLookup[LessonID],LessonLookup[LessonTitle])),"",_xlfn.XLOOKUP(StatementLookup[[#This Row],[LessonID]],LessonLookup[LessonID],LessonLookup[LessonTitle]))</f>
        <v>Materials for the future – design materials for a product</v>
      </c>
      <c r="O719" s="1" t="str">
        <f>IF(StatementLookup[[#This Row],[LearningStatementEnter]]="",StatementLookup[[#This Row],[LearningStatementAuto]],StatementLookup[[#This Row],[LearningStatementEnter]])</f>
        <v>Describe the useful properties of each material in relation to its use.</v>
      </c>
      <c r="P719" s="43" t="s">
        <v>1743</v>
      </c>
      <c r="Q719" s="1" t="s">
        <v>2953</v>
      </c>
      <c r="R719" s="1"/>
      <c r="S71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19" s="43"/>
      <c r="U719" s="43"/>
      <c r="V719" s="43"/>
      <c r="W719" s="43"/>
      <c r="X719" s="43"/>
      <c r="Y719" s="43"/>
      <c r="Z719" s="43"/>
      <c r="AA719" s="43"/>
      <c r="AC719" s="43"/>
      <c r="AD719" s="43"/>
    </row>
    <row r="720" spans="1:30" ht="14.65" customHeight="1" x14ac:dyDescent="0.25">
      <c r="A720" s="42" t="str">
        <f>_xlfn.XLOOKUP(StatementLookup[[#This Row],[TopicID]],TopicLookup[TopicID],TopicLookup[SyllabusSubject])</f>
        <v>Science</v>
      </c>
      <c r="B720" s="43">
        <f>_xlfn.XLOOKUP(StatementLookup[[#This Row],[TopicID]],TopicLookup[TopicID],TopicLookup[SyllabusKeyStage])</f>
        <v>3</v>
      </c>
      <c r="C720" s="43" t="str">
        <f>_xlfn.XLOOKUP(StatementLookup[[#This Row],[TopicID]],topics!I:I,topics!D:D)</f>
        <v>KS3.Science</v>
      </c>
      <c r="D720" s="43" t="str">
        <f>_xlfn.XLOOKUP(StatementLookup[[#This Row],[TopicID]],topics!I:I,topics!E:E)</f>
        <v>Y8.Science</v>
      </c>
      <c r="E720" s="44">
        <v>8</v>
      </c>
      <c r="F720" s="36" t="s">
        <v>13</v>
      </c>
      <c r="G720" s="45">
        <v>5</v>
      </c>
      <c r="H720" s="36">
        <v>8</v>
      </c>
      <c r="I720" s="46">
        <v>3</v>
      </c>
      <c r="J72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8C5</v>
      </c>
      <c r="K72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8C5.8</v>
      </c>
      <c r="L72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8C5.8.3</v>
      </c>
      <c r="M720" s="26" t="str">
        <f>IF(ISERROR(_xlfn.XLOOKUP(StatementLookup[[#This Row],[TopicID]],TopicLookup[TopicID],TopicLookup[TopicTitle])),"",_xlfn.XLOOKUP(StatementLookup[[#This Row],[TopicID]],TopicLookup[TopicID],TopicLookup[TopicTitle]))</f>
        <v>Materials</v>
      </c>
      <c r="N720" s="42" t="str">
        <f>IF(ISERROR(_xlfn.XLOOKUP(StatementLookup[[#This Row],[LessonID]],LessonLookup[LessonID],LessonLookup[LessonTitle])),"",_xlfn.XLOOKUP(StatementLookup[[#This Row],[LessonID]],LessonLookup[LessonID],LessonLookup[LessonTitle]))</f>
        <v>Materials for the future – design materials for a product</v>
      </c>
      <c r="O720" s="1" t="str">
        <f>IF(StatementLookup[[#This Row],[LearningStatementEnter]]="",StatementLookup[[#This Row],[LearningStatementAuto]],StatementLookup[[#This Row],[LearningStatementEnter]])</f>
        <v>Explain why these materials would be more suitable than any existing material in relation to properties.</v>
      </c>
      <c r="P720" s="43" t="s">
        <v>1744</v>
      </c>
      <c r="Q720" s="1" t="s">
        <v>2953</v>
      </c>
      <c r="R720" s="1"/>
      <c r="S72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20" s="43"/>
      <c r="U720" s="43"/>
      <c r="V720" s="43"/>
      <c r="W720" s="43"/>
      <c r="X720" s="43"/>
      <c r="Y720" s="43"/>
      <c r="Z720" s="43"/>
      <c r="AA720" s="43"/>
      <c r="AC720" s="43"/>
      <c r="AD720" s="43"/>
    </row>
    <row r="721" spans="1:30" ht="14.65" customHeight="1" x14ac:dyDescent="0.25">
      <c r="A721" s="42" t="str">
        <f>_xlfn.XLOOKUP(StatementLookup[[#This Row],[TopicID]],TopicLookup[TopicID],TopicLookup[SyllabusSubject])</f>
        <v>Science</v>
      </c>
      <c r="B721" s="43">
        <f>_xlfn.XLOOKUP(StatementLookup[[#This Row],[TopicID]],TopicLookup[TopicID],TopicLookup[SyllabusKeyStage])</f>
        <v>3</v>
      </c>
      <c r="C721" s="43" t="str">
        <f>_xlfn.XLOOKUP(StatementLookup[[#This Row],[TopicID]],topics!I:I,topics!D:D)</f>
        <v>KS3.Science</v>
      </c>
      <c r="D721" s="43" t="str">
        <f>_xlfn.XLOOKUP(StatementLookup[[#This Row],[TopicID]],topics!I:I,topics!E:E)</f>
        <v>Y8.Science</v>
      </c>
      <c r="E721" s="44">
        <v>8</v>
      </c>
      <c r="F721" s="36" t="s">
        <v>13</v>
      </c>
      <c r="G721" s="45">
        <v>5</v>
      </c>
      <c r="H721" s="36" t="s">
        <v>8</v>
      </c>
      <c r="I721" s="46">
        <v>1</v>
      </c>
      <c r="J72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8C5</v>
      </c>
      <c r="K72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8C5.F</v>
      </c>
      <c r="L72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8C5.F.1</v>
      </c>
      <c r="M721" s="26" t="str">
        <f>IF(ISERROR(_xlfn.XLOOKUP(StatementLookup[[#This Row],[TopicID]],TopicLookup[TopicID],TopicLookup[TopicTitle])),"",_xlfn.XLOOKUP(StatementLookup[[#This Row],[TopicID]],TopicLookup[TopicID],TopicLookup[TopicTitle]))</f>
        <v>Materials</v>
      </c>
      <c r="N721" s="42" t="str">
        <f>IF(ISERROR(_xlfn.XLOOKUP(StatementLookup[[#This Row],[LessonID]],LessonLookup[LessonID],LessonLookup[LessonTitle])),"",_xlfn.XLOOKUP(StatementLookup[[#This Row],[LessonID]],LessonLookup[LessonID],LessonLookup[LessonTitle]))</f>
        <v>Test feedback: 8C5 Materials</v>
      </c>
      <c r="O721" s="1" t="str">
        <f>IF(StatementLookup[[#This Row],[LearningStatementEnter]]="",StatementLookup[[#This Row],[LearningStatementAuto]],StatementLookup[[#This Row],[LearningStatementEnter]])</f>
        <v>Review WWW &amp; EBI for topic 8C5 Materials</v>
      </c>
      <c r="P721" s="43"/>
      <c r="Q721" s="1" t="s">
        <v>2954</v>
      </c>
      <c r="R721" s="1"/>
      <c r="S72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WWW &amp; EBI for topic 8C5 Materials</v>
      </c>
      <c r="T721" s="43"/>
      <c r="U721" s="43"/>
      <c r="V721" s="43"/>
      <c r="W721" s="43"/>
      <c r="X721" s="43"/>
      <c r="Y721" s="43"/>
      <c r="Z721" s="43"/>
      <c r="AA721" s="43"/>
      <c r="AC721" s="43"/>
      <c r="AD721" s="43"/>
    </row>
    <row r="722" spans="1:30" ht="14.65" customHeight="1" x14ac:dyDescent="0.25">
      <c r="A722" s="42" t="str">
        <f>_xlfn.XLOOKUP(StatementLookup[[#This Row],[TopicID]],TopicLookup[TopicID],TopicLookup[SyllabusSubject])</f>
        <v>Science</v>
      </c>
      <c r="B722" s="43">
        <f>_xlfn.XLOOKUP(StatementLookup[[#This Row],[TopicID]],TopicLookup[TopicID],TopicLookup[SyllabusKeyStage])</f>
        <v>3</v>
      </c>
      <c r="C722" s="43" t="str">
        <f>_xlfn.XLOOKUP(StatementLookup[[#This Row],[TopicID]],topics!I:I,topics!D:D)</f>
        <v>KS3.Science</v>
      </c>
      <c r="D722" s="43" t="str">
        <f>_xlfn.XLOOKUP(StatementLookup[[#This Row],[TopicID]],topics!I:I,topics!E:E)</f>
        <v>Y8.Science</v>
      </c>
      <c r="E722" s="44">
        <v>8</v>
      </c>
      <c r="F722" s="36" t="s">
        <v>13</v>
      </c>
      <c r="G722" s="45">
        <v>5</v>
      </c>
      <c r="H722" s="36" t="s">
        <v>6</v>
      </c>
      <c r="I722" s="46">
        <v>1</v>
      </c>
      <c r="J72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8C5</v>
      </c>
      <c r="K72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8C5.R</v>
      </c>
      <c r="L72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8C5.R.1</v>
      </c>
      <c r="M722" s="26" t="str">
        <f>IF(ISERROR(_xlfn.XLOOKUP(StatementLookup[[#This Row],[TopicID]],TopicLookup[TopicID],TopicLookup[TopicTitle])),"",_xlfn.XLOOKUP(StatementLookup[[#This Row],[TopicID]],TopicLookup[TopicID],TopicLookup[TopicTitle]))</f>
        <v>Materials</v>
      </c>
      <c r="N722" s="42" t="str">
        <f>IF(ISERROR(_xlfn.XLOOKUP(StatementLookup[[#This Row],[LessonID]],LessonLookup[LessonID],LessonLookup[LessonTitle])),"",_xlfn.XLOOKUP(StatementLookup[[#This Row],[LessonID]],LessonLookup[LessonID],LessonLookup[LessonTitle]))</f>
        <v>Revision of topic 8C5 Materials</v>
      </c>
      <c r="O722" s="1" t="str">
        <f>IF(StatementLookup[[#This Row],[LearningStatementEnter]]="",StatementLookup[[#This Row],[LearningStatementAuto]],StatementLookup[[#This Row],[LearningStatementEnter]])</f>
        <v>Review topic 8C5 Materials</v>
      </c>
      <c r="P722" s="43"/>
      <c r="Q722" s="1" t="s">
        <v>2954</v>
      </c>
      <c r="R722" s="1"/>
      <c r="S72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topic 8C5 Materials</v>
      </c>
      <c r="T722" s="43"/>
      <c r="U722" s="43"/>
      <c r="V722" s="43"/>
      <c r="W722" s="43"/>
      <c r="X722" s="43"/>
      <c r="Y722" s="43"/>
      <c r="Z722" s="43"/>
      <c r="AA722" s="43"/>
      <c r="AC722" s="43"/>
      <c r="AD722" s="43"/>
    </row>
    <row r="723" spans="1:30" ht="14.65" customHeight="1" x14ac:dyDescent="0.25">
      <c r="A723" s="42" t="str">
        <f>_xlfn.XLOOKUP(StatementLookup[[#This Row],[TopicID]],TopicLookup[TopicID],TopicLookup[SyllabusSubject])</f>
        <v>Science</v>
      </c>
      <c r="B723" s="43">
        <f>_xlfn.XLOOKUP(StatementLookup[[#This Row],[TopicID]],TopicLookup[TopicID],TopicLookup[SyllabusKeyStage])</f>
        <v>3</v>
      </c>
      <c r="C723" s="43" t="str">
        <f>_xlfn.XLOOKUP(StatementLookup[[#This Row],[TopicID]],topics!I:I,topics!D:D)</f>
        <v>KS3.Science</v>
      </c>
      <c r="D723" s="43" t="str">
        <f>_xlfn.XLOOKUP(StatementLookup[[#This Row],[TopicID]],topics!I:I,topics!E:E)</f>
        <v>Y8.Science</v>
      </c>
      <c r="E723" s="44">
        <v>8</v>
      </c>
      <c r="F723" s="36" t="s">
        <v>13</v>
      </c>
      <c r="G723" s="45">
        <v>5</v>
      </c>
      <c r="H723" s="36" t="s">
        <v>7</v>
      </c>
      <c r="I723" s="46">
        <v>1</v>
      </c>
      <c r="J72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8C5</v>
      </c>
      <c r="K72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8C5.T</v>
      </c>
      <c r="L72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8C5.T.1</v>
      </c>
      <c r="M723" s="26" t="str">
        <f>IF(ISERROR(_xlfn.XLOOKUP(StatementLookup[[#This Row],[TopicID]],TopicLookup[TopicID],TopicLookup[TopicTitle])),"",_xlfn.XLOOKUP(StatementLookup[[#This Row],[TopicID]],TopicLookup[TopicID],TopicLookup[TopicTitle]))</f>
        <v>Materials</v>
      </c>
      <c r="N723" s="42" t="str">
        <f>IF(ISERROR(_xlfn.XLOOKUP(StatementLookup[[#This Row],[LessonID]],LessonLookup[LessonID],LessonLookup[LessonTitle])),"",_xlfn.XLOOKUP(StatementLookup[[#This Row],[LessonID]],LessonLookup[LessonID],LessonLookup[LessonTitle]))</f>
        <v>Topic test: 8C5 Materials</v>
      </c>
      <c r="O723" s="1" t="str">
        <f>IF(StatementLookup[[#This Row],[LearningStatementEnter]]="",StatementLookup[[#This Row],[LearningStatementAuto]],StatementLookup[[#This Row],[LearningStatementEnter]])</f>
        <v>Test understanding of topic 8C5 Materials</v>
      </c>
      <c r="P723" s="1"/>
      <c r="Q723" s="1" t="s">
        <v>2954</v>
      </c>
      <c r="R723" s="1"/>
      <c r="S72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Test understanding of topic 8C5 Materials</v>
      </c>
      <c r="T723" s="43"/>
      <c r="U723" s="43"/>
      <c r="V723" s="43"/>
      <c r="W723" s="43"/>
      <c r="X723" s="43"/>
      <c r="Y723" s="43"/>
      <c r="Z723" s="43"/>
      <c r="AA723" s="43"/>
      <c r="AC723" s="43"/>
      <c r="AD723" s="43"/>
    </row>
    <row r="724" spans="1:30" ht="14.65" customHeight="1" x14ac:dyDescent="0.25">
      <c r="A724" s="42" t="str">
        <f>_xlfn.XLOOKUP(StatementLookup[[#This Row],[TopicID]],TopicLookup[TopicID],TopicLookup[SyllabusSubject])</f>
        <v>Science</v>
      </c>
      <c r="B724" s="43">
        <f>_xlfn.XLOOKUP(StatementLookup[[#This Row],[TopicID]],TopicLookup[TopicID],TopicLookup[SyllabusKeyStage])</f>
        <v>3</v>
      </c>
      <c r="C724" s="43" t="str">
        <f>_xlfn.XLOOKUP(StatementLookup[[#This Row],[TopicID]],topics!I:I,topics!D:D)</f>
        <v>KS3.Science</v>
      </c>
      <c r="D724" s="43" t="str">
        <f>_xlfn.XLOOKUP(StatementLookup[[#This Row],[TopicID]],topics!I:I,topics!E:E)</f>
        <v>Y8.Science</v>
      </c>
      <c r="E724" s="44">
        <v>8</v>
      </c>
      <c r="F724" s="36" t="s">
        <v>13</v>
      </c>
      <c r="G724" s="45">
        <v>6</v>
      </c>
      <c r="H724" s="36">
        <v>1</v>
      </c>
      <c r="I724" s="46">
        <v>1</v>
      </c>
      <c r="J72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8C6</v>
      </c>
      <c r="K72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8C6.1</v>
      </c>
      <c r="L72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8C6.1.1</v>
      </c>
      <c r="M724" s="26" t="str">
        <f>IF(ISERROR(_xlfn.XLOOKUP(StatementLookup[[#This Row],[TopicID]],TopicLookup[TopicID],TopicLookup[TopicTitle])),"",_xlfn.XLOOKUP(StatementLookup[[#This Row],[TopicID]],TopicLookup[TopicID],TopicLookup[TopicTitle]))</f>
        <v>Chemistry Investigation</v>
      </c>
      <c r="N724" s="42" t="str">
        <f>IF(ISERROR(_xlfn.XLOOKUP(StatementLookup[[#This Row],[LessonID]],LessonLookup[LessonID],LessonLookup[LessonTitle])),"",_xlfn.XLOOKUP(StatementLookup[[#This Row],[LessonID]],LessonLookup[LessonID],LessonLookup[LessonTitle]))</f>
        <v>Rates of reaction – surface area</v>
      </c>
      <c r="O724" s="1" t="str">
        <f>IF(StatementLookup[[#This Row],[LearningStatementEnter]]="",StatementLookup[[#This Row],[LearningStatementAuto]],StatementLookup[[#This Row],[LearningStatementEnter]])</f>
        <v>Be able to collect accurate results and follow a given method.</v>
      </c>
      <c r="P724" s="43" t="s">
        <v>1745</v>
      </c>
      <c r="Q724" s="1" t="s">
        <v>2953</v>
      </c>
      <c r="R724" s="1"/>
      <c r="S72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24" s="43"/>
      <c r="U724" s="43"/>
      <c r="V724" s="43"/>
      <c r="W724" s="43"/>
      <c r="X724" s="43"/>
      <c r="Y724" s="43"/>
      <c r="Z724" s="43"/>
      <c r="AA724" s="43"/>
      <c r="AC724" s="43"/>
      <c r="AD724" s="43"/>
    </row>
    <row r="725" spans="1:30" ht="14.65" customHeight="1" x14ac:dyDescent="0.25">
      <c r="A725" s="42" t="str">
        <f>_xlfn.XLOOKUP(StatementLookup[[#This Row],[TopicID]],TopicLookup[TopicID],TopicLookup[SyllabusSubject])</f>
        <v>Science</v>
      </c>
      <c r="B725" s="43">
        <f>_xlfn.XLOOKUP(StatementLookup[[#This Row],[TopicID]],TopicLookup[TopicID],TopicLookup[SyllabusKeyStage])</f>
        <v>3</v>
      </c>
      <c r="C725" s="43" t="str">
        <f>_xlfn.XLOOKUP(StatementLookup[[#This Row],[TopicID]],topics!I:I,topics!D:D)</f>
        <v>KS3.Science</v>
      </c>
      <c r="D725" s="43" t="str">
        <f>_xlfn.XLOOKUP(StatementLookup[[#This Row],[TopicID]],topics!I:I,topics!E:E)</f>
        <v>Y8.Science</v>
      </c>
      <c r="E725" s="44">
        <v>8</v>
      </c>
      <c r="F725" s="36" t="s">
        <v>13</v>
      </c>
      <c r="G725" s="45">
        <v>6</v>
      </c>
      <c r="H725" s="36">
        <v>1</v>
      </c>
      <c r="I725" s="46">
        <v>2</v>
      </c>
      <c r="J72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8C6</v>
      </c>
      <c r="K72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8C6.1</v>
      </c>
      <c r="L72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8C6.1.2</v>
      </c>
      <c r="M725" s="26" t="str">
        <f>IF(ISERROR(_xlfn.XLOOKUP(StatementLookup[[#This Row],[TopicID]],TopicLookup[TopicID],TopicLookup[TopicTitle])),"",_xlfn.XLOOKUP(StatementLookup[[#This Row],[TopicID]],TopicLookup[TopicID],TopicLookup[TopicTitle]))</f>
        <v>Chemistry Investigation</v>
      </c>
      <c r="N725" s="42" t="str">
        <f>IF(ISERROR(_xlfn.XLOOKUP(StatementLookup[[#This Row],[LessonID]],LessonLookup[LessonID],LessonLookup[LessonTitle])),"",_xlfn.XLOOKUP(StatementLookup[[#This Row],[LessonID]],LessonLookup[LessonID],LessonLookup[LessonTitle]))</f>
        <v>Rates of reaction – surface area</v>
      </c>
      <c r="O725" s="1" t="str">
        <f>IF(StatementLookup[[#This Row],[LearningStatementEnter]]="",StatementLookup[[#This Row],[LearningStatementAuto]],StatementLookup[[#This Row],[LearningStatementEnter]])</f>
        <v>Be able to calculate a mean and identify anomalous results from data</v>
      </c>
      <c r="P725" s="43" t="s">
        <v>1746</v>
      </c>
      <c r="Q725" s="1" t="s">
        <v>2953</v>
      </c>
      <c r="R725" s="1"/>
      <c r="S72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25" s="43"/>
      <c r="U725" s="43"/>
      <c r="V725" s="43"/>
      <c r="W725" s="43"/>
      <c r="X725" s="43"/>
      <c r="Y725" s="43"/>
      <c r="Z725" s="43"/>
      <c r="AA725" s="43"/>
      <c r="AC725" s="43"/>
      <c r="AD725" s="43"/>
    </row>
    <row r="726" spans="1:30" ht="14.65" customHeight="1" x14ac:dyDescent="0.25">
      <c r="A726" s="42" t="str">
        <f>_xlfn.XLOOKUP(StatementLookup[[#This Row],[TopicID]],TopicLookup[TopicID],TopicLookup[SyllabusSubject])</f>
        <v>Science</v>
      </c>
      <c r="B726" s="43">
        <f>_xlfn.XLOOKUP(StatementLookup[[#This Row],[TopicID]],TopicLookup[TopicID],TopicLookup[SyllabusKeyStage])</f>
        <v>3</v>
      </c>
      <c r="C726" s="43" t="str">
        <f>_xlfn.XLOOKUP(StatementLookup[[#This Row],[TopicID]],topics!I:I,topics!D:D)</f>
        <v>KS3.Science</v>
      </c>
      <c r="D726" s="43" t="str">
        <f>_xlfn.XLOOKUP(StatementLookup[[#This Row],[TopicID]],topics!I:I,topics!E:E)</f>
        <v>Y8.Science</v>
      </c>
      <c r="E726" s="44">
        <v>8</v>
      </c>
      <c r="F726" s="36" t="s">
        <v>13</v>
      </c>
      <c r="G726" s="45">
        <v>6</v>
      </c>
      <c r="H726" s="36">
        <v>1</v>
      </c>
      <c r="I726" s="46">
        <v>3</v>
      </c>
      <c r="J72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8C6</v>
      </c>
      <c r="K72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8C6.1</v>
      </c>
      <c r="L72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8C6.1.3</v>
      </c>
      <c r="M726" s="26" t="str">
        <f>IF(ISERROR(_xlfn.XLOOKUP(StatementLookup[[#This Row],[TopicID]],TopicLookup[TopicID],TopicLookup[TopicTitle])),"",_xlfn.XLOOKUP(StatementLookup[[#This Row],[TopicID]],TopicLookup[TopicID],TopicLookup[TopicTitle]))</f>
        <v>Chemistry Investigation</v>
      </c>
      <c r="N726" s="42" t="str">
        <f>IF(ISERROR(_xlfn.XLOOKUP(StatementLookup[[#This Row],[LessonID]],LessonLookup[LessonID],LessonLookup[LessonTitle])),"",_xlfn.XLOOKUP(StatementLookup[[#This Row],[LessonID]],LessonLookup[LessonID],LessonLookup[LessonTitle]))</f>
        <v>Rates of reaction – surface area</v>
      </c>
      <c r="O726" s="1" t="str">
        <f>IF(StatementLookup[[#This Row],[LearningStatementEnter]]="",StatementLookup[[#This Row],[LearningStatementAuto]],StatementLookup[[#This Row],[LearningStatementEnter]])</f>
        <v>Explain the variables involved in an investigation including values and units.</v>
      </c>
      <c r="P726" s="43" t="s">
        <v>1747</v>
      </c>
      <c r="Q726" s="1" t="s">
        <v>2953</v>
      </c>
      <c r="R726" s="1"/>
      <c r="S72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26" s="43"/>
      <c r="U726" s="43"/>
      <c r="V726" s="43"/>
      <c r="W726" s="43"/>
      <c r="X726" s="43"/>
      <c r="Y726" s="43"/>
      <c r="Z726" s="43"/>
      <c r="AA726" s="43"/>
      <c r="AC726" s="43"/>
      <c r="AD726" s="43"/>
    </row>
    <row r="727" spans="1:30" ht="14.65" customHeight="1" x14ac:dyDescent="0.25">
      <c r="A727" s="42" t="str">
        <f>_xlfn.XLOOKUP(StatementLookup[[#This Row],[TopicID]],TopicLookup[TopicID],TopicLookup[SyllabusSubject])</f>
        <v>Science</v>
      </c>
      <c r="B727" s="43">
        <f>_xlfn.XLOOKUP(StatementLookup[[#This Row],[TopicID]],TopicLookup[TopicID],TopicLookup[SyllabusKeyStage])</f>
        <v>3</v>
      </c>
      <c r="C727" s="43" t="str">
        <f>_xlfn.XLOOKUP(StatementLookup[[#This Row],[TopicID]],topics!I:I,topics!D:D)</f>
        <v>KS3.Science</v>
      </c>
      <c r="D727" s="43" t="str">
        <f>_xlfn.XLOOKUP(StatementLookup[[#This Row],[TopicID]],topics!I:I,topics!E:E)</f>
        <v>Y8.Science</v>
      </c>
      <c r="E727" s="44">
        <v>8</v>
      </c>
      <c r="F727" s="36" t="s">
        <v>13</v>
      </c>
      <c r="G727" s="45">
        <v>6</v>
      </c>
      <c r="H727" s="36">
        <v>2</v>
      </c>
      <c r="I727" s="46">
        <v>1</v>
      </c>
      <c r="J72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8C6</v>
      </c>
      <c r="K72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8C6.2</v>
      </c>
      <c r="L72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8C6.2.1</v>
      </c>
      <c r="M727" s="26" t="str">
        <f>IF(ISERROR(_xlfn.XLOOKUP(StatementLookup[[#This Row],[TopicID]],TopicLookup[TopicID],TopicLookup[TopicTitle])),"",_xlfn.XLOOKUP(StatementLookup[[#This Row],[TopicID]],TopicLookup[TopicID],TopicLookup[TopicTitle]))</f>
        <v>Chemistry Investigation</v>
      </c>
      <c r="N727" s="42" t="str">
        <f>IF(ISERROR(_xlfn.XLOOKUP(StatementLookup[[#This Row],[LessonID]],LessonLookup[LessonID],LessonLookup[LessonTitle])),"",_xlfn.XLOOKUP(StatementLookup[[#This Row],[LessonID]],LessonLookup[LessonID],LessonLookup[LessonTitle]))</f>
        <v>Rates of reaction – temperature</v>
      </c>
      <c r="O727" s="1" t="str">
        <f>IF(StatementLookup[[#This Row],[LearningStatementEnter]]="",StatementLookup[[#This Row],[LearningStatementAuto]],StatementLookup[[#This Row],[LearningStatementEnter]])</f>
        <v>Be able to describe how rates of reactions are affected by temperature and collect accurate evidence</v>
      </c>
      <c r="P727" s="43" t="s">
        <v>1748</v>
      </c>
      <c r="Q727" s="1" t="s">
        <v>2953</v>
      </c>
      <c r="R727" s="1"/>
      <c r="S72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27" s="43"/>
      <c r="U727" s="43"/>
      <c r="V727" s="43"/>
      <c r="W727" s="43"/>
      <c r="X727" s="43"/>
      <c r="Y727" s="43"/>
      <c r="Z727" s="43"/>
      <c r="AA727" s="43"/>
      <c r="AC727" s="43"/>
      <c r="AD727" s="43"/>
    </row>
    <row r="728" spans="1:30" ht="14.65" customHeight="1" x14ac:dyDescent="0.25">
      <c r="A728" s="42" t="str">
        <f>_xlfn.XLOOKUP(StatementLookup[[#This Row],[TopicID]],TopicLookup[TopicID],TopicLookup[SyllabusSubject])</f>
        <v>Science</v>
      </c>
      <c r="B728" s="43">
        <f>_xlfn.XLOOKUP(StatementLookup[[#This Row],[TopicID]],TopicLookup[TopicID],TopicLookup[SyllabusKeyStage])</f>
        <v>3</v>
      </c>
      <c r="C728" s="43" t="str">
        <f>_xlfn.XLOOKUP(StatementLookup[[#This Row],[TopicID]],topics!I:I,topics!D:D)</f>
        <v>KS3.Science</v>
      </c>
      <c r="D728" s="43" t="str">
        <f>_xlfn.XLOOKUP(StatementLookup[[#This Row],[TopicID]],topics!I:I,topics!E:E)</f>
        <v>Y8.Science</v>
      </c>
      <c r="E728" s="44">
        <v>8</v>
      </c>
      <c r="F728" s="36" t="s">
        <v>13</v>
      </c>
      <c r="G728" s="45">
        <v>6</v>
      </c>
      <c r="H728" s="36">
        <v>2</v>
      </c>
      <c r="I728" s="46">
        <v>2</v>
      </c>
      <c r="J72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8C6</v>
      </c>
      <c r="K72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8C6.2</v>
      </c>
      <c r="L72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8C6.2.2</v>
      </c>
      <c r="M728" s="26" t="str">
        <f>IF(ISERROR(_xlfn.XLOOKUP(StatementLookup[[#This Row],[TopicID]],TopicLookup[TopicID],TopicLookup[TopicTitle])),"",_xlfn.XLOOKUP(StatementLookup[[#This Row],[TopicID]],TopicLookup[TopicID],TopicLookup[TopicTitle]))</f>
        <v>Chemistry Investigation</v>
      </c>
      <c r="N728" s="42" t="str">
        <f>IF(ISERROR(_xlfn.XLOOKUP(StatementLookup[[#This Row],[LessonID]],LessonLookup[LessonID],LessonLookup[LessonTitle])),"",_xlfn.XLOOKUP(StatementLookup[[#This Row],[LessonID]],LessonLookup[LessonID],LessonLookup[LessonTitle]))</f>
        <v>Rates of reaction – temperature</v>
      </c>
      <c r="O728" s="1" t="str">
        <f>IF(StatementLookup[[#This Row],[LearningStatementEnter]]="",StatementLookup[[#This Row],[LearningStatementAuto]],StatementLookup[[#This Row],[LearningStatementEnter]])</f>
        <v>Be able to explain R of R in terms of energy, particles and successful, frequent collisions</v>
      </c>
      <c r="P728" s="43" t="s">
        <v>1749</v>
      </c>
      <c r="Q728" s="1" t="s">
        <v>2953</v>
      </c>
      <c r="R728" s="1"/>
      <c r="S72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28" s="43"/>
      <c r="U728" s="43"/>
      <c r="V728" s="43"/>
      <c r="W728" s="43"/>
      <c r="X728" s="43"/>
      <c r="Y728" s="43"/>
      <c r="Z728" s="43"/>
      <c r="AA728" s="43"/>
      <c r="AC728" s="43"/>
      <c r="AD728" s="43"/>
    </row>
    <row r="729" spans="1:30" ht="14.65" customHeight="1" x14ac:dyDescent="0.25">
      <c r="A729" s="42" t="str">
        <f>_xlfn.XLOOKUP(StatementLookup[[#This Row],[TopicID]],TopicLookup[TopicID],TopicLookup[SyllabusSubject])</f>
        <v>Science</v>
      </c>
      <c r="B729" s="43">
        <f>_xlfn.XLOOKUP(StatementLookup[[#This Row],[TopicID]],TopicLookup[TopicID],TopicLookup[SyllabusKeyStage])</f>
        <v>3</v>
      </c>
      <c r="C729" s="43" t="str">
        <f>_xlfn.XLOOKUP(StatementLookup[[#This Row],[TopicID]],topics!I:I,topics!D:D)</f>
        <v>KS3.Science</v>
      </c>
      <c r="D729" s="43" t="str">
        <f>_xlfn.XLOOKUP(StatementLookup[[#This Row],[TopicID]],topics!I:I,topics!E:E)</f>
        <v>Y8.Science</v>
      </c>
      <c r="E729" s="44">
        <v>8</v>
      </c>
      <c r="F729" s="36" t="s">
        <v>13</v>
      </c>
      <c r="G729" s="45">
        <v>6</v>
      </c>
      <c r="H729" s="36">
        <v>2</v>
      </c>
      <c r="I729" s="46">
        <v>3</v>
      </c>
      <c r="J72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8C6</v>
      </c>
      <c r="K72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8C6.2</v>
      </c>
      <c r="L72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8C6.2.3</v>
      </c>
      <c r="M729" s="26" t="str">
        <f>IF(ISERROR(_xlfn.XLOOKUP(StatementLookup[[#This Row],[TopicID]],TopicLookup[TopicID],TopicLookup[TopicTitle])),"",_xlfn.XLOOKUP(StatementLookup[[#This Row],[TopicID]],TopicLookup[TopicID],TopicLookup[TopicTitle]))</f>
        <v>Chemistry Investigation</v>
      </c>
      <c r="N729" s="42" t="str">
        <f>IF(ISERROR(_xlfn.XLOOKUP(StatementLookup[[#This Row],[LessonID]],LessonLookup[LessonID],LessonLookup[LessonTitle])),"",_xlfn.XLOOKUP(StatementLookup[[#This Row],[LessonID]],LessonLookup[LessonID],LessonLookup[LessonTitle]))</f>
        <v>Rates of reaction – temperature</v>
      </c>
      <c r="O729" s="1" t="str">
        <f>IF(StatementLookup[[#This Row],[LearningStatementEnter]]="",StatementLookup[[#This Row],[LearningStatementAuto]],StatementLookup[[#This Row],[LearningStatementEnter]])</f>
        <v>Draw and analyse graphs to explain Rates of Reaction and use evidence to support conclusions</v>
      </c>
      <c r="P729" s="43" t="s">
        <v>1750</v>
      </c>
      <c r="Q729" s="1" t="s">
        <v>2953</v>
      </c>
      <c r="R729" s="1"/>
      <c r="S72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29" s="43"/>
      <c r="U729" s="43"/>
      <c r="V729" s="43"/>
      <c r="W729" s="43"/>
      <c r="X729" s="43"/>
      <c r="Y729" s="43"/>
      <c r="Z729" s="43"/>
      <c r="AA729" s="43"/>
      <c r="AC729" s="43"/>
      <c r="AD729" s="43"/>
    </row>
    <row r="730" spans="1:30" ht="14.65" customHeight="1" x14ac:dyDescent="0.25">
      <c r="A730" s="42" t="str">
        <f>_xlfn.XLOOKUP(StatementLookup[[#This Row],[TopicID]],TopicLookup[TopicID],TopicLookup[SyllabusSubject])</f>
        <v>Science</v>
      </c>
      <c r="B730" s="43">
        <f>_xlfn.XLOOKUP(StatementLookup[[#This Row],[TopicID]],TopicLookup[TopicID],TopicLookup[SyllabusKeyStage])</f>
        <v>3</v>
      </c>
      <c r="C730" s="43" t="str">
        <f>_xlfn.XLOOKUP(StatementLookup[[#This Row],[TopicID]],topics!I:I,topics!D:D)</f>
        <v>KS3.Science</v>
      </c>
      <c r="D730" s="43" t="str">
        <f>_xlfn.XLOOKUP(StatementLookup[[#This Row],[TopicID]],topics!I:I,topics!E:E)</f>
        <v>Y8.Science</v>
      </c>
      <c r="E730" s="44">
        <v>8</v>
      </c>
      <c r="F730" s="36" t="s">
        <v>13</v>
      </c>
      <c r="G730" s="45">
        <v>6</v>
      </c>
      <c r="H730" s="36">
        <v>3</v>
      </c>
      <c r="I730" s="46">
        <v>1</v>
      </c>
      <c r="J73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8C6</v>
      </c>
      <c r="K73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8C6.3</v>
      </c>
      <c r="L73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8C6.3.1</v>
      </c>
      <c r="M730" s="26" t="str">
        <f>IF(ISERROR(_xlfn.XLOOKUP(StatementLookup[[#This Row],[TopicID]],TopicLookup[TopicID],TopicLookup[TopicTitle])),"",_xlfn.XLOOKUP(StatementLookup[[#This Row],[TopicID]],TopicLookup[TopicID],TopicLookup[TopicTitle]))</f>
        <v>Chemistry Investigation</v>
      </c>
      <c r="N730" s="42" t="str">
        <f>IF(ISERROR(_xlfn.XLOOKUP(StatementLookup[[#This Row],[LessonID]],LessonLookup[LessonID],LessonLookup[LessonTitle])),"",_xlfn.XLOOKUP(StatementLookup[[#This Row],[LessonID]],LessonLookup[LessonID],LessonLookup[LessonTitle]))</f>
        <v>Catalysts</v>
      </c>
      <c r="O730" s="1" t="str">
        <f>IF(StatementLookup[[#This Row],[LearningStatementEnter]]="",StatementLookup[[#This Row],[LearningStatementAuto]],StatementLookup[[#This Row],[LearningStatementEnter]])</f>
        <v>Be able to recall what a catalyst is.</v>
      </c>
      <c r="P730" s="43" t="s">
        <v>1751</v>
      </c>
      <c r="Q730" s="1" t="s">
        <v>2953</v>
      </c>
      <c r="R730" s="1"/>
      <c r="S73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30" s="43"/>
      <c r="U730" s="43"/>
      <c r="V730" s="43"/>
      <c r="W730" s="43"/>
      <c r="X730" s="43"/>
      <c r="Y730" s="43"/>
      <c r="Z730" s="43"/>
      <c r="AA730" s="43"/>
      <c r="AC730" s="43"/>
      <c r="AD730" s="43"/>
    </row>
    <row r="731" spans="1:30" ht="14.65" customHeight="1" x14ac:dyDescent="0.25">
      <c r="A731" s="42" t="str">
        <f>_xlfn.XLOOKUP(StatementLookup[[#This Row],[TopicID]],TopicLookup[TopicID],TopicLookup[SyllabusSubject])</f>
        <v>Science</v>
      </c>
      <c r="B731" s="43">
        <f>_xlfn.XLOOKUP(StatementLookup[[#This Row],[TopicID]],TopicLookup[TopicID],TopicLookup[SyllabusKeyStage])</f>
        <v>3</v>
      </c>
      <c r="C731" s="43" t="str">
        <f>_xlfn.XLOOKUP(StatementLookup[[#This Row],[TopicID]],topics!I:I,topics!D:D)</f>
        <v>KS3.Science</v>
      </c>
      <c r="D731" s="43" t="str">
        <f>_xlfn.XLOOKUP(StatementLookup[[#This Row],[TopicID]],topics!I:I,topics!E:E)</f>
        <v>Y8.Science</v>
      </c>
      <c r="E731" s="44">
        <v>8</v>
      </c>
      <c r="F731" s="36" t="s">
        <v>13</v>
      </c>
      <c r="G731" s="45">
        <v>6</v>
      </c>
      <c r="H731" s="36">
        <v>3</v>
      </c>
      <c r="I731" s="46">
        <v>2</v>
      </c>
      <c r="J73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8C6</v>
      </c>
      <c r="K73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8C6.3</v>
      </c>
      <c r="L73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8C6.3.2</v>
      </c>
      <c r="M731" s="26" t="str">
        <f>IF(ISERROR(_xlfn.XLOOKUP(StatementLookup[[#This Row],[TopicID]],TopicLookup[TopicID],TopicLookup[TopicTitle])),"",_xlfn.XLOOKUP(StatementLookup[[#This Row],[TopicID]],TopicLookup[TopicID],TopicLookup[TopicTitle]))</f>
        <v>Chemistry Investigation</v>
      </c>
      <c r="N731" s="42" t="str">
        <f>IF(ISERROR(_xlfn.XLOOKUP(StatementLookup[[#This Row],[LessonID]],LessonLookup[LessonID],LessonLookup[LessonTitle])),"",_xlfn.XLOOKUP(StatementLookup[[#This Row],[LessonID]],LessonLookup[LessonID],LessonLookup[LessonTitle]))</f>
        <v>Catalysts</v>
      </c>
      <c r="O731" s="1" t="str">
        <f>IF(StatementLookup[[#This Row],[LearningStatementEnter]]="",StatementLookup[[#This Row],[LearningStatementAuto]],StatementLookup[[#This Row],[LearningStatementEnter]])</f>
        <v>Be able to describe how a catalyst works.</v>
      </c>
      <c r="P731" s="43" t="s">
        <v>1752</v>
      </c>
      <c r="Q731" s="1" t="s">
        <v>2953</v>
      </c>
      <c r="R731" s="1"/>
      <c r="S73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31" s="43"/>
      <c r="U731" s="43"/>
      <c r="V731" s="43"/>
      <c r="W731" s="43"/>
      <c r="X731" s="43"/>
      <c r="Y731" s="43"/>
      <c r="Z731" s="43"/>
      <c r="AA731" s="43"/>
      <c r="AC731" s="43"/>
      <c r="AD731" s="43"/>
    </row>
    <row r="732" spans="1:30" ht="14.65" customHeight="1" x14ac:dyDescent="0.25">
      <c r="A732" s="42" t="str">
        <f>_xlfn.XLOOKUP(StatementLookup[[#This Row],[TopicID]],TopicLookup[TopicID],TopicLookup[SyllabusSubject])</f>
        <v>Science</v>
      </c>
      <c r="B732" s="43">
        <f>_xlfn.XLOOKUP(StatementLookup[[#This Row],[TopicID]],TopicLookup[TopicID],TopicLookup[SyllabusKeyStage])</f>
        <v>3</v>
      </c>
      <c r="C732" s="43" t="str">
        <f>_xlfn.XLOOKUP(StatementLookup[[#This Row],[TopicID]],topics!I:I,topics!D:D)</f>
        <v>KS3.Science</v>
      </c>
      <c r="D732" s="43" t="str">
        <f>_xlfn.XLOOKUP(StatementLookup[[#This Row],[TopicID]],topics!I:I,topics!E:E)</f>
        <v>Y8.Science</v>
      </c>
      <c r="E732" s="44">
        <v>8</v>
      </c>
      <c r="F732" s="36" t="s">
        <v>13</v>
      </c>
      <c r="G732" s="45">
        <v>6</v>
      </c>
      <c r="H732" s="36">
        <v>3</v>
      </c>
      <c r="I732" s="46">
        <v>3</v>
      </c>
      <c r="J73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8C6</v>
      </c>
      <c r="K73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8C6.3</v>
      </c>
      <c r="L73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8C6.3.3</v>
      </c>
      <c r="M732" s="26" t="str">
        <f>IF(ISERROR(_xlfn.XLOOKUP(StatementLookup[[#This Row],[TopicID]],TopicLookup[TopicID],TopicLookup[TopicTitle])),"",_xlfn.XLOOKUP(StatementLookup[[#This Row],[TopicID]],TopicLookup[TopicID],TopicLookup[TopicTitle]))</f>
        <v>Chemistry Investigation</v>
      </c>
      <c r="N732" s="42" t="str">
        <f>IF(ISERROR(_xlfn.XLOOKUP(StatementLookup[[#This Row],[LessonID]],LessonLookup[LessonID],LessonLookup[LessonTitle])),"",_xlfn.XLOOKUP(StatementLookup[[#This Row],[LessonID]],LessonLookup[LessonID],LessonLookup[LessonTitle]))</f>
        <v>Catalysts</v>
      </c>
      <c r="O732" s="1" t="str">
        <f>IF(StatementLookup[[#This Row],[LearningStatementEnter]]="",StatementLookup[[#This Row],[LearningStatementAuto]],StatementLookup[[#This Row],[LearningStatementEnter]])</f>
        <v xml:space="preserve">Evaluate the benefits of using catalysts. </v>
      </c>
      <c r="P732" s="43" t="s">
        <v>1753</v>
      </c>
      <c r="Q732" s="1" t="s">
        <v>2953</v>
      </c>
      <c r="R732" s="1"/>
      <c r="S73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32" s="43"/>
      <c r="U732" s="43"/>
      <c r="V732" s="43"/>
      <c r="W732" s="43"/>
      <c r="X732" s="43"/>
      <c r="Y732" s="43"/>
      <c r="Z732" s="43"/>
      <c r="AA732" s="43"/>
      <c r="AC732" s="43"/>
      <c r="AD732" s="43"/>
    </row>
    <row r="733" spans="1:30" ht="14.65" customHeight="1" x14ac:dyDescent="0.25">
      <c r="A733" s="42" t="str">
        <f>_xlfn.XLOOKUP(StatementLookup[[#This Row],[TopicID]],TopicLookup[TopicID],TopicLookup[SyllabusSubject])</f>
        <v>Science</v>
      </c>
      <c r="B733" s="43">
        <f>_xlfn.XLOOKUP(StatementLookup[[#This Row],[TopicID]],TopicLookup[TopicID],TopicLookup[SyllabusKeyStage])</f>
        <v>3</v>
      </c>
      <c r="C733" s="43" t="str">
        <f>_xlfn.XLOOKUP(StatementLookup[[#This Row],[TopicID]],topics!I:I,topics!D:D)</f>
        <v>KS3.Science</v>
      </c>
      <c r="D733" s="43" t="str">
        <f>_xlfn.XLOOKUP(StatementLookup[[#This Row],[TopicID]],topics!I:I,topics!E:E)</f>
        <v>Y8.Science</v>
      </c>
      <c r="E733" s="44">
        <v>8</v>
      </c>
      <c r="F733" s="36" t="s">
        <v>13</v>
      </c>
      <c r="G733" s="45">
        <v>6</v>
      </c>
      <c r="H733" s="36">
        <v>4</v>
      </c>
      <c r="I733" s="46">
        <v>1</v>
      </c>
      <c r="J73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8C6</v>
      </c>
      <c r="K73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8C6.4</v>
      </c>
      <c r="L73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8C6.4.1</v>
      </c>
      <c r="M733" s="26" t="str">
        <f>IF(ISERROR(_xlfn.XLOOKUP(StatementLookup[[#This Row],[TopicID]],TopicLookup[TopicID],TopicLookup[TopicTitle])),"",_xlfn.XLOOKUP(StatementLookup[[#This Row],[TopicID]],TopicLookup[TopicID],TopicLookup[TopicTitle]))</f>
        <v>Chemistry Investigation</v>
      </c>
      <c r="N733" s="42" t="str">
        <f>IF(ISERROR(_xlfn.XLOOKUP(StatementLookup[[#This Row],[LessonID]],LessonLookup[LessonID],LessonLookup[LessonTitle])),"",_xlfn.XLOOKUP(StatementLookup[[#This Row],[LessonID]],LessonLookup[LessonID],LessonLookup[LessonTitle]))</f>
        <v>Fermentation</v>
      </c>
      <c r="O733" s="1" t="str">
        <f>IF(StatementLookup[[#This Row],[LearningStatementEnter]]="",StatementLookup[[#This Row],[LearningStatementAuto]],StatementLookup[[#This Row],[LearningStatementEnter]])</f>
        <v>Recall what fermentation is and what it is used for.</v>
      </c>
      <c r="P733" s="43" t="s">
        <v>1754</v>
      </c>
      <c r="Q733" s="1" t="s">
        <v>2953</v>
      </c>
      <c r="R733" s="1"/>
      <c r="S73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33" s="43"/>
      <c r="U733" s="43"/>
      <c r="V733" s="43"/>
      <c r="W733" s="43"/>
      <c r="X733" s="43"/>
      <c r="Y733" s="43"/>
      <c r="Z733" s="43"/>
      <c r="AA733" s="43"/>
      <c r="AC733" s="43"/>
      <c r="AD733" s="43"/>
    </row>
    <row r="734" spans="1:30" ht="14.65" customHeight="1" x14ac:dyDescent="0.25">
      <c r="A734" s="42" t="str">
        <f>_xlfn.XLOOKUP(StatementLookup[[#This Row],[TopicID]],TopicLookup[TopicID],TopicLookup[SyllabusSubject])</f>
        <v>Science</v>
      </c>
      <c r="B734" s="43">
        <f>_xlfn.XLOOKUP(StatementLookup[[#This Row],[TopicID]],TopicLookup[TopicID],TopicLookup[SyllabusKeyStage])</f>
        <v>3</v>
      </c>
      <c r="C734" s="43" t="str">
        <f>_xlfn.XLOOKUP(StatementLookup[[#This Row],[TopicID]],topics!I:I,topics!D:D)</f>
        <v>KS3.Science</v>
      </c>
      <c r="D734" s="43" t="str">
        <f>_xlfn.XLOOKUP(StatementLookup[[#This Row],[TopicID]],topics!I:I,topics!E:E)</f>
        <v>Y8.Science</v>
      </c>
      <c r="E734" s="44">
        <v>8</v>
      </c>
      <c r="F734" s="36" t="s">
        <v>13</v>
      </c>
      <c r="G734" s="45">
        <v>6</v>
      </c>
      <c r="H734" s="36">
        <v>4</v>
      </c>
      <c r="I734" s="46">
        <v>2</v>
      </c>
      <c r="J73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8C6</v>
      </c>
      <c r="K73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8C6.4</v>
      </c>
      <c r="L73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8C6.4.2</v>
      </c>
      <c r="M734" s="26" t="str">
        <f>IF(ISERROR(_xlfn.XLOOKUP(StatementLookup[[#This Row],[TopicID]],TopicLookup[TopicID],TopicLookup[TopicTitle])),"",_xlfn.XLOOKUP(StatementLookup[[#This Row],[TopicID]],TopicLookup[TopicID],TopicLookup[TopicTitle]))</f>
        <v>Chemistry Investigation</v>
      </c>
      <c r="N734" s="42" t="str">
        <f>IF(ISERROR(_xlfn.XLOOKUP(StatementLookup[[#This Row],[LessonID]],LessonLookup[LessonID],LessonLookup[LessonTitle])),"",_xlfn.XLOOKUP(StatementLookup[[#This Row],[LessonID]],LessonLookup[LessonID],LessonLookup[LessonTitle]))</f>
        <v>Fermentation</v>
      </c>
      <c r="O734" s="1" t="str">
        <f>IF(StatementLookup[[#This Row],[LearningStatementEnter]]="",StatementLookup[[#This Row],[LearningStatementAuto]],StatementLookup[[#This Row],[LearningStatementEnter]])</f>
        <v>Describe what is required for fermentation and produce equations to show the reactions taking place.</v>
      </c>
      <c r="P734" s="43" t="s">
        <v>1755</v>
      </c>
      <c r="Q734" s="1" t="s">
        <v>2953</v>
      </c>
      <c r="R734" s="1"/>
      <c r="S73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34" s="43"/>
      <c r="U734" s="43"/>
      <c r="V734" s="43"/>
      <c r="W734" s="43"/>
      <c r="X734" s="43"/>
      <c r="Y734" s="43"/>
      <c r="Z734" s="43"/>
      <c r="AA734" s="43"/>
      <c r="AC734" s="43"/>
      <c r="AD734" s="43"/>
    </row>
    <row r="735" spans="1:30" ht="14.65" customHeight="1" x14ac:dyDescent="0.25">
      <c r="A735" s="42" t="str">
        <f>_xlfn.XLOOKUP(StatementLookup[[#This Row],[TopicID]],TopicLookup[TopicID],TopicLookup[SyllabusSubject])</f>
        <v>Science</v>
      </c>
      <c r="B735" s="43">
        <f>_xlfn.XLOOKUP(StatementLookup[[#This Row],[TopicID]],TopicLookup[TopicID],TopicLookup[SyllabusKeyStage])</f>
        <v>3</v>
      </c>
      <c r="C735" s="43" t="str">
        <f>_xlfn.XLOOKUP(StatementLookup[[#This Row],[TopicID]],topics!I:I,topics!D:D)</f>
        <v>KS3.Science</v>
      </c>
      <c r="D735" s="43" t="str">
        <f>_xlfn.XLOOKUP(StatementLookup[[#This Row],[TopicID]],topics!I:I,topics!E:E)</f>
        <v>Y8.Science</v>
      </c>
      <c r="E735" s="44">
        <v>8</v>
      </c>
      <c r="F735" s="36" t="s">
        <v>13</v>
      </c>
      <c r="G735" s="45">
        <v>6</v>
      </c>
      <c r="H735" s="36">
        <v>4</v>
      </c>
      <c r="I735" s="46">
        <v>3</v>
      </c>
      <c r="J73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8C6</v>
      </c>
      <c r="K73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8C6.4</v>
      </c>
      <c r="L73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8C6.4.3</v>
      </c>
      <c r="M735" s="26" t="str">
        <f>IF(ISERROR(_xlfn.XLOOKUP(StatementLookup[[#This Row],[TopicID]],TopicLookup[TopicID],TopicLookup[TopicTitle])),"",_xlfn.XLOOKUP(StatementLookup[[#This Row],[TopicID]],TopicLookup[TopicID],TopicLookup[TopicTitle]))</f>
        <v>Chemistry Investigation</v>
      </c>
      <c r="N735" s="42" t="str">
        <f>IF(ISERROR(_xlfn.XLOOKUP(StatementLookup[[#This Row],[LessonID]],LessonLookup[LessonID],LessonLookup[LessonTitle])),"",_xlfn.XLOOKUP(StatementLookup[[#This Row],[LessonID]],LessonLookup[LessonID],LessonLookup[LessonTitle]))</f>
        <v>Fermentation</v>
      </c>
      <c r="O735" s="1" t="str">
        <f>IF(StatementLookup[[#This Row],[LearningStatementEnter]]="",StatementLookup[[#This Row],[LearningStatementAuto]],StatementLookup[[#This Row],[LearningStatementEnter]])</f>
        <v>Describe alternative uses for the products of fermentation.</v>
      </c>
      <c r="P735" s="43" t="s">
        <v>1756</v>
      </c>
      <c r="Q735" s="1" t="s">
        <v>2953</v>
      </c>
      <c r="R735" s="1"/>
      <c r="S73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35" s="43"/>
      <c r="U735" s="43"/>
      <c r="V735" s="43"/>
      <c r="W735" s="43"/>
      <c r="X735" s="43"/>
      <c r="Y735" s="43"/>
      <c r="Z735" s="43"/>
      <c r="AA735" s="43"/>
      <c r="AC735" s="43"/>
      <c r="AD735" s="43"/>
    </row>
    <row r="736" spans="1:30" ht="14.65" customHeight="1" x14ac:dyDescent="0.25">
      <c r="A736" s="42" t="str">
        <f>_xlfn.XLOOKUP(StatementLookup[[#This Row],[TopicID]],TopicLookup[TopicID],TopicLookup[SyllabusSubject])</f>
        <v>Science</v>
      </c>
      <c r="B736" s="43">
        <f>_xlfn.XLOOKUP(StatementLookup[[#This Row],[TopicID]],TopicLookup[TopicID],TopicLookup[SyllabusKeyStage])</f>
        <v>3</v>
      </c>
      <c r="C736" s="43" t="str">
        <f>_xlfn.XLOOKUP(StatementLookup[[#This Row],[TopicID]],topics!I:I,topics!D:D)</f>
        <v>KS3.Science</v>
      </c>
      <c r="D736" s="43" t="str">
        <f>_xlfn.XLOOKUP(StatementLookup[[#This Row],[TopicID]],topics!I:I,topics!E:E)</f>
        <v>Y8.Science</v>
      </c>
      <c r="E736" s="44">
        <v>8</v>
      </c>
      <c r="F736" s="36" t="s">
        <v>13</v>
      </c>
      <c r="G736" s="45">
        <v>6</v>
      </c>
      <c r="H736" s="36">
        <v>5</v>
      </c>
      <c r="I736" s="46">
        <v>1</v>
      </c>
      <c r="J73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8C6</v>
      </c>
      <c r="K73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8C6.5</v>
      </c>
      <c r="L73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8C6.5.1</v>
      </c>
      <c r="M736" s="26" t="str">
        <f>IF(ISERROR(_xlfn.XLOOKUP(StatementLookup[[#This Row],[TopicID]],TopicLookup[TopicID],TopicLookup[TopicTitle])),"",_xlfn.XLOOKUP(StatementLookup[[#This Row],[TopicID]],TopicLookup[TopicID],TopicLookup[TopicTitle]))</f>
        <v>Chemistry Investigation</v>
      </c>
      <c r="N736" s="42" t="str">
        <f>IF(ISERROR(_xlfn.XLOOKUP(StatementLookup[[#This Row],[LessonID]],LessonLookup[LessonID],LessonLookup[LessonTitle])),"",_xlfn.XLOOKUP(StatementLookup[[#This Row],[LessonID]],LessonLookup[LessonID],LessonLookup[LessonTitle]))</f>
        <v>Research task: Catalysts in industry or Fermentation in industry.</v>
      </c>
      <c r="O736" s="1" t="str">
        <f>IF(StatementLookup[[#This Row],[LearningStatementEnter]]="",StatementLookup[[#This Row],[LearningStatementAuto]],StatementLookup[[#This Row],[LearningStatementEnter]])</f>
        <v>Research uses for catalysts or fermentation in industry.</v>
      </c>
      <c r="P736" s="43" t="s">
        <v>1757</v>
      </c>
      <c r="Q736" s="1" t="s">
        <v>2953</v>
      </c>
      <c r="R736" s="1"/>
      <c r="S73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36" s="43"/>
      <c r="U736" s="43"/>
      <c r="V736" s="43"/>
      <c r="W736" s="43"/>
      <c r="X736" s="43"/>
      <c r="Y736" s="43"/>
      <c r="Z736" s="43"/>
      <c r="AA736" s="43"/>
      <c r="AC736" s="43"/>
      <c r="AD736" s="43"/>
    </row>
    <row r="737" spans="1:30" ht="14.65" customHeight="1" x14ac:dyDescent="0.25">
      <c r="A737" s="42" t="str">
        <f>_xlfn.XLOOKUP(StatementLookup[[#This Row],[TopicID]],TopicLookup[TopicID],TopicLookup[SyllabusSubject])</f>
        <v>Science</v>
      </c>
      <c r="B737" s="43">
        <f>_xlfn.XLOOKUP(StatementLookup[[#This Row],[TopicID]],TopicLookup[TopicID],TopicLookup[SyllabusKeyStage])</f>
        <v>3</v>
      </c>
      <c r="C737" s="43" t="str">
        <f>_xlfn.XLOOKUP(StatementLookup[[#This Row],[TopicID]],topics!I:I,topics!D:D)</f>
        <v>KS3.Science</v>
      </c>
      <c r="D737" s="43" t="str">
        <f>_xlfn.XLOOKUP(StatementLookup[[#This Row],[TopicID]],topics!I:I,topics!E:E)</f>
        <v>Y8.Science</v>
      </c>
      <c r="E737" s="44">
        <v>8</v>
      </c>
      <c r="F737" s="36" t="s">
        <v>13</v>
      </c>
      <c r="G737" s="45">
        <v>6</v>
      </c>
      <c r="H737" s="36">
        <v>5</v>
      </c>
      <c r="I737" s="46">
        <v>2</v>
      </c>
      <c r="J73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8C6</v>
      </c>
      <c r="K73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8C6.5</v>
      </c>
      <c r="L73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8C6.5.2</v>
      </c>
      <c r="M737" s="26" t="str">
        <f>IF(ISERROR(_xlfn.XLOOKUP(StatementLookup[[#This Row],[TopicID]],TopicLookup[TopicID],TopicLookup[TopicTitle])),"",_xlfn.XLOOKUP(StatementLookup[[#This Row],[TopicID]],TopicLookup[TopicID],TopicLookup[TopicTitle]))</f>
        <v>Chemistry Investigation</v>
      </c>
      <c r="N737" s="42" t="str">
        <f>IF(ISERROR(_xlfn.XLOOKUP(StatementLookup[[#This Row],[LessonID]],LessonLookup[LessonID],LessonLookup[LessonTitle])),"",_xlfn.XLOOKUP(StatementLookup[[#This Row],[LessonID]],LessonLookup[LessonID],LessonLookup[LessonTitle]))</f>
        <v>Research task: Catalysts in industry or Fermentation in industry.</v>
      </c>
      <c r="O737" s="1" t="str">
        <f>IF(StatementLookup[[#This Row],[LearningStatementEnter]]="",StatementLookup[[#This Row],[LearningStatementAuto]],StatementLookup[[#This Row],[LearningStatementEnter]])</f>
        <v>Give key examples of catalysts being used or how the fermentation process happens on an industrial scale.</v>
      </c>
      <c r="P737" s="43" t="s">
        <v>1758</v>
      </c>
      <c r="Q737" s="1" t="s">
        <v>2953</v>
      </c>
      <c r="R737" s="1"/>
      <c r="S73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37" s="43"/>
      <c r="U737" s="43"/>
      <c r="V737" s="43"/>
      <c r="W737" s="43"/>
      <c r="X737" s="43"/>
      <c r="Y737" s="43"/>
      <c r="Z737" s="43"/>
      <c r="AA737" s="43"/>
      <c r="AC737" s="43"/>
      <c r="AD737" s="43"/>
    </row>
    <row r="738" spans="1:30" ht="14.65" customHeight="1" x14ac:dyDescent="0.25">
      <c r="A738" s="42" t="str">
        <f>_xlfn.XLOOKUP(StatementLookup[[#This Row],[TopicID]],TopicLookup[TopicID],TopicLookup[SyllabusSubject])</f>
        <v>Science</v>
      </c>
      <c r="B738" s="43">
        <f>_xlfn.XLOOKUP(StatementLookup[[#This Row],[TopicID]],TopicLookup[TopicID],TopicLookup[SyllabusKeyStage])</f>
        <v>3</v>
      </c>
      <c r="C738" s="43" t="str">
        <f>_xlfn.XLOOKUP(StatementLookup[[#This Row],[TopicID]],topics!I:I,topics!D:D)</f>
        <v>KS3.Science</v>
      </c>
      <c r="D738" s="43" t="str">
        <f>_xlfn.XLOOKUP(StatementLookup[[#This Row],[TopicID]],topics!I:I,topics!E:E)</f>
        <v>Y8.Science</v>
      </c>
      <c r="E738" s="44">
        <v>8</v>
      </c>
      <c r="F738" s="36" t="s">
        <v>13</v>
      </c>
      <c r="G738" s="45">
        <v>6</v>
      </c>
      <c r="H738" s="36">
        <v>5</v>
      </c>
      <c r="I738" s="46">
        <v>3</v>
      </c>
      <c r="J73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8C6</v>
      </c>
      <c r="K73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8C6.5</v>
      </c>
      <c r="L73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8C6.5.3</v>
      </c>
      <c r="M738" s="26" t="str">
        <f>IF(ISERROR(_xlfn.XLOOKUP(StatementLookup[[#This Row],[TopicID]],TopicLookup[TopicID],TopicLookup[TopicTitle])),"",_xlfn.XLOOKUP(StatementLookup[[#This Row],[TopicID]],TopicLookup[TopicID],TopicLookup[TopicTitle]))</f>
        <v>Chemistry Investigation</v>
      </c>
      <c r="N738" s="42" t="str">
        <f>IF(ISERROR(_xlfn.XLOOKUP(StatementLookup[[#This Row],[LessonID]],LessonLookup[LessonID],LessonLookup[LessonTitle])),"",_xlfn.XLOOKUP(StatementLookup[[#This Row],[LessonID]],LessonLookup[LessonID],LessonLookup[LessonTitle]))</f>
        <v>Research task: Catalysts in industry or Fermentation in industry.</v>
      </c>
      <c r="O738" s="1" t="str">
        <f>IF(StatementLookup[[#This Row],[LearningStatementEnter]]="",StatementLookup[[#This Row],[LearningStatementAuto]],StatementLookup[[#This Row],[LearningStatementEnter]])</f>
        <v>Evaluate the benefits of using catalysts or using the products of formation for alternative purposes.</v>
      </c>
      <c r="P738" s="43" t="s">
        <v>1759</v>
      </c>
      <c r="Q738" s="1" t="s">
        <v>2953</v>
      </c>
      <c r="R738" s="1"/>
      <c r="S73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38" s="43"/>
      <c r="U738" s="43"/>
      <c r="V738" s="43"/>
      <c r="W738" s="43"/>
      <c r="X738" s="43"/>
      <c r="Y738" s="43"/>
      <c r="Z738" s="43"/>
      <c r="AA738" s="43"/>
      <c r="AC738" s="43"/>
      <c r="AD738" s="43"/>
    </row>
    <row r="739" spans="1:30" ht="14.65" customHeight="1" x14ac:dyDescent="0.25">
      <c r="A739" s="42" t="str">
        <f>_xlfn.XLOOKUP(StatementLookup[[#This Row],[TopicID]],TopicLookup[TopicID],TopicLookup[SyllabusSubject])</f>
        <v>Science</v>
      </c>
      <c r="B739" s="43">
        <f>_xlfn.XLOOKUP(StatementLookup[[#This Row],[TopicID]],TopicLookup[TopicID],TopicLookup[SyllabusKeyStage])</f>
        <v>3</v>
      </c>
      <c r="C739" s="43" t="str">
        <f>_xlfn.XLOOKUP(StatementLookup[[#This Row],[TopicID]],topics!I:I,topics!D:D)</f>
        <v>KS3.Science</v>
      </c>
      <c r="D739" s="43" t="str">
        <f>_xlfn.XLOOKUP(StatementLookup[[#This Row],[TopicID]],topics!I:I,topics!E:E)</f>
        <v>Y8.Science</v>
      </c>
      <c r="E739" s="44">
        <v>8</v>
      </c>
      <c r="F739" s="36" t="s">
        <v>13</v>
      </c>
      <c r="G739" s="45">
        <v>6</v>
      </c>
      <c r="H739" s="36" t="s">
        <v>10</v>
      </c>
      <c r="I739" s="46">
        <v>1</v>
      </c>
      <c r="J73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8C6</v>
      </c>
      <c r="K73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8C6.P</v>
      </c>
      <c r="L73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8C6.P.1</v>
      </c>
      <c r="M739" s="26" t="str">
        <f>IF(ISERROR(_xlfn.XLOOKUP(StatementLookup[[#This Row],[TopicID]],TopicLookup[TopicID],TopicLookup[TopicTitle])),"",_xlfn.XLOOKUP(StatementLookup[[#This Row],[TopicID]],TopicLookup[TopicID],TopicLookup[TopicTitle]))</f>
        <v>Chemistry Investigation</v>
      </c>
      <c r="N739" s="42" t="str">
        <f>IF(ISERROR(_xlfn.XLOOKUP(StatementLookup[[#This Row],[LessonID]],LessonLookup[LessonID],LessonLookup[LessonTitle])),"",_xlfn.XLOOKUP(StatementLookup[[#This Row],[LessonID]],LessonLookup[LessonID],LessonLookup[LessonTitle]))</f>
        <v>Presentations</v>
      </c>
      <c r="O739" s="1" t="str">
        <f>IF(StatementLookup[[#This Row],[LearningStatementEnter]]="",StatementLookup[[#This Row],[LearningStatementAuto]],StatementLookup[[#This Row],[LearningStatementEnter]])</f>
        <v>Listen to all presentations given by other groups.</v>
      </c>
      <c r="P739" s="1" t="s">
        <v>1760</v>
      </c>
      <c r="Q739" s="1" t="s">
        <v>2953</v>
      </c>
      <c r="R739" s="1"/>
      <c r="S73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39" s="43"/>
      <c r="U739" s="43"/>
      <c r="V739" s="43"/>
      <c r="W739" s="43"/>
      <c r="X739" s="43"/>
      <c r="Y739" s="43"/>
      <c r="Z739" s="43"/>
      <c r="AA739" s="43"/>
      <c r="AC739" s="43"/>
      <c r="AD739" s="43"/>
    </row>
    <row r="740" spans="1:30" ht="14.65" customHeight="1" x14ac:dyDescent="0.25">
      <c r="A740" s="42" t="str">
        <f>_xlfn.XLOOKUP(StatementLookup[[#This Row],[TopicID]],TopicLookup[TopicID],TopicLookup[SyllabusSubject])</f>
        <v>Science</v>
      </c>
      <c r="B740" s="43">
        <f>_xlfn.XLOOKUP(StatementLookup[[#This Row],[TopicID]],TopicLookup[TopicID],TopicLookup[SyllabusKeyStage])</f>
        <v>3</v>
      </c>
      <c r="C740" s="43" t="str">
        <f>_xlfn.XLOOKUP(StatementLookup[[#This Row],[TopicID]],topics!I:I,topics!D:D)</f>
        <v>KS3.Science</v>
      </c>
      <c r="D740" s="43" t="str">
        <f>_xlfn.XLOOKUP(StatementLookup[[#This Row],[TopicID]],topics!I:I,topics!E:E)</f>
        <v>Y8.Science</v>
      </c>
      <c r="E740" s="44">
        <v>8</v>
      </c>
      <c r="F740" s="36" t="s">
        <v>13</v>
      </c>
      <c r="G740" s="45">
        <v>6</v>
      </c>
      <c r="H740" s="36" t="s">
        <v>10</v>
      </c>
      <c r="I740" s="46">
        <v>1</v>
      </c>
      <c r="J74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8C6</v>
      </c>
      <c r="K74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8C6.P</v>
      </c>
      <c r="L74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8C6.P.1</v>
      </c>
      <c r="M740" s="26" t="str">
        <f>IF(ISERROR(_xlfn.XLOOKUP(StatementLookup[[#This Row],[TopicID]],TopicLookup[TopicID],TopicLookup[TopicTitle])),"",_xlfn.XLOOKUP(StatementLookup[[#This Row],[TopicID]],TopicLookup[TopicID],TopicLookup[TopicTitle]))</f>
        <v>Chemistry Investigation</v>
      </c>
      <c r="N740" s="42" t="str">
        <f>IF(ISERROR(_xlfn.XLOOKUP(StatementLookup[[#This Row],[LessonID]],LessonLookup[LessonID],LessonLookup[LessonTitle])),"",_xlfn.XLOOKUP(StatementLookup[[#This Row],[LessonID]],LessonLookup[LessonID],LessonLookup[LessonTitle]))</f>
        <v>Presentations</v>
      </c>
      <c r="O740" s="1" t="str">
        <f>IF(StatementLookup[[#This Row],[LearningStatementEnter]]="",StatementLookup[[#This Row],[LearningStatementAuto]],StatementLookup[[#This Row],[LearningStatementEnter]])</f>
        <v xml:space="preserve">Record feedback from each presentation.  </v>
      </c>
      <c r="P740" s="43" t="s">
        <v>1761</v>
      </c>
      <c r="Q740" s="1" t="s">
        <v>2953</v>
      </c>
      <c r="R740" s="1"/>
      <c r="S74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40" s="43"/>
      <c r="U740" s="43"/>
      <c r="V740" s="43"/>
      <c r="W740" s="43"/>
      <c r="X740" s="43"/>
      <c r="Y740" s="43"/>
      <c r="Z740" s="43"/>
      <c r="AA740" s="43"/>
      <c r="AC740" s="43"/>
      <c r="AD740" s="43"/>
    </row>
    <row r="741" spans="1:30" ht="14.65" customHeight="1" x14ac:dyDescent="0.25">
      <c r="A741" s="42" t="str">
        <f>_xlfn.XLOOKUP(StatementLookup[[#This Row],[TopicID]],TopicLookup[TopicID],TopicLookup[SyllabusSubject])</f>
        <v>Science</v>
      </c>
      <c r="B741" s="43">
        <f>_xlfn.XLOOKUP(StatementLookup[[#This Row],[TopicID]],TopicLookup[TopicID],TopicLookup[SyllabusKeyStage])</f>
        <v>3</v>
      </c>
      <c r="C741" s="43" t="str">
        <f>_xlfn.XLOOKUP(StatementLookup[[#This Row],[TopicID]],topics!I:I,topics!D:D)</f>
        <v>KS3.Science</v>
      </c>
      <c r="D741" s="43" t="str">
        <f>_xlfn.XLOOKUP(StatementLookup[[#This Row],[TopicID]],topics!I:I,topics!E:E)</f>
        <v>Y8.Science</v>
      </c>
      <c r="E741" s="44">
        <v>8</v>
      </c>
      <c r="F741" s="36" t="s">
        <v>13</v>
      </c>
      <c r="G741" s="45">
        <v>6</v>
      </c>
      <c r="H741" s="36" t="s">
        <v>10</v>
      </c>
      <c r="I741" s="46">
        <v>1</v>
      </c>
      <c r="J74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8C6</v>
      </c>
      <c r="K74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8C6.P</v>
      </c>
      <c r="L74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8C6.P.1</v>
      </c>
      <c r="M741" s="26" t="str">
        <f>IF(ISERROR(_xlfn.XLOOKUP(StatementLookup[[#This Row],[TopicID]],TopicLookup[TopicID],TopicLookup[TopicTitle])),"",_xlfn.XLOOKUP(StatementLookup[[#This Row],[TopicID]],TopicLookup[TopicID],TopicLookup[TopicTitle]))</f>
        <v>Chemistry Investigation</v>
      </c>
      <c r="N741" s="42" t="str">
        <f>IF(ISERROR(_xlfn.XLOOKUP(StatementLookup[[#This Row],[LessonID]],LessonLookup[LessonID],LessonLookup[LessonTitle])),"",_xlfn.XLOOKUP(StatementLookup[[#This Row],[LessonID]],LessonLookup[LessonID],LessonLookup[LessonTitle]))</f>
        <v>Presentations</v>
      </c>
      <c r="O741" s="1" t="str">
        <f>IF(StatementLookup[[#This Row],[LearningStatementEnter]]="",StatementLookup[[#This Row],[LearningStatementAuto]],StatementLookup[[#This Row],[LearningStatementEnter]])</f>
        <v>Give constructive feedback.</v>
      </c>
      <c r="P741" s="43" t="s">
        <v>1762</v>
      </c>
      <c r="Q741" s="1" t="s">
        <v>2953</v>
      </c>
      <c r="R741" s="1"/>
      <c r="S74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41" s="43"/>
      <c r="U741" s="43"/>
      <c r="V741" s="43"/>
      <c r="W741" s="43"/>
      <c r="X741" s="43"/>
      <c r="Y741" s="43"/>
      <c r="Z741" s="43"/>
      <c r="AA741" s="43"/>
      <c r="AC741" s="43"/>
      <c r="AD741" s="43"/>
    </row>
    <row r="742" spans="1:30" ht="14.65" customHeight="1" x14ac:dyDescent="0.25">
      <c r="A742" s="42" t="str">
        <f>_xlfn.XLOOKUP(StatementLookup[[#This Row],[TopicID]],TopicLookup[TopicID],TopicLookup[SyllabusSubject])</f>
        <v>Science</v>
      </c>
      <c r="B742" s="43">
        <f>_xlfn.XLOOKUP(StatementLookup[[#This Row],[TopicID]],TopicLookup[TopicID],TopicLookup[SyllabusKeyStage])</f>
        <v>3</v>
      </c>
      <c r="C742" s="43" t="str">
        <f>_xlfn.XLOOKUP(StatementLookup[[#This Row],[TopicID]],topics!I:I,topics!D:D)</f>
        <v>KS3.Science</v>
      </c>
      <c r="D742" s="43" t="str">
        <f>_xlfn.XLOOKUP(StatementLookup[[#This Row],[TopicID]],topics!I:I,topics!E:E)</f>
        <v>Y8.Science</v>
      </c>
      <c r="E742" s="44">
        <v>8</v>
      </c>
      <c r="F742" s="36" t="s">
        <v>10</v>
      </c>
      <c r="G742" s="45">
        <v>1</v>
      </c>
      <c r="H742" s="36">
        <v>1</v>
      </c>
      <c r="I742" s="46">
        <v>1</v>
      </c>
      <c r="J74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8P1</v>
      </c>
      <c r="K74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8P1.1</v>
      </c>
      <c r="L74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8P1.1.1</v>
      </c>
      <c r="M742" s="26" t="str">
        <f>IF(ISERROR(_xlfn.XLOOKUP(StatementLookup[[#This Row],[TopicID]],TopicLookup[TopicID],TopicLookup[TopicTitle])),"",_xlfn.XLOOKUP(StatementLookup[[#This Row],[TopicID]],TopicLookup[TopicID],TopicLookup[TopicTitle]))</f>
        <v>Motion</v>
      </c>
      <c r="N742" s="42" t="str">
        <f>IF(ISERROR(_xlfn.XLOOKUP(StatementLookup[[#This Row],[LessonID]],LessonLookup[LessonID],LessonLookup[LessonTitle])),"",_xlfn.XLOOKUP(StatementLookup[[#This Row],[LessonID]],LessonLookup[LessonID],LessonLookup[LessonTitle]))</f>
        <v>Calculating Speed (Theory)</v>
      </c>
      <c r="O742" s="1" t="str">
        <f>IF(StatementLookup[[#This Row],[LearningStatementEnter]]="",StatementLookup[[#This Row],[LearningStatementAuto]],StatementLookup[[#This Row],[LearningStatementEnter]])</f>
        <v>Recall and use the equation speed = distance ÷ time</v>
      </c>
      <c r="P742" s="43" t="s">
        <v>1763</v>
      </c>
      <c r="Q742" s="1" t="s">
        <v>2953</v>
      </c>
      <c r="R742" s="1"/>
      <c r="S74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42" s="43"/>
      <c r="U742" s="43"/>
      <c r="V742" s="43"/>
      <c r="W742" s="43"/>
      <c r="X742" s="43"/>
      <c r="Y742" s="43"/>
      <c r="Z742" s="43"/>
      <c r="AA742" s="43"/>
      <c r="AC742" s="43"/>
      <c r="AD742" s="43"/>
    </row>
    <row r="743" spans="1:30" ht="14.65" customHeight="1" x14ac:dyDescent="0.25">
      <c r="A743" s="42" t="str">
        <f>_xlfn.XLOOKUP(StatementLookup[[#This Row],[TopicID]],TopicLookup[TopicID],TopicLookup[SyllabusSubject])</f>
        <v>Science</v>
      </c>
      <c r="B743" s="43">
        <f>_xlfn.XLOOKUP(StatementLookup[[#This Row],[TopicID]],TopicLookup[TopicID],TopicLookup[SyllabusKeyStage])</f>
        <v>3</v>
      </c>
      <c r="C743" s="43" t="str">
        <f>_xlfn.XLOOKUP(StatementLookup[[#This Row],[TopicID]],topics!I:I,topics!D:D)</f>
        <v>KS3.Science</v>
      </c>
      <c r="D743" s="43" t="str">
        <f>_xlfn.XLOOKUP(StatementLookup[[#This Row],[TopicID]],topics!I:I,topics!E:E)</f>
        <v>Y8.Science</v>
      </c>
      <c r="E743" s="44">
        <v>8</v>
      </c>
      <c r="F743" s="36" t="s">
        <v>10</v>
      </c>
      <c r="G743" s="45">
        <v>1</v>
      </c>
      <c r="H743" s="36">
        <v>1</v>
      </c>
      <c r="I743" s="46">
        <v>2</v>
      </c>
      <c r="J74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8P1</v>
      </c>
      <c r="K74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8P1.1</v>
      </c>
      <c r="L74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8P1.1.2</v>
      </c>
      <c r="M743" s="26" t="str">
        <f>IF(ISERROR(_xlfn.XLOOKUP(StatementLookup[[#This Row],[TopicID]],TopicLookup[TopicID],TopicLookup[TopicTitle])),"",_xlfn.XLOOKUP(StatementLookup[[#This Row],[TopicID]],TopicLookup[TopicID],TopicLookup[TopicTitle]))</f>
        <v>Motion</v>
      </c>
      <c r="N743" s="42" t="str">
        <f>IF(ISERROR(_xlfn.XLOOKUP(StatementLookup[[#This Row],[LessonID]],LessonLookup[LessonID],LessonLookup[LessonTitle])),"",_xlfn.XLOOKUP(StatementLookup[[#This Row],[LessonID]],LessonLookup[LessonID],LessonLookup[LessonTitle]))</f>
        <v>Calculating Speed (Theory)</v>
      </c>
      <c r="O743" s="1" t="str">
        <f>IF(StatementLookup[[#This Row],[LearningStatementEnter]]="",StatementLookup[[#This Row],[LearningStatementAuto]],StatementLookup[[#This Row],[LearningStatementEnter]])</f>
        <v>Convert between different units of distance, time and speed</v>
      </c>
      <c r="P743" s="43" t="s">
        <v>1764</v>
      </c>
      <c r="Q743" s="1" t="s">
        <v>2953</v>
      </c>
      <c r="R743" s="1"/>
      <c r="S74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43" s="43"/>
      <c r="U743" s="43"/>
      <c r="V743" s="43"/>
      <c r="W743" s="43"/>
      <c r="X743" s="43"/>
      <c r="Y743" s="43"/>
      <c r="Z743" s="43"/>
      <c r="AA743" s="43"/>
      <c r="AC743" s="43"/>
      <c r="AD743" s="43"/>
    </row>
    <row r="744" spans="1:30" ht="14.65" customHeight="1" x14ac:dyDescent="0.25">
      <c r="A744" s="42" t="str">
        <f>_xlfn.XLOOKUP(StatementLookup[[#This Row],[TopicID]],TopicLookup[TopicID],TopicLookup[SyllabusSubject])</f>
        <v>Science</v>
      </c>
      <c r="B744" s="43">
        <f>_xlfn.XLOOKUP(StatementLookup[[#This Row],[TopicID]],TopicLookup[TopicID],TopicLookup[SyllabusKeyStage])</f>
        <v>3</v>
      </c>
      <c r="C744" s="43" t="str">
        <f>_xlfn.XLOOKUP(StatementLookup[[#This Row],[TopicID]],topics!I:I,topics!D:D)</f>
        <v>KS3.Science</v>
      </c>
      <c r="D744" s="43" t="str">
        <f>_xlfn.XLOOKUP(StatementLookup[[#This Row],[TopicID]],topics!I:I,topics!E:E)</f>
        <v>Y8.Science</v>
      </c>
      <c r="E744" s="44">
        <v>8</v>
      </c>
      <c r="F744" s="36" t="s">
        <v>10</v>
      </c>
      <c r="G744" s="45">
        <v>1</v>
      </c>
      <c r="H744" s="36">
        <v>1</v>
      </c>
      <c r="I744" s="46">
        <v>3</v>
      </c>
      <c r="J74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8P1</v>
      </c>
      <c r="K74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8P1.1</v>
      </c>
      <c r="L74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8P1.1.3</v>
      </c>
      <c r="M744" s="26" t="str">
        <f>IF(ISERROR(_xlfn.XLOOKUP(StatementLookup[[#This Row],[TopicID]],TopicLookup[TopicID],TopicLookup[TopicTitle])),"",_xlfn.XLOOKUP(StatementLookup[[#This Row],[TopicID]],TopicLookup[TopicID],TopicLookup[TopicTitle]))</f>
        <v>Motion</v>
      </c>
      <c r="N744" s="42" t="str">
        <f>IF(ISERROR(_xlfn.XLOOKUP(StatementLookup[[#This Row],[LessonID]],LessonLookup[LessonID],LessonLookup[LessonTitle])),"",_xlfn.XLOOKUP(StatementLookup[[#This Row],[LessonID]],LessonLookup[LessonID],LessonLookup[LessonTitle]))</f>
        <v>Calculating Speed (Theory)</v>
      </c>
      <c r="O744" s="1" t="str">
        <f>IF(StatementLookup[[#This Row],[LearningStatementEnter]]="",StatementLookup[[#This Row],[LearningStatementAuto]],StatementLookup[[#This Row],[LearningStatementEnter]])</f>
        <v>Rearrange and use the speed = distance ÷ time equation</v>
      </c>
      <c r="P744" s="43" t="s">
        <v>1765</v>
      </c>
      <c r="Q744" s="1" t="s">
        <v>2953</v>
      </c>
      <c r="R744" s="1"/>
      <c r="S74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44" s="43"/>
      <c r="U744" s="43"/>
      <c r="V744" s="43"/>
      <c r="W744" s="43"/>
      <c r="X744" s="43"/>
      <c r="Y744" s="43"/>
      <c r="Z744" s="43"/>
      <c r="AA744" s="43"/>
      <c r="AC744" s="43"/>
      <c r="AD744" s="43"/>
    </row>
    <row r="745" spans="1:30" ht="14.65" customHeight="1" x14ac:dyDescent="0.25">
      <c r="A745" s="42" t="str">
        <f>_xlfn.XLOOKUP(StatementLookup[[#This Row],[TopicID]],TopicLookup[TopicID],TopicLookup[SyllabusSubject])</f>
        <v>Science</v>
      </c>
      <c r="B745" s="43">
        <f>_xlfn.XLOOKUP(StatementLookup[[#This Row],[TopicID]],TopicLookup[TopicID],TopicLookup[SyllabusKeyStage])</f>
        <v>3</v>
      </c>
      <c r="C745" s="43" t="str">
        <f>_xlfn.XLOOKUP(StatementLookup[[#This Row],[TopicID]],topics!I:I,topics!D:D)</f>
        <v>KS3.Science</v>
      </c>
      <c r="D745" s="43" t="str">
        <f>_xlfn.XLOOKUP(StatementLookup[[#This Row],[TopicID]],topics!I:I,topics!E:E)</f>
        <v>Y8.Science</v>
      </c>
      <c r="E745" s="44">
        <v>8</v>
      </c>
      <c r="F745" s="36" t="s">
        <v>10</v>
      </c>
      <c r="G745" s="45">
        <v>1</v>
      </c>
      <c r="H745" s="36">
        <v>2</v>
      </c>
      <c r="I745" s="46">
        <v>1</v>
      </c>
      <c r="J74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8P1</v>
      </c>
      <c r="K74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8P1.2</v>
      </c>
      <c r="L74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8P1.2.1</v>
      </c>
      <c r="M745" s="26" t="str">
        <f>IF(ISERROR(_xlfn.XLOOKUP(StatementLookup[[#This Row],[TopicID]],TopicLookup[TopicID],TopicLookup[TopicTitle])),"",_xlfn.XLOOKUP(StatementLookup[[#This Row],[TopicID]],TopicLookup[TopicID],TopicLookup[TopicTitle]))</f>
        <v>Motion</v>
      </c>
      <c r="N745" s="42" t="str">
        <f>IF(ISERROR(_xlfn.XLOOKUP(StatementLookup[[#This Row],[LessonID]],LessonLookup[LessonID],LessonLookup[LessonTitle])),"",_xlfn.XLOOKUP(StatementLookup[[#This Row],[LessonID]],LessonLookup[LessonID],LessonLookup[LessonTitle]))</f>
        <v>Calculating Speed (Practical)</v>
      </c>
      <c r="O745" s="1" t="str">
        <f>IF(StatementLookup[[#This Row],[LearningStatementEnter]]="",StatementLookup[[#This Row],[LearningStatementAuto]],StatementLookup[[#This Row],[LearningStatementEnter]])</f>
        <v>Measure and record the distance and the time of an object’s journey</v>
      </c>
      <c r="P745" s="43" t="s">
        <v>1766</v>
      </c>
      <c r="Q745" s="1" t="s">
        <v>2953</v>
      </c>
      <c r="R745" s="1"/>
      <c r="S74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45" s="43"/>
      <c r="U745" s="43"/>
      <c r="V745" s="43"/>
      <c r="W745" s="43"/>
      <c r="X745" s="43"/>
      <c r="Y745" s="43"/>
      <c r="Z745" s="43"/>
      <c r="AA745" s="43"/>
      <c r="AC745" s="43"/>
      <c r="AD745" s="43"/>
    </row>
    <row r="746" spans="1:30" ht="14.65" customHeight="1" x14ac:dyDescent="0.25">
      <c r="A746" s="42" t="str">
        <f>_xlfn.XLOOKUP(StatementLookup[[#This Row],[TopicID]],TopicLookup[TopicID],TopicLookup[SyllabusSubject])</f>
        <v>Science</v>
      </c>
      <c r="B746" s="43">
        <f>_xlfn.XLOOKUP(StatementLookup[[#This Row],[TopicID]],TopicLookup[TopicID],TopicLookup[SyllabusKeyStage])</f>
        <v>3</v>
      </c>
      <c r="C746" s="43" t="str">
        <f>_xlfn.XLOOKUP(StatementLookup[[#This Row],[TopicID]],topics!I:I,topics!D:D)</f>
        <v>KS3.Science</v>
      </c>
      <c r="D746" s="43" t="str">
        <f>_xlfn.XLOOKUP(StatementLookup[[#This Row],[TopicID]],topics!I:I,topics!E:E)</f>
        <v>Y8.Science</v>
      </c>
      <c r="E746" s="44">
        <v>8</v>
      </c>
      <c r="F746" s="36" t="s">
        <v>10</v>
      </c>
      <c r="G746" s="45">
        <v>1</v>
      </c>
      <c r="H746" s="36">
        <v>2</v>
      </c>
      <c r="I746" s="46">
        <v>2</v>
      </c>
      <c r="J74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8P1</v>
      </c>
      <c r="K74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8P1.2</v>
      </c>
      <c r="L74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8P1.2.2</v>
      </c>
      <c r="M746" s="26" t="str">
        <f>IF(ISERROR(_xlfn.XLOOKUP(StatementLookup[[#This Row],[TopicID]],TopicLookup[TopicID],TopicLookup[TopicTitle])),"",_xlfn.XLOOKUP(StatementLookup[[#This Row],[TopicID]],TopicLookup[TopicID],TopicLookup[TopicTitle]))</f>
        <v>Motion</v>
      </c>
      <c r="N746" s="42" t="str">
        <f>IF(ISERROR(_xlfn.XLOOKUP(StatementLookup[[#This Row],[LessonID]],LessonLookup[LessonID],LessonLookup[LessonTitle])),"",_xlfn.XLOOKUP(StatementLookup[[#This Row],[LessonID]],LessonLookup[LessonID],LessonLookup[LessonTitle]))</f>
        <v>Calculating Speed (Practical)</v>
      </c>
      <c r="O746" s="1" t="str">
        <f>IF(StatementLookup[[#This Row],[LearningStatementEnter]]="",StatementLookup[[#This Row],[LearningStatementAuto]],StatementLookup[[#This Row],[LearningStatementEnter]])</f>
        <v>Convert units of distance into metres and time into seconds</v>
      </c>
      <c r="P746" s="43" t="s">
        <v>1767</v>
      </c>
      <c r="Q746" s="1" t="s">
        <v>2953</v>
      </c>
      <c r="R746" s="1"/>
      <c r="S74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46" s="43"/>
      <c r="U746" s="43"/>
      <c r="V746" s="43"/>
      <c r="W746" s="43"/>
      <c r="X746" s="43"/>
      <c r="Y746" s="43"/>
      <c r="Z746" s="43"/>
      <c r="AA746" s="43"/>
      <c r="AC746" s="43"/>
      <c r="AD746" s="43"/>
    </row>
    <row r="747" spans="1:30" ht="14.65" customHeight="1" x14ac:dyDescent="0.25">
      <c r="A747" s="42" t="str">
        <f>_xlfn.XLOOKUP(StatementLookup[[#This Row],[TopicID]],TopicLookup[TopicID],TopicLookup[SyllabusSubject])</f>
        <v>Science</v>
      </c>
      <c r="B747" s="43">
        <f>_xlfn.XLOOKUP(StatementLookup[[#This Row],[TopicID]],TopicLookup[TopicID],TopicLookup[SyllabusKeyStage])</f>
        <v>3</v>
      </c>
      <c r="C747" s="43" t="str">
        <f>_xlfn.XLOOKUP(StatementLookup[[#This Row],[TopicID]],topics!I:I,topics!D:D)</f>
        <v>KS3.Science</v>
      </c>
      <c r="D747" s="43" t="str">
        <f>_xlfn.XLOOKUP(StatementLookup[[#This Row],[TopicID]],topics!I:I,topics!E:E)</f>
        <v>Y8.Science</v>
      </c>
      <c r="E747" s="44">
        <v>8</v>
      </c>
      <c r="F747" s="36" t="s">
        <v>10</v>
      </c>
      <c r="G747" s="45">
        <v>1</v>
      </c>
      <c r="H747" s="36">
        <v>2</v>
      </c>
      <c r="I747" s="46">
        <v>3</v>
      </c>
      <c r="J74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8P1</v>
      </c>
      <c r="K74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8P1.2</v>
      </c>
      <c r="L74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8P1.2.3</v>
      </c>
      <c r="M747" s="26" t="str">
        <f>IF(ISERROR(_xlfn.XLOOKUP(StatementLookup[[#This Row],[TopicID]],TopicLookup[TopicID],TopicLookup[TopicTitle])),"",_xlfn.XLOOKUP(StatementLookup[[#This Row],[TopicID]],TopicLookup[TopicID],TopicLookup[TopicTitle]))</f>
        <v>Motion</v>
      </c>
      <c r="N747" s="42" t="str">
        <f>IF(ISERROR(_xlfn.XLOOKUP(StatementLookup[[#This Row],[LessonID]],LessonLookup[LessonID],LessonLookup[LessonTitle])),"",_xlfn.XLOOKUP(StatementLookup[[#This Row],[LessonID]],LessonLookup[LessonID],LessonLookup[LessonTitle]))</f>
        <v>Calculating Speed (Practical)</v>
      </c>
      <c r="O747" s="1" t="str">
        <f>IF(StatementLookup[[#This Row],[LearningStatementEnter]]="",StatementLookup[[#This Row],[LearningStatementAuto]],StatementLookup[[#This Row],[LearningStatementEnter]])</f>
        <v>Use measurements of distance and time to calculate speed</v>
      </c>
      <c r="P747" s="43" t="s">
        <v>1768</v>
      </c>
      <c r="Q747" s="1" t="s">
        <v>2953</v>
      </c>
      <c r="R747" s="1"/>
      <c r="S74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47" s="43"/>
      <c r="U747" s="43"/>
      <c r="V747" s="43"/>
      <c r="W747" s="43"/>
      <c r="X747" s="43"/>
      <c r="Y747" s="43"/>
      <c r="Z747" s="43"/>
      <c r="AA747" s="43"/>
      <c r="AC747" s="43"/>
      <c r="AD747" s="43"/>
    </row>
    <row r="748" spans="1:30" ht="14.65" customHeight="1" x14ac:dyDescent="0.25">
      <c r="A748" s="42" t="str">
        <f>_xlfn.XLOOKUP(StatementLookup[[#This Row],[TopicID]],TopicLookup[TopicID],TopicLookup[SyllabusSubject])</f>
        <v>Science</v>
      </c>
      <c r="B748" s="43">
        <f>_xlfn.XLOOKUP(StatementLookup[[#This Row],[TopicID]],TopicLookup[TopicID],TopicLookup[SyllabusKeyStage])</f>
        <v>3</v>
      </c>
      <c r="C748" s="43" t="str">
        <f>_xlfn.XLOOKUP(StatementLookup[[#This Row],[TopicID]],topics!I:I,topics!D:D)</f>
        <v>KS3.Science</v>
      </c>
      <c r="D748" s="43" t="str">
        <f>_xlfn.XLOOKUP(StatementLookup[[#This Row],[TopicID]],topics!I:I,topics!E:E)</f>
        <v>Y8.Science</v>
      </c>
      <c r="E748" s="44">
        <v>8</v>
      </c>
      <c r="F748" s="36" t="s">
        <v>10</v>
      </c>
      <c r="G748" s="45">
        <v>1</v>
      </c>
      <c r="H748" s="36">
        <v>3</v>
      </c>
      <c r="I748" s="46">
        <v>1</v>
      </c>
      <c r="J74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8P1</v>
      </c>
      <c r="K74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8P1.3</v>
      </c>
      <c r="L74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8P1.3.1</v>
      </c>
      <c r="M748" s="26" t="str">
        <f>IF(ISERROR(_xlfn.XLOOKUP(StatementLookup[[#This Row],[TopicID]],TopicLookup[TopicID],TopicLookup[TopicTitle])),"",_xlfn.XLOOKUP(StatementLookup[[#This Row],[TopicID]],TopicLookup[TopicID],TopicLookup[TopicTitle]))</f>
        <v>Motion</v>
      </c>
      <c r="N748" s="42" t="str">
        <f>IF(ISERROR(_xlfn.XLOOKUP(StatementLookup[[#This Row],[LessonID]],LessonLookup[LessonID],LessonLookup[LessonTitle])),"",_xlfn.XLOOKUP(StatementLookup[[#This Row],[LessonID]],LessonLookup[LessonID],LessonLookup[LessonTitle]))</f>
        <v>Distance-Time Graphs (Practical)</v>
      </c>
      <c r="O748" s="1" t="str">
        <f>IF(StatementLookup[[#This Row],[LearningStatementEnter]]="",StatementLookup[[#This Row],[LearningStatementAuto]],StatementLookup[[#This Row],[LearningStatementEnter]])</f>
        <v>Describe the features of a distance-time graph</v>
      </c>
      <c r="P748" s="43" t="s">
        <v>1769</v>
      </c>
      <c r="Q748" s="1" t="s">
        <v>2953</v>
      </c>
      <c r="R748" s="1"/>
      <c r="S74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48" s="43"/>
      <c r="U748" s="43"/>
      <c r="V748" s="43"/>
      <c r="W748" s="43"/>
      <c r="X748" s="43"/>
      <c r="Y748" s="43"/>
      <c r="Z748" s="43"/>
      <c r="AA748" s="43"/>
      <c r="AC748" s="43"/>
      <c r="AD748" s="43"/>
    </row>
    <row r="749" spans="1:30" ht="14.65" customHeight="1" x14ac:dyDescent="0.25">
      <c r="A749" s="42" t="str">
        <f>_xlfn.XLOOKUP(StatementLookup[[#This Row],[TopicID]],TopicLookup[TopicID],TopicLookup[SyllabusSubject])</f>
        <v>Science</v>
      </c>
      <c r="B749" s="43">
        <f>_xlfn.XLOOKUP(StatementLookup[[#This Row],[TopicID]],TopicLookup[TopicID],TopicLookup[SyllabusKeyStage])</f>
        <v>3</v>
      </c>
      <c r="C749" s="43" t="str">
        <f>_xlfn.XLOOKUP(StatementLookup[[#This Row],[TopicID]],topics!I:I,topics!D:D)</f>
        <v>KS3.Science</v>
      </c>
      <c r="D749" s="43" t="str">
        <f>_xlfn.XLOOKUP(StatementLookup[[#This Row],[TopicID]],topics!I:I,topics!E:E)</f>
        <v>Y8.Science</v>
      </c>
      <c r="E749" s="44">
        <v>8</v>
      </c>
      <c r="F749" s="36" t="s">
        <v>10</v>
      </c>
      <c r="G749" s="45">
        <v>1</v>
      </c>
      <c r="H749" s="36">
        <v>3</v>
      </c>
      <c r="I749" s="46">
        <v>2</v>
      </c>
      <c r="J74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8P1</v>
      </c>
      <c r="K74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8P1.3</v>
      </c>
      <c r="L74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8P1.3.2</v>
      </c>
      <c r="M749" s="26" t="str">
        <f>IF(ISERROR(_xlfn.XLOOKUP(StatementLookup[[#This Row],[TopicID]],TopicLookup[TopicID],TopicLookup[TopicTitle])),"",_xlfn.XLOOKUP(StatementLookup[[#This Row],[TopicID]],TopicLookup[TopicID],TopicLookup[TopicTitle]))</f>
        <v>Motion</v>
      </c>
      <c r="N749" s="42" t="str">
        <f>IF(ISERROR(_xlfn.XLOOKUP(StatementLookup[[#This Row],[LessonID]],LessonLookup[LessonID],LessonLookup[LessonTitle])),"",_xlfn.XLOOKUP(StatementLookup[[#This Row],[LessonID]],LessonLookup[LessonID],LessonLookup[LessonTitle]))</f>
        <v>Distance-Time Graphs (Practical)</v>
      </c>
      <c r="O749" s="1" t="str">
        <f>IF(StatementLookup[[#This Row],[LearningStatementEnter]]="",StatementLookup[[#This Row],[LearningStatementAuto]],StatementLookup[[#This Row],[LearningStatementEnter]])</f>
        <v>Use data to plot your own distance-time graph</v>
      </c>
      <c r="P749" s="43" t="s">
        <v>1770</v>
      </c>
      <c r="Q749" s="1" t="s">
        <v>2953</v>
      </c>
      <c r="R749" s="1"/>
      <c r="S74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49" s="43"/>
      <c r="U749" s="43"/>
      <c r="V749" s="43"/>
      <c r="W749" s="43"/>
      <c r="X749" s="43"/>
      <c r="Y749" s="43"/>
      <c r="Z749" s="43"/>
      <c r="AA749" s="43"/>
      <c r="AC749" s="43"/>
      <c r="AD749" s="43"/>
    </row>
    <row r="750" spans="1:30" ht="14.65" customHeight="1" x14ac:dyDescent="0.25">
      <c r="A750" s="42" t="str">
        <f>_xlfn.XLOOKUP(StatementLookup[[#This Row],[TopicID]],TopicLookup[TopicID],TopicLookup[SyllabusSubject])</f>
        <v>Science</v>
      </c>
      <c r="B750" s="43">
        <f>_xlfn.XLOOKUP(StatementLookup[[#This Row],[TopicID]],TopicLookup[TopicID],TopicLookup[SyllabusKeyStage])</f>
        <v>3</v>
      </c>
      <c r="C750" s="43" t="str">
        <f>_xlfn.XLOOKUP(StatementLookup[[#This Row],[TopicID]],topics!I:I,topics!D:D)</f>
        <v>KS3.Science</v>
      </c>
      <c r="D750" s="43" t="str">
        <f>_xlfn.XLOOKUP(StatementLookup[[#This Row],[TopicID]],topics!I:I,topics!E:E)</f>
        <v>Y8.Science</v>
      </c>
      <c r="E750" s="44">
        <v>8</v>
      </c>
      <c r="F750" s="36" t="s">
        <v>10</v>
      </c>
      <c r="G750" s="45">
        <v>1</v>
      </c>
      <c r="H750" s="36">
        <v>3</v>
      </c>
      <c r="I750" s="46">
        <v>3</v>
      </c>
      <c r="J75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8P1</v>
      </c>
      <c r="K75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8P1.3</v>
      </c>
      <c r="L75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8P1.3.3</v>
      </c>
      <c r="M750" s="26" t="str">
        <f>IF(ISERROR(_xlfn.XLOOKUP(StatementLookup[[#This Row],[TopicID]],TopicLookup[TopicID],TopicLookup[TopicTitle])),"",_xlfn.XLOOKUP(StatementLookup[[#This Row],[TopicID]],TopicLookup[TopicID],TopicLookup[TopicTitle]))</f>
        <v>Motion</v>
      </c>
      <c r="N750" s="42" t="str">
        <f>IF(ISERROR(_xlfn.XLOOKUP(StatementLookup[[#This Row],[LessonID]],LessonLookup[LessonID],LessonLookup[LessonTitle])),"",_xlfn.XLOOKUP(StatementLookup[[#This Row],[LessonID]],LessonLookup[LessonID],LessonLookup[LessonTitle]))</f>
        <v>Distance-Time Graphs (Practical)</v>
      </c>
      <c r="O750" s="1" t="str">
        <f>IF(StatementLookup[[#This Row],[LearningStatementEnter]]="",StatementLookup[[#This Row],[LearningStatementAuto]],StatementLookup[[#This Row],[LearningStatementEnter]])</f>
        <v>Explain what the gradients of a distance-time graph shows</v>
      </c>
      <c r="P750" s="43" t="s">
        <v>1771</v>
      </c>
      <c r="Q750" s="1" t="s">
        <v>2953</v>
      </c>
      <c r="R750" s="1"/>
      <c r="S75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50" s="43"/>
      <c r="U750" s="43"/>
      <c r="V750" s="43"/>
      <c r="W750" s="43"/>
      <c r="X750" s="43"/>
      <c r="Y750" s="43"/>
      <c r="Z750" s="43"/>
      <c r="AA750" s="43"/>
      <c r="AC750" s="43"/>
      <c r="AD750" s="43"/>
    </row>
    <row r="751" spans="1:30" ht="14.65" customHeight="1" x14ac:dyDescent="0.25">
      <c r="A751" s="42" t="str">
        <f>_xlfn.XLOOKUP(StatementLookup[[#This Row],[TopicID]],TopicLookup[TopicID],TopicLookup[SyllabusSubject])</f>
        <v>Science</v>
      </c>
      <c r="B751" s="43">
        <f>_xlfn.XLOOKUP(StatementLookup[[#This Row],[TopicID]],TopicLookup[TopicID],TopicLookup[SyllabusKeyStage])</f>
        <v>3</v>
      </c>
      <c r="C751" s="43" t="str">
        <f>_xlfn.XLOOKUP(StatementLookup[[#This Row],[TopicID]],topics!I:I,topics!D:D)</f>
        <v>KS3.Science</v>
      </c>
      <c r="D751" s="43" t="str">
        <f>_xlfn.XLOOKUP(StatementLookup[[#This Row],[TopicID]],topics!I:I,topics!E:E)</f>
        <v>Y8.Science</v>
      </c>
      <c r="E751" s="44">
        <v>8</v>
      </c>
      <c r="F751" s="36" t="s">
        <v>10</v>
      </c>
      <c r="G751" s="45">
        <v>1</v>
      </c>
      <c r="H751" s="36">
        <v>4</v>
      </c>
      <c r="I751" s="46">
        <v>1</v>
      </c>
      <c r="J75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8P1</v>
      </c>
      <c r="K75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8P1.4</v>
      </c>
      <c r="L75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8P1.4.1</v>
      </c>
      <c r="M751" s="26" t="str">
        <f>IF(ISERROR(_xlfn.XLOOKUP(StatementLookup[[#This Row],[TopicID]],TopicLookup[TopicID],TopicLookup[TopicTitle])),"",_xlfn.XLOOKUP(StatementLookup[[#This Row],[TopicID]],TopicLookup[TopicID],TopicLookup[TopicTitle]))</f>
        <v>Motion</v>
      </c>
      <c r="N751" s="42" t="str">
        <f>IF(ISERROR(_xlfn.XLOOKUP(StatementLookup[[#This Row],[LessonID]],LessonLookup[LessonID],LessonLookup[LessonTitle])),"",_xlfn.XLOOKUP(StatementLookup[[#This Row],[LessonID]],LessonLookup[LessonID],LessonLookup[LessonTitle]))</f>
        <v>Velocity &amp; Acceleration</v>
      </c>
      <c r="O751" s="1" t="str">
        <f>IF(StatementLookup[[#This Row],[LearningStatementEnter]]="",StatementLookup[[#This Row],[LearningStatementAuto]],StatementLookup[[#This Row],[LearningStatementEnter]])</f>
        <v>Recall the definition of velocity</v>
      </c>
      <c r="P751" s="43" t="s">
        <v>1772</v>
      </c>
      <c r="Q751" s="1" t="s">
        <v>2953</v>
      </c>
      <c r="R751" s="1"/>
      <c r="S75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51" s="43"/>
      <c r="U751" s="43"/>
      <c r="V751" s="43"/>
      <c r="W751" s="43"/>
      <c r="X751" s="43"/>
      <c r="Y751" s="43"/>
      <c r="Z751" s="43"/>
      <c r="AA751" s="43"/>
      <c r="AC751" s="43"/>
      <c r="AD751" s="43"/>
    </row>
    <row r="752" spans="1:30" ht="14.65" customHeight="1" x14ac:dyDescent="0.25">
      <c r="A752" s="42" t="str">
        <f>_xlfn.XLOOKUP(StatementLookup[[#This Row],[TopicID]],TopicLookup[TopicID],TopicLookup[SyllabusSubject])</f>
        <v>Science</v>
      </c>
      <c r="B752" s="43">
        <f>_xlfn.XLOOKUP(StatementLookup[[#This Row],[TopicID]],TopicLookup[TopicID],TopicLookup[SyllabusKeyStage])</f>
        <v>3</v>
      </c>
      <c r="C752" s="43" t="str">
        <f>_xlfn.XLOOKUP(StatementLookup[[#This Row],[TopicID]],topics!I:I,topics!D:D)</f>
        <v>KS3.Science</v>
      </c>
      <c r="D752" s="43" t="str">
        <f>_xlfn.XLOOKUP(StatementLookup[[#This Row],[TopicID]],topics!I:I,topics!E:E)</f>
        <v>Y8.Science</v>
      </c>
      <c r="E752" s="44">
        <v>8</v>
      </c>
      <c r="F752" s="36" t="s">
        <v>10</v>
      </c>
      <c r="G752" s="45">
        <v>1</v>
      </c>
      <c r="H752" s="36">
        <v>4</v>
      </c>
      <c r="I752" s="46">
        <v>2</v>
      </c>
      <c r="J75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8P1</v>
      </c>
      <c r="K75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8P1.4</v>
      </c>
      <c r="L75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8P1.4.2</v>
      </c>
      <c r="M752" s="26" t="str">
        <f>IF(ISERROR(_xlfn.XLOOKUP(StatementLookup[[#This Row],[TopicID]],TopicLookup[TopicID],TopicLookup[TopicTitle])),"",_xlfn.XLOOKUP(StatementLookup[[#This Row],[TopicID]],TopicLookup[TopicID],TopicLookup[TopicTitle]))</f>
        <v>Motion</v>
      </c>
      <c r="N752" s="42" t="str">
        <f>IF(ISERROR(_xlfn.XLOOKUP(StatementLookup[[#This Row],[LessonID]],LessonLookup[LessonID],LessonLookup[LessonTitle])),"",_xlfn.XLOOKUP(StatementLookup[[#This Row],[LessonID]],LessonLookup[LessonID],LessonLookup[LessonTitle]))</f>
        <v>Velocity &amp; Acceleration</v>
      </c>
      <c r="O752" s="1" t="str">
        <f>IF(StatementLookup[[#This Row],[LearningStatementEnter]]="",StatementLookup[[#This Row],[LearningStatementAuto]],StatementLookup[[#This Row],[LearningStatementEnter]])</f>
        <v>Use the equation acceleration = change in velocity ÷ time</v>
      </c>
      <c r="P752" s="43" t="s">
        <v>1773</v>
      </c>
      <c r="Q752" s="1" t="s">
        <v>2953</v>
      </c>
      <c r="R752" s="1"/>
      <c r="S75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52" s="43"/>
      <c r="U752" s="43"/>
      <c r="V752" s="43"/>
      <c r="W752" s="43"/>
      <c r="X752" s="43"/>
      <c r="Y752" s="43"/>
      <c r="Z752" s="43"/>
      <c r="AA752" s="43"/>
      <c r="AC752" s="43"/>
      <c r="AD752" s="43"/>
    </row>
    <row r="753" spans="1:30" ht="14.65" customHeight="1" x14ac:dyDescent="0.25">
      <c r="A753" s="42" t="str">
        <f>_xlfn.XLOOKUP(StatementLookup[[#This Row],[TopicID]],TopicLookup[TopicID],TopicLookup[SyllabusSubject])</f>
        <v>Science</v>
      </c>
      <c r="B753" s="43">
        <f>_xlfn.XLOOKUP(StatementLookup[[#This Row],[TopicID]],TopicLookup[TopicID],TopicLookup[SyllabusKeyStage])</f>
        <v>3</v>
      </c>
      <c r="C753" s="43" t="str">
        <f>_xlfn.XLOOKUP(StatementLookup[[#This Row],[TopicID]],topics!I:I,topics!D:D)</f>
        <v>KS3.Science</v>
      </c>
      <c r="D753" s="43" t="str">
        <f>_xlfn.XLOOKUP(StatementLookup[[#This Row],[TopicID]],topics!I:I,topics!E:E)</f>
        <v>Y8.Science</v>
      </c>
      <c r="E753" s="44">
        <v>8</v>
      </c>
      <c r="F753" s="36" t="s">
        <v>10</v>
      </c>
      <c r="G753" s="45">
        <v>1</v>
      </c>
      <c r="H753" s="36">
        <v>4</v>
      </c>
      <c r="I753" s="46">
        <v>3</v>
      </c>
      <c r="J75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8P1</v>
      </c>
      <c r="K75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8P1.4</v>
      </c>
      <c r="L75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8P1.4.3</v>
      </c>
      <c r="M753" s="26" t="str">
        <f>IF(ISERROR(_xlfn.XLOOKUP(StatementLookup[[#This Row],[TopicID]],TopicLookup[TopicID],TopicLookup[TopicTitle])),"",_xlfn.XLOOKUP(StatementLookup[[#This Row],[TopicID]],TopicLookup[TopicID],TopicLookup[TopicTitle]))</f>
        <v>Motion</v>
      </c>
      <c r="N753" s="42" t="str">
        <f>IF(ISERROR(_xlfn.XLOOKUP(StatementLookup[[#This Row],[LessonID]],LessonLookup[LessonID],LessonLookup[LessonTitle])),"",_xlfn.XLOOKUP(StatementLookup[[#This Row],[LessonID]],LessonLookup[LessonID],LessonLookup[LessonTitle]))</f>
        <v>Velocity &amp; Acceleration</v>
      </c>
      <c r="O753" s="1" t="str">
        <f>IF(StatementLookup[[#This Row],[LearningStatementEnter]]="",StatementLookup[[#This Row],[LearningStatementAuto]],StatementLookup[[#This Row],[LearningStatementEnter]])</f>
        <v>Rearrange and use the acceleration = change in velocity ÷ time equation</v>
      </c>
      <c r="P753" s="43" t="s">
        <v>1774</v>
      </c>
      <c r="Q753" s="1" t="s">
        <v>2953</v>
      </c>
      <c r="R753" s="1"/>
      <c r="S75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53" s="43"/>
      <c r="U753" s="43"/>
      <c r="V753" s="43"/>
      <c r="W753" s="43"/>
      <c r="X753" s="43"/>
      <c r="Y753" s="43"/>
      <c r="Z753" s="43"/>
      <c r="AA753" s="43"/>
      <c r="AC753" s="43"/>
      <c r="AD753" s="43"/>
    </row>
    <row r="754" spans="1:30" ht="14.65" customHeight="1" x14ac:dyDescent="0.25">
      <c r="A754" s="42" t="str">
        <f>_xlfn.XLOOKUP(StatementLookup[[#This Row],[TopicID]],TopicLookup[TopicID],TopicLookup[SyllabusSubject])</f>
        <v>Science</v>
      </c>
      <c r="B754" s="43">
        <f>_xlfn.XLOOKUP(StatementLookup[[#This Row],[TopicID]],TopicLookup[TopicID],TopicLookup[SyllabusKeyStage])</f>
        <v>3</v>
      </c>
      <c r="C754" s="43" t="str">
        <f>_xlfn.XLOOKUP(StatementLookup[[#This Row],[TopicID]],topics!I:I,topics!D:D)</f>
        <v>KS3.Science</v>
      </c>
      <c r="D754" s="43" t="str">
        <f>_xlfn.XLOOKUP(StatementLookup[[#This Row],[TopicID]],topics!I:I,topics!E:E)</f>
        <v>Y8.Science</v>
      </c>
      <c r="E754" s="44">
        <v>8</v>
      </c>
      <c r="F754" s="36" t="s">
        <v>10</v>
      </c>
      <c r="G754" s="45">
        <v>1</v>
      </c>
      <c r="H754" s="36">
        <v>5</v>
      </c>
      <c r="I754" s="46">
        <v>1</v>
      </c>
      <c r="J75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8P1</v>
      </c>
      <c r="K75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8P1.5</v>
      </c>
      <c r="L75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8P1.5.1</v>
      </c>
      <c r="M754" s="26" t="str">
        <f>IF(ISERROR(_xlfn.XLOOKUP(StatementLookup[[#This Row],[TopicID]],TopicLookup[TopicID],TopicLookup[TopicTitle])),"",_xlfn.XLOOKUP(StatementLookup[[#This Row],[TopicID]],TopicLookup[TopicID],TopicLookup[TopicTitle]))</f>
        <v>Motion</v>
      </c>
      <c r="N754" s="42" t="str">
        <f>IF(ISERROR(_xlfn.XLOOKUP(StatementLookup[[#This Row],[LessonID]],LessonLookup[LessonID],LessonLookup[LessonTitle])),"",_xlfn.XLOOKUP(StatementLookup[[#This Row],[LessonID]],LessonLookup[LessonID],LessonLookup[LessonTitle]))</f>
        <v>Velocity-Time Graphs</v>
      </c>
      <c r="O754" s="1" t="str">
        <f>IF(StatementLookup[[#This Row],[LearningStatementEnter]]="",StatementLookup[[#This Row],[LearningStatementAuto]],StatementLookup[[#This Row],[LearningStatementEnter]])</f>
        <v>Describe the features of a velocity-time graph</v>
      </c>
      <c r="P754" s="43" t="s">
        <v>1775</v>
      </c>
      <c r="Q754" s="1" t="s">
        <v>2953</v>
      </c>
      <c r="R754" s="1"/>
      <c r="S75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54" s="43"/>
      <c r="U754" s="43"/>
      <c r="V754" s="43"/>
      <c r="W754" s="43"/>
      <c r="X754" s="43"/>
      <c r="Y754" s="43"/>
      <c r="Z754" s="43"/>
      <c r="AA754" s="43"/>
      <c r="AC754" s="43"/>
      <c r="AD754" s="43"/>
    </row>
    <row r="755" spans="1:30" ht="14.65" customHeight="1" x14ac:dyDescent="0.25">
      <c r="A755" s="42" t="str">
        <f>_xlfn.XLOOKUP(StatementLookup[[#This Row],[TopicID]],TopicLookup[TopicID],TopicLookup[SyllabusSubject])</f>
        <v>Science</v>
      </c>
      <c r="B755" s="43">
        <f>_xlfn.XLOOKUP(StatementLookup[[#This Row],[TopicID]],TopicLookup[TopicID],TopicLookup[SyllabusKeyStage])</f>
        <v>3</v>
      </c>
      <c r="C755" s="43" t="str">
        <f>_xlfn.XLOOKUP(StatementLookup[[#This Row],[TopicID]],topics!I:I,topics!D:D)</f>
        <v>KS3.Science</v>
      </c>
      <c r="D755" s="43" t="str">
        <f>_xlfn.XLOOKUP(StatementLookup[[#This Row],[TopicID]],topics!I:I,topics!E:E)</f>
        <v>Y8.Science</v>
      </c>
      <c r="E755" s="44">
        <v>8</v>
      </c>
      <c r="F755" s="36" t="s">
        <v>10</v>
      </c>
      <c r="G755" s="45">
        <v>1</v>
      </c>
      <c r="H755" s="36">
        <v>5</v>
      </c>
      <c r="I755" s="46">
        <v>2</v>
      </c>
      <c r="J75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8P1</v>
      </c>
      <c r="K75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8P1.5</v>
      </c>
      <c r="L75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8P1.5.2</v>
      </c>
      <c r="M755" s="26" t="str">
        <f>IF(ISERROR(_xlfn.XLOOKUP(StatementLookup[[#This Row],[TopicID]],TopicLookup[TopicID],TopicLookup[TopicTitle])),"",_xlfn.XLOOKUP(StatementLookup[[#This Row],[TopicID]],TopicLookup[TopicID],TopicLookup[TopicTitle]))</f>
        <v>Motion</v>
      </c>
      <c r="N755" s="42" t="str">
        <f>IF(ISERROR(_xlfn.XLOOKUP(StatementLookup[[#This Row],[LessonID]],LessonLookup[LessonID],LessonLookup[LessonTitle])),"",_xlfn.XLOOKUP(StatementLookup[[#This Row],[LessonID]],LessonLookup[LessonID],LessonLookup[LessonTitle]))</f>
        <v>Velocity-Time Graphs</v>
      </c>
      <c r="O755" s="1" t="str">
        <f>IF(StatementLookup[[#This Row],[LearningStatementEnter]]="",StatementLookup[[#This Row],[LearningStatementAuto]],StatementLookup[[#This Row],[LearningStatementEnter]])</f>
        <v>Use data to plot your own velocity-time graph</v>
      </c>
      <c r="P755" s="43" t="s">
        <v>1776</v>
      </c>
      <c r="Q755" s="1" t="s">
        <v>2953</v>
      </c>
      <c r="R755" s="1"/>
      <c r="S75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55" s="43"/>
      <c r="U755" s="43"/>
      <c r="V755" s="43"/>
      <c r="W755" s="43"/>
      <c r="X755" s="43"/>
      <c r="Y755" s="43"/>
      <c r="Z755" s="43"/>
      <c r="AA755" s="43"/>
      <c r="AC755" s="43"/>
      <c r="AD755" s="43"/>
    </row>
    <row r="756" spans="1:30" ht="14.65" customHeight="1" x14ac:dyDescent="0.25">
      <c r="A756" s="42" t="str">
        <f>_xlfn.XLOOKUP(StatementLookup[[#This Row],[TopicID]],TopicLookup[TopicID],TopicLookup[SyllabusSubject])</f>
        <v>Science</v>
      </c>
      <c r="B756" s="43">
        <f>_xlfn.XLOOKUP(StatementLookup[[#This Row],[TopicID]],TopicLookup[TopicID],TopicLookup[SyllabusKeyStage])</f>
        <v>3</v>
      </c>
      <c r="C756" s="43" t="str">
        <f>_xlfn.XLOOKUP(StatementLookup[[#This Row],[TopicID]],topics!I:I,topics!D:D)</f>
        <v>KS3.Science</v>
      </c>
      <c r="D756" s="43" t="str">
        <f>_xlfn.XLOOKUP(StatementLookup[[#This Row],[TopicID]],topics!I:I,topics!E:E)</f>
        <v>Y8.Science</v>
      </c>
      <c r="E756" s="44">
        <v>8</v>
      </c>
      <c r="F756" s="36" t="s">
        <v>10</v>
      </c>
      <c r="G756" s="45">
        <v>1</v>
      </c>
      <c r="H756" s="36">
        <v>5</v>
      </c>
      <c r="I756" s="46">
        <v>3</v>
      </c>
      <c r="J75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8P1</v>
      </c>
      <c r="K75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8P1.5</v>
      </c>
      <c r="L75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8P1.5.3</v>
      </c>
      <c r="M756" s="26" t="str">
        <f>IF(ISERROR(_xlfn.XLOOKUP(StatementLookup[[#This Row],[TopicID]],TopicLookup[TopicID],TopicLookup[TopicTitle])),"",_xlfn.XLOOKUP(StatementLookup[[#This Row],[TopicID]],TopicLookup[TopicID],TopicLookup[TopicTitle]))</f>
        <v>Motion</v>
      </c>
      <c r="N756" s="42" t="str">
        <f>IF(ISERROR(_xlfn.XLOOKUP(StatementLookup[[#This Row],[LessonID]],LessonLookup[LessonID],LessonLookup[LessonTitle])),"",_xlfn.XLOOKUP(StatementLookup[[#This Row],[LessonID]],LessonLookup[LessonID],LessonLookup[LessonTitle]))</f>
        <v>Velocity-Time Graphs</v>
      </c>
      <c r="O756" s="1" t="str">
        <f>IF(StatementLookup[[#This Row],[LearningStatementEnter]]="",StatementLookup[[#This Row],[LearningStatementAuto]],StatementLookup[[#This Row],[LearningStatementEnter]])</f>
        <v>Explain how to calculate the distance travelled from a velocity-time graph</v>
      </c>
      <c r="P756" s="43" t="s">
        <v>1777</v>
      </c>
      <c r="Q756" s="1" t="s">
        <v>2953</v>
      </c>
      <c r="R756" s="1"/>
      <c r="S75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56" s="43"/>
      <c r="U756" s="43"/>
      <c r="V756" s="43"/>
      <c r="W756" s="43"/>
      <c r="X756" s="43"/>
      <c r="Y756" s="43"/>
      <c r="Z756" s="43"/>
      <c r="AA756" s="43"/>
      <c r="AC756" s="43"/>
      <c r="AD756" s="43"/>
    </row>
    <row r="757" spans="1:30" ht="14.65" customHeight="1" x14ac:dyDescent="0.25">
      <c r="A757" s="42" t="str">
        <f>_xlfn.XLOOKUP(StatementLookup[[#This Row],[TopicID]],TopicLookup[TopicID],TopicLookup[SyllabusSubject])</f>
        <v>Science</v>
      </c>
      <c r="B757" s="43">
        <f>_xlfn.XLOOKUP(StatementLookup[[#This Row],[TopicID]],TopicLookup[TopicID],TopicLookup[SyllabusKeyStage])</f>
        <v>3</v>
      </c>
      <c r="C757" s="43" t="str">
        <f>_xlfn.XLOOKUP(StatementLookup[[#This Row],[TopicID]],topics!I:I,topics!D:D)</f>
        <v>KS3.Science</v>
      </c>
      <c r="D757" s="43" t="str">
        <f>_xlfn.XLOOKUP(StatementLookup[[#This Row],[TopicID]],topics!I:I,topics!E:E)</f>
        <v>Y8.Science</v>
      </c>
      <c r="E757" s="44">
        <v>8</v>
      </c>
      <c r="F757" s="36" t="s">
        <v>10</v>
      </c>
      <c r="G757" s="45">
        <v>1</v>
      </c>
      <c r="H757" s="36">
        <v>6</v>
      </c>
      <c r="I757" s="46">
        <v>1</v>
      </c>
      <c r="J75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8P1</v>
      </c>
      <c r="K75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8P1.6</v>
      </c>
      <c r="L75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8P1.6.1</v>
      </c>
      <c r="M757" s="26" t="str">
        <f>IF(ISERROR(_xlfn.XLOOKUP(StatementLookup[[#This Row],[TopicID]],TopicLookup[TopicID],TopicLookup[TopicTitle])),"",_xlfn.XLOOKUP(StatementLookup[[#This Row],[TopicID]],TopicLookup[TopicID],TopicLookup[TopicTitle]))</f>
        <v>Motion</v>
      </c>
      <c r="N757" s="42" t="str">
        <f>IF(ISERROR(_xlfn.XLOOKUP(StatementLookup[[#This Row],[LessonID]],LessonLookup[LessonID],LessonLookup[LessonTitle])),"",_xlfn.XLOOKUP(StatementLookup[[#This Row],[LessonID]],LessonLookup[LessonID],LessonLookup[LessonTitle]))</f>
        <v>Stopping Distance &amp; car safety</v>
      </c>
      <c r="O757" s="1" t="str">
        <f>IF(StatementLookup[[#This Row],[LearningStatementEnter]]="",StatementLookup[[#This Row],[LearningStatementAuto]],StatementLookup[[#This Row],[LearningStatementEnter]])</f>
        <v>Describe the factors that affect stopping distance</v>
      </c>
      <c r="P757" s="43" t="s">
        <v>1778</v>
      </c>
      <c r="Q757" s="1" t="s">
        <v>2953</v>
      </c>
      <c r="R757" s="1"/>
      <c r="S75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57" s="43"/>
      <c r="U757" s="43"/>
      <c r="V757" s="43"/>
      <c r="W757" s="43"/>
      <c r="X757" s="43"/>
      <c r="Y757" s="43"/>
      <c r="Z757" s="43"/>
      <c r="AA757" s="43"/>
      <c r="AC757" s="43"/>
      <c r="AD757" s="43"/>
    </row>
    <row r="758" spans="1:30" ht="14.65" customHeight="1" x14ac:dyDescent="0.25">
      <c r="A758" s="42" t="str">
        <f>_xlfn.XLOOKUP(StatementLookup[[#This Row],[TopicID]],TopicLookup[TopicID],TopicLookup[SyllabusSubject])</f>
        <v>Science</v>
      </c>
      <c r="B758" s="43">
        <f>_xlfn.XLOOKUP(StatementLookup[[#This Row],[TopicID]],TopicLookup[TopicID],TopicLookup[SyllabusKeyStage])</f>
        <v>3</v>
      </c>
      <c r="C758" s="43" t="str">
        <f>_xlfn.XLOOKUP(StatementLookup[[#This Row],[TopicID]],topics!I:I,topics!D:D)</f>
        <v>KS3.Science</v>
      </c>
      <c r="D758" s="43" t="str">
        <f>_xlfn.XLOOKUP(StatementLookup[[#This Row],[TopicID]],topics!I:I,topics!E:E)</f>
        <v>Y8.Science</v>
      </c>
      <c r="E758" s="44">
        <v>8</v>
      </c>
      <c r="F758" s="36" t="s">
        <v>10</v>
      </c>
      <c r="G758" s="45">
        <v>1</v>
      </c>
      <c r="H758" s="36">
        <v>6</v>
      </c>
      <c r="I758" s="46">
        <v>2</v>
      </c>
      <c r="J75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8P1</v>
      </c>
      <c r="K75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8P1.6</v>
      </c>
      <c r="L75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8P1.6.2</v>
      </c>
      <c r="M758" s="26" t="str">
        <f>IF(ISERROR(_xlfn.XLOOKUP(StatementLookup[[#This Row],[TopicID]],TopicLookup[TopicID],TopicLookup[TopicTitle])),"",_xlfn.XLOOKUP(StatementLookup[[#This Row],[TopicID]],TopicLookup[TopicID],TopicLookup[TopicTitle]))</f>
        <v>Motion</v>
      </c>
      <c r="N758" s="42" t="str">
        <f>IF(ISERROR(_xlfn.XLOOKUP(StatementLookup[[#This Row],[LessonID]],LessonLookup[LessonID],LessonLookup[LessonTitle])),"",_xlfn.XLOOKUP(StatementLookup[[#This Row],[LessonID]],LessonLookup[LessonID],LessonLookup[LessonTitle]))</f>
        <v>Stopping Distance &amp; car safety</v>
      </c>
      <c r="O758" s="1" t="str">
        <f>IF(StatementLookup[[#This Row],[LearningStatementEnter]]="",StatementLookup[[#This Row],[LearningStatementAuto]],StatementLookup[[#This Row],[LearningStatementEnter]])</f>
        <v>Describe how car safety feature protects passengers and pedestrians</v>
      </c>
      <c r="P758" s="43" t="s">
        <v>1779</v>
      </c>
      <c r="Q758" s="1" t="s">
        <v>2953</v>
      </c>
      <c r="R758" s="1"/>
      <c r="S75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58" s="43"/>
      <c r="U758" s="43"/>
      <c r="V758" s="43"/>
      <c r="W758" s="43"/>
      <c r="X758" s="43"/>
      <c r="Y758" s="43"/>
      <c r="Z758" s="43"/>
      <c r="AA758" s="43"/>
      <c r="AC758" s="43"/>
      <c r="AD758" s="43"/>
    </row>
    <row r="759" spans="1:30" ht="14.65" customHeight="1" x14ac:dyDescent="0.25">
      <c r="A759" s="42" t="str">
        <f>_xlfn.XLOOKUP(StatementLookup[[#This Row],[TopicID]],TopicLookup[TopicID],TopicLookup[SyllabusSubject])</f>
        <v>Science</v>
      </c>
      <c r="B759" s="43">
        <f>_xlfn.XLOOKUP(StatementLookup[[#This Row],[TopicID]],TopicLookup[TopicID],TopicLookup[SyllabusKeyStage])</f>
        <v>3</v>
      </c>
      <c r="C759" s="43" t="str">
        <f>_xlfn.XLOOKUP(StatementLookup[[#This Row],[TopicID]],topics!I:I,topics!D:D)</f>
        <v>KS3.Science</v>
      </c>
      <c r="D759" s="43" t="str">
        <f>_xlfn.XLOOKUP(StatementLookup[[#This Row],[TopicID]],topics!I:I,topics!E:E)</f>
        <v>Y8.Science</v>
      </c>
      <c r="E759" s="44">
        <v>8</v>
      </c>
      <c r="F759" s="36" t="s">
        <v>10</v>
      </c>
      <c r="G759" s="45">
        <v>1</v>
      </c>
      <c r="H759" s="36">
        <v>6</v>
      </c>
      <c r="I759" s="46">
        <v>3</v>
      </c>
      <c r="J75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8P1</v>
      </c>
      <c r="K75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8P1.6</v>
      </c>
      <c r="L75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8P1.6.3</v>
      </c>
      <c r="M759" s="26" t="str">
        <f>IF(ISERROR(_xlfn.XLOOKUP(StatementLookup[[#This Row],[TopicID]],TopicLookup[TopicID],TopicLookup[TopicTitle])),"",_xlfn.XLOOKUP(StatementLookup[[#This Row],[TopicID]],TopicLookup[TopicID],TopicLookup[TopicTitle]))</f>
        <v>Motion</v>
      </c>
      <c r="N759" s="42" t="str">
        <f>IF(ISERROR(_xlfn.XLOOKUP(StatementLookup[[#This Row],[LessonID]],LessonLookup[LessonID],LessonLookup[LessonTitle])),"",_xlfn.XLOOKUP(StatementLookup[[#This Row],[LessonID]],LessonLookup[LessonID],LessonLookup[LessonTitle]))</f>
        <v>Stopping Distance &amp; car safety</v>
      </c>
      <c r="O759" s="1" t="str">
        <f>IF(StatementLookup[[#This Row],[LearningStatementEnter]]="",StatementLookup[[#This Row],[LearningStatementAuto]],StatementLookup[[#This Row],[LearningStatementEnter]])</f>
        <v>Explain how car safety features affect the impact force of a collision</v>
      </c>
      <c r="P759" s="43" t="s">
        <v>1780</v>
      </c>
      <c r="Q759" s="1" t="s">
        <v>2953</v>
      </c>
      <c r="R759" s="1"/>
      <c r="S75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59" s="43"/>
      <c r="U759" s="43"/>
      <c r="V759" s="43"/>
      <c r="W759" s="43"/>
      <c r="X759" s="43"/>
      <c r="Y759" s="43"/>
      <c r="Z759" s="43"/>
      <c r="AA759" s="43"/>
      <c r="AC759" s="43"/>
      <c r="AD759" s="43"/>
    </row>
    <row r="760" spans="1:30" ht="14.65" customHeight="1" x14ac:dyDescent="0.25">
      <c r="A760" s="42" t="str">
        <f>_xlfn.XLOOKUP(StatementLookup[[#This Row],[TopicID]],TopicLookup[TopicID],TopicLookup[SyllabusSubject])</f>
        <v>Science</v>
      </c>
      <c r="B760" s="43">
        <f>_xlfn.XLOOKUP(StatementLookup[[#This Row],[TopicID]],TopicLookup[TopicID],TopicLookup[SyllabusKeyStage])</f>
        <v>3</v>
      </c>
      <c r="C760" s="43" t="str">
        <f>_xlfn.XLOOKUP(StatementLookup[[#This Row],[TopicID]],topics!I:I,topics!D:D)</f>
        <v>KS3.Science</v>
      </c>
      <c r="D760" s="43" t="str">
        <f>_xlfn.XLOOKUP(StatementLookup[[#This Row],[TopicID]],topics!I:I,topics!E:E)</f>
        <v>Y8.Science</v>
      </c>
      <c r="E760" s="44">
        <v>8</v>
      </c>
      <c r="F760" s="36" t="s">
        <v>10</v>
      </c>
      <c r="G760" s="45">
        <v>1</v>
      </c>
      <c r="H760" s="36">
        <v>7</v>
      </c>
      <c r="I760" s="46">
        <v>1</v>
      </c>
      <c r="J76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8P1</v>
      </c>
      <c r="K76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8P1.7</v>
      </c>
      <c r="L76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8P1.7.1</v>
      </c>
      <c r="M760" s="26" t="str">
        <f>IF(ISERROR(_xlfn.XLOOKUP(StatementLookup[[#This Row],[TopicID]],TopicLookup[TopicID],TopicLookup[TopicTitle])),"",_xlfn.XLOOKUP(StatementLookup[[#This Row],[TopicID]],TopicLookup[TopicID],TopicLookup[TopicTitle]))</f>
        <v>Motion</v>
      </c>
      <c r="N760" s="42" t="str">
        <f>IF(ISERROR(_xlfn.XLOOKUP(StatementLookup[[#This Row],[LessonID]],LessonLookup[LessonID],LessonLookup[LessonTitle])),"",_xlfn.XLOOKUP(StatementLookup[[#This Row],[LessonID]],LessonLookup[LessonID],LessonLookup[LessonTitle]))</f>
        <v>Investigating Motion - 1</v>
      </c>
      <c r="O760" s="1" t="str">
        <f>IF(StatementLookup[[#This Row],[LearningStatementEnter]]="",StatementLookup[[#This Row],[LearningStatementAuto]],StatementLookup[[#This Row],[LearningStatementEnter]])</f>
        <v>Identify the IV, DV and CVs of an investigation</v>
      </c>
      <c r="P760" s="43" t="s">
        <v>1781</v>
      </c>
      <c r="Q760" s="1" t="s">
        <v>2953</v>
      </c>
      <c r="R760" s="1"/>
      <c r="S76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60" s="43"/>
      <c r="U760" s="43"/>
      <c r="V760" s="43"/>
      <c r="W760" s="43"/>
      <c r="X760" s="43"/>
      <c r="Y760" s="43"/>
      <c r="Z760" s="43"/>
      <c r="AA760" s="43"/>
      <c r="AC760" s="43"/>
      <c r="AD760" s="43"/>
    </row>
    <row r="761" spans="1:30" ht="14.65" customHeight="1" x14ac:dyDescent="0.25">
      <c r="A761" s="42" t="str">
        <f>_xlfn.XLOOKUP(StatementLookup[[#This Row],[TopicID]],TopicLookup[TopicID],TopicLookup[SyllabusSubject])</f>
        <v>Science</v>
      </c>
      <c r="B761" s="43">
        <f>_xlfn.XLOOKUP(StatementLookup[[#This Row],[TopicID]],TopicLookup[TopicID],TopicLookup[SyllabusKeyStage])</f>
        <v>3</v>
      </c>
      <c r="C761" s="43" t="str">
        <f>_xlfn.XLOOKUP(StatementLookup[[#This Row],[TopicID]],topics!I:I,topics!D:D)</f>
        <v>KS3.Science</v>
      </c>
      <c r="D761" s="43" t="str">
        <f>_xlfn.XLOOKUP(StatementLookup[[#This Row],[TopicID]],topics!I:I,topics!E:E)</f>
        <v>Y8.Science</v>
      </c>
      <c r="E761" s="44">
        <v>8</v>
      </c>
      <c r="F761" s="36" t="s">
        <v>10</v>
      </c>
      <c r="G761" s="45">
        <v>1</v>
      </c>
      <c r="H761" s="36">
        <v>7</v>
      </c>
      <c r="I761" s="46">
        <v>2</v>
      </c>
      <c r="J76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8P1</v>
      </c>
      <c r="K76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8P1.7</v>
      </c>
      <c r="L76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8P1.7.2</v>
      </c>
      <c r="M761" s="26" t="str">
        <f>IF(ISERROR(_xlfn.XLOOKUP(StatementLookup[[#This Row],[TopicID]],TopicLookup[TopicID],TopicLookup[TopicTitle])),"",_xlfn.XLOOKUP(StatementLookup[[#This Row],[TopicID]],TopicLookup[TopicID],TopicLookup[TopicTitle]))</f>
        <v>Motion</v>
      </c>
      <c r="N761" s="42" t="str">
        <f>IF(ISERROR(_xlfn.XLOOKUP(StatementLookup[[#This Row],[LessonID]],LessonLookup[LessonID],LessonLookup[LessonTitle])),"",_xlfn.XLOOKUP(StatementLookup[[#This Row],[LessonID]],LessonLookup[LessonID],LessonLookup[LessonTitle]))</f>
        <v>Investigating Motion - 1</v>
      </c>
      <c r="O761" s="1" t="str">
        <f>IF(StatementLookup[[#This Row],[LearningStatementEnter]]="",StatementLookup[[#This Row],[LearningStatementAuto]],StatementLookup[[#This Row],[LearningStatementEnter]])</f>
        <v>Measure and record the speed of a moving object</v>
      </c>
      <c r="P761" s="43" t="s">
        <v>1782</v>
      </c>
      <c r="Q761" s="1" t="s">
        <v>2953</v>
      </c>
      <c r="R761" s="1"/>
      <c r="S76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61" s="43"/>
      <c r="U761" s="43"/>
      <c r="V761" s="43"/>
      <c r="W761" s="43"/>
      <c r="X761" s="43"/>
      <c r="Y761" s="43"/>
      <c r="Z761" s="43"/>
      <c r="AA761" s="43"/>
      <c r="AC761" s="43"/>
      <c r="AD761" s="43"/>
    </row>
    <row r="762" spans="1:30" ht="14.65" customHeight="1" x14ac:dyDescent="0.25">
      <c r="A762" s="42" t="str">
        <f>_xlfn.XLOOKUP(StatementLookup[[#This Row],[TopicID]],TopicLookup[TopicID],TopicLookup[SyllabusSubject])</f>
        <v>Science</v>
      </c>
      <c r="B762" s="43">
        <f>_xlfn.XLOOKUP(StatementLookup[[#This Row],[TopicID]],TopicLookup[TopicID],TopicLookup[SyllabusKeyStage])</f>
        <v>3</v>
      </c>
      <c r="C762" s="43" t="str">
        <f>_xlfn.XLOOKUP(StatementLookup[[#This Row],[TopicID]],topics!I:I,topics!D:D)</f>
        <v>KS3.Science</v>
      </c>
      <c r="D762" s="43" t="str">
        <f>_xlfn.XLOOKUP(StatementLookup[[#This Row],[TopicID]],topics!I:I,topics!E:E)</f>
        <v>Y8.Science</v>
      </c>
      <c r="E762" s="44">
        <v>8</v>
      </c>
      <c r="F762" s="36" t="s">
        <v>10</v>
      </c>
      <c r="G762" s="45">
        <v>1</v>
      </c>
      <c r="H762" s="36">
        <v>7</v>
      </c>
      <c r="I762" s="46">
        <v>3</v>
      </c>
      <c r="J76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8P1</v>
      </c>
      <c r="K76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8P1.7</v>
      </c>
      <c r="L76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8P1.7.3</v>
      </c>
      <c r="M762" s="26" t="str">
        <f>IF(ISERROR(_xlfn.XLOOKUP(StatementLookup[[#This Row],[TopicID]],TopicLookup[TopicID],TopicLookup[TopicTitle])),"",_xlfn.XLOOKUP(StatementLookup[[#This Row],[TopicID]],TopicLookup[TopicID],TopicLookup[TopicTitle]))</f>
        <v>Motion</v>
      </c>
      <c r="N762" s="42" t="str">
        <f>IF(ISERROR(_xlfn.XLOOKUP(StatementLookup[[#This Row],[LessonID]],LessonLookup[LessonID],LessonLookup[LessonTitle])),"",_xlfn.XLOOKUP(StatementLookup[[#This Row],[LessonID]],LessonLookup[LessonID],LessonLookup[LessonTitle]))</f>
        <v>Investigating Motion - 1</v>
      </c>
      <c r="O762" s="1" t="str">
        <f>IF(StatementLookup[[#This Row],[LearningStatementEnter]]="",StatementLookup[[#This Row],[LearningStatementAuto]],StatementLookup[[#This Row],[LearningStatementEnter]])</f>
        <v>Draw a graph to show how the speed is affected by the height of the ramp</v>
      </c>
      <c r="P762" s="43" t="s">
        <v>1783</v>
      </c>
      <c r="Q762" s="1" t="s">
        <v>2953</v>
      </c>
      <c r="R762" s="1"/>
      <c r="S76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62" s="43"/>
      <c r="U762" s="43"/>
      <c r="V762" s="43"/>
      <c r="W762" s="43"/>
      <c r="X762" s="43"/>
      <c r="Y762" s="43"/>
      <c r="Z762" s="43"/>
      <c r="AA762" s="43"/>
      <c r="AC762" s="43"/>
      <c r="AD762" s="43"/>
    </row>
    <row r="763" spans="1:30" ht="14.65" customHeight="1" x14ac:dyDescent="0.25">
      <c r="A763" s="42" t="str">
        <f>_xlfn.XLOOKUP(StatementLookup[[#This Row],[TopicID]],TopicLookup[TopicID],TopicLookup[SyllabusSubject])</f>
        <v>Science</v>
      </c>
      <c r="B763" s="43">
        <f>_xlfn.XLOOKUP(StatementLookup[[#This Row],[TopicID]],TopicLookup[TopicID],TopicLookup[SyllabusKeyStage])</f>
        <v>3</v>
      </c>
      <c r="C763" s="43" t="str">
        <f>_xlfn.XLOOKUP(StatementLookup[[#This Row],[TopicID]],topics!I:I,topics!D:D)</f>
        <v>KS3.Science</v>
      </c>
      <c r="D763" s="43" t="str">
        <f>_xlfn.XLOOKUP(StatementLookup[[#This Row],[TopicID]],topics!I:I,topics!E:E)</f>
        <v>Y8.Science</v>
      </c>
      <c r="E763" s="44">
        <v>8</v>
      </c>
      <c r="F763" s="36" t="s">
        <v>10</v>
      </c>
      <c r="G763" s="45">
        <v>1</v>
      </c>
      <c r="H763" s="36">
        <v>8</v>
      </c>
      <c r="I763" s="46">
        <v>1</v>
      </c>
      <c r="J76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8P1</v>
      </c>
      <c r="K76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8P1.8</v>
      </c>
      <c r="L76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8P1.8.1</v>
      </c>
      <c r="M763" s="26" t="str">
        <f>IF(ISERROR(_xlfn.XLOOKUP(StatementLookup[[#This Row],[TopicID]],TopicLookup[TopicID],TopicLookup[TopicTitle])),"",_xlfn.XLOOKUP(StatementLookup[[#This Row],[TopicID]],TopicLookup[TopicID],TopicLookup[TopicTitle]))</f>
        <v>Motion</v>
      </c>
      <c r="N763" s="42" t="str">
        <f>IF(ISERROR(_xlfn.XLOOKUP(StatementLookup[[#This Row],[LessonID]],LessonLookup[LessonID],LessonLookup[LessonTitle])),"",_xlfn.XLOOKUP(StatementLookup[[#This Row],[LessonID]],LessonLookup[LessonID],LessonLookup[LessonTitle]))</f>
        <v>Investigating Motion - 2</v>
      </c>
      <c r="O763" s="1" t="str">
        <f>IF(StatementLookup[[#This Row],[LearningStatementEnter]]="",StatementLookup[[#This Row],[LearningStatementAuto]],StatementLookup[[#This Row],[LearningStatementEnter]])</f>
        <v>Measure and record the stopping distance of a moving object</v>
      </c>
      <c r="P763" s="43" t="s">
        <v>1784</v>
      </c>
      <c r="Q763" s="1" t="s">
        <v>2953</v>
      </c>
      <c r="R763" s="1"/>
      <c r="S76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63" s="43"/>
      <c r="U763" s="43"/>
      <c r="V763" s="43"/>
      <c r="W763" s="43"/>
      <c r="X763" s="43"/>
      <c r="Y763" s="43"/>
      <c r="Z763" s="43"/>
      <c r="AA763" s="43"/>
      <c r="AC763" s="43"/>
      <c r="AD763" s="43"/>
    </row>
    <row r="764" spans="1:30" ht="14.65" customHeight="1" x14ac:dyDescent="0.25">
      <c r="A764" s="42" t="str">
        <f>_xlfn.XLOOKUP(StatementLookup[[#This Row],[TopicID]],TopicLookup[TopicID],TopicLookup[SyllabusSubject])</f>
        <v>Science</v>
      </c>
      <c r="B764" s="43">
        <f>_xlfn.XLOOKUP(StatementLookup[[#This Row],[TopicID]],TopicLookup[TopicID],TopicLookup[SyllabusKeyStage])</f>
        <v>3</v>
      </c>
      <c r="C764" s="43" t="str">
        <f>_xlfn.XLOOKUP(StatementLookup[[#This Row],[TopicID]],topics!I:I,topics!D:D)</f>
        <v>KS3.Science</v>
      </c>
      <c r="D764" s="43" t="str">
        <f>_xlfn.XLOOKUP(StatementLookup[[#This Row],[TopicID]],topics!I:I,topics!E:E)</f>
        <v>Y8.Science</v>
      </c>
      <c r="E764" s="44">
        <v>8</v>
      </c>
      <c r="F764" s="36" t="s">
        <v>10</v>
      </c>
      <c r="G764" s="45">
        <v>1</v>
      </c>
      <c r="H764" s="36">
        <v>8</v>
      </c>
      <c r="I764" s="46">
        <v>2</v>
      </c>
      <c r="J76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8P1</v>
      </c>
      <c r="K76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8P1.8</v>
      </c>
      <c r="L76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8P1.8.2</v>
      </c>
      <c r="M764" s="26" t="str">
        <f>IF(ISERROR(_xlfn.XLOOKUP(StatementLookup[[#This Row],[TopicID]],TopicLookup[TopicID],TopicLookup[TopicTitle])),"",_xlfn.XLOOKUP(StatementLookup[[#This Row],[TopicID]],TopicLookup[TopicID],TopicLookup[TopicTitle]))</f>
        <v>Motion</v>
      </c>
      <c r="N764" s="42" t="str">
        <f>IF(ISERROR(_xlfn.XLOOKUP(StatementLookup[[#This Row],[LessonID]],LessonLookup[LessonID],LessonLookup[LessonTitle])),"",_xlfn.XLOOKUP(StatementLookup[[#This Row],[LessonID]],LessonLookup[LessonID],LessonLookup[LessonTitle]))</f>
        <v>Investigating Motion - 2</v>
      </c>
      <c r="O764" s="1" t="str">
        <f>IF(StatementLookup[[#This Row],[LearningStatementEnter]]="",StatementLookup[[#This Row],[LearningStatementAuto]],StatementLookup[[#This Row],[LearningStatementEnter]])</f>
        <v>Draw a graph to show how the stopping distance is affected by the height of the ramp</v>
      </c>
      <c r="P764" s="43" t="s">
        <v>1785</v>
      </c>
      <c r="Q764" s="1" t="s">
        <v>2953</v>
      </c>
      <c r="R764" s="1"/>
      <c r="S76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64" s="43"/>
      <c r="U764" s="43"/>
      <c r="V764" s="43"/>
      <c r="W764" s="43"/>
      <c r="X764" s="43"/>
      <c r="Y764" s="43"/>
      <c r="Z764" s="43"/>
      <c r="AA764" s="43"/>
      <c r="AC764" s="43"/>
      <c r="AD764" s="43"/>
    </row>
    <row r="765" spans="1:30" ht="14.65" customHeight="1" x14ac:dyDescent="0.25">
      <c r="A765" s="42" t="str">
        <f>_xlfn.XLOOKUP(StatementLookup[[#This Row],[TopicID]],TopicLookup[TopicID],TopicLookup[SyllabusSubject])</f>
        <v>Science</v>
      </c>
      <c r="B765" s="43">
        <f>_xlfn.XLOOKUP(StatementLookup[[#This Row],[TopicID]],TopicLookup[TopicID],TopicLookup[SyllabusKeyStage])</f>
        <v>3</v>
      </c>
      <c r="C765" s="43" t="str">
        <f>_xlfn.XLOOKUP(StatementLookup[[#This Row],[TopicID]],topics!I:I,topics!D:D)</f>
        <v>KS3.Science</v>
      </c>
      <c r="D765" s="43" t="str">
        <f>_xlfn.XLOOKUP(StatementLookup[[#This Row],[TopicID]],topics!I:I,topics!E:E)</f>
        <v>Y8.Science</v>
      </c>
      <c r="E765" s="44">
        <v>8</v>
      </c>
      <c r="F765" s="36" t="s">
        <v>10</v>
      </c>
      <c r="G765" s="45">
        <v>1</v>
      </c>
      <c r="H765" s="36">
        <v>8</v>
      </c>
      <c r="I765" s="46">
        <v>3</v>
      </c>
      <c r="J76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8P1</v>
      </c>
      <c r="K76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8P1.8</v>
      </c>
      <c r="L76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8P1.8.3</v>
      </c>
      <c r="M765" s="26" t="str">
        <f>IF(ISERROR(_xlfn.XLOOKUP(StatementLookup[[#This Row],[TopicID]],TopicLookup[TopicID],TopicLookup[TopicTitle])),"",_xlfn.XLOOKUP(StatementLookup[[#This Row],[TopicID]],TopicLookup[TopicID],TopicLookup[TopicTitle]))</f>
        <v>Motion</v>
      </c>
      <c r="N765" s="42" t="str">
        <f>IF(ISERROR(_xlfn.XLOOKUP(StatementLookup[[#This Row],[LessonID]],LessonLookup[LessonID],LessonLookup[LessonTitle])),"",_xlfn.XLOOKUP(StatementLookup[[#This Row],[LessonID]],LessonLookup[LessonID],LessonLookup[LessonTitle]))</f>
        <v>Investigating Motion - 2</v>
      </c>
      <c r="O765" s="1" t="str">
        <f>IF(StatementLookup[[#This Row],[LearningStatementEnter]]="",StatementLookup[[#This Row],[LearningStatementAuto]],StatementLookup[[#This Row],[LearningStatementEnter]])</f>
        <v>Explain the effects of speed on stopping distance</v>
      </c>
      <c r="P765" s="43" t="s">
        <v>1786</v>
      </c>
      <c r="Q765" s="1" t="s">
        <v>2953</v>
      </c>
      <c r="R765" s="1"/>
      <c r="S76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65" s="43"/>
      <c r="U765" s="43"/>
      <c r="V765" s="43"/>
      <c r="W765" s="43"/>
      <c r="X765" s="43"/>
      <c r="Y765" s="43"/>
      <c r="Z765" s="43"/>
      <c r="AA765" s="43"/>
      <c r="AC765" s="43"/>
      <c r="AD765" s="43"/>
    </row>
    <row r="766" spans="1:30" ht="14.65" customHeight="1" x14ac:dyDescent="0.25">
      <c r="A766" s="42" t="str">
        <f>_xlfn.XLOOKUP(StatementLookup[[#This Row],[TopicID]],TopicLookup[TopicID],TopicLookup[SyllabusSubject])</f>
        <v>Science</v>
      </c>
      <c r="B766" s="43">
        <f>_xlfn.XLOOKUP(StatementLookup[[#This Row],[TopicID]],TopicLookup[TopicID],TopicLookup[SyllabusKeyStage])</f>
        <v>3</v>
      </c>
      <c r="C766" s="43" t="str">
        <f>_xlfn.XLOOKUP(StatementLookup[[#This Row],[TopicID]],topics!I:I,topics!D:D)</f>
        <v>KS3.Science</v>
      </c>
      <c r="D766" s="43" t="str">
        <f>_xlfn.XLOOKUP(StatementLookup[[#This Row],[TopicID]],topics!I:I,topics!E:E)</f>
        <v>Y8.Science</v>
      </c>
      <c r="E766" s="44">
        <v>8</v>
      </c>
      <c r="F766" s="36" t="s">
        <v>10</v>
      </c>
      <c r="G766" s="45">
        <v>1</v>
      </c>
      <c r="H766" s="36" t="s">
        <v>8</v>
      </c>
      <c r="I766" s="46">
        <v>1</v>
      </c>
      <c r="J76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8P1</v>
      </c>
      <c r="K76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8P1.F</v>
      </c>
      <c r="L76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8P1.F.1</v>
      </c>
      <c r="M766" s="26" t="str">
        <f>IF(ISERROR(_xlfn.XLOOKUP(StatementLookup[[#This Row],[TopicID]],TopicLookup[TopicID],TopicLookup[TopicTitle])),"",_xlfn.XLOOKUP(StatementLookup[[#This Row],[TopicID]],TopicLookup[TopicID],TopicLookup[TopicTitle]))</f>
        <v>Motion</v>
      </c>
      <c r="N766" s="42" t="str">
        <f>IF(ISERROR(_xlfn.XLOOKUP(StatementLookup[[#This Row],[LessonID]],LessonLookup[LessonID],LessonLookup[LessonTitle])),"",_xlfn.XLOOKUP(StatementLookup[[#This Row],[LessonID]],LessonLookup[LessonID],LessonLookup[LessonTitle]))</f>
        <v>Test feedback: 8P1 Motion</v>
      </c>
      <c r="O766" s="1" t="str">
        <f>IF(StatementLookup[[#This Row],[LearningStatementEnter]]="",StatementLookup[[#This Row],[LearningStatementAuto]],StatementLookup[[#This Row],[LearningStatementEnter]])</f>
        <v>Review WWW &amp; EBI for topic 8P1 Motion</v>
      </c>
      <c r="P766" s="1"/>
      <c r="Q766" s="1" t="s">
        <v>2954</v>
      </c>
      <c r="R766" s="1"/>
      <c r="S76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WWW &amp; EBI for topic 8P1 Motion</v>
      </c>
      <c r="T766" s="43"/>
      <c r="U766" s="43"/>
      <c r="V766" s="43"/>
      <c r="W766" s="43"/>
      <c r="X766" s="43"/>
      <c r="Y766" s="43"/>
      <c r="Z766" s="43"/>
      <c r="AA766" s="43"/>
      <c r="AC766" s="43"/>
      <c r="AD766" s="43"/>
    </row>
    <row r="767" spans="1:30" ht="14.65" customHeight="1" x14ac:dyDescent="0.25">
      <c r="A767" s="42" t="str">
        <f>_xlfn.XLOOKUP(StatementLookup[[#This Row],[TopicID]],TopicLookup[TopicID],TopicLookup[SyllabusSubject])</f>
        <v>Science</v>
      </c>
      <c r="B767" s="43">
        <f>_xlfn.XLOOKUP(StatementLookup[[#This Row],[TopicID]],TopicLookup[TopicID],TopicLookup[SyllabusKeyStage])</f>
        <v>3</v>
      </c>
      <c r="C767" s="43" t="str">
        <f>_xlfn.XLOOKUP(StatementLookup[[#This Row],[TopicID]],topics!I:I,topics!D:D)</f>
        <v>KS3.Science</v>
      </c>
      <c r="D767" s="43" t="str">
        <f>_xlfn.XLOOKUP(StatementLookup[[#This Row],[TopicID]],topics!I:I,topics!E:E)</f>
        <v>Y8.Science</v>
      </c>
      <c r="E767" s="44">
        <v>8</v>
      </c>
      <c r="F767" s="36" t="s">
        <v>10</v>
      </c>
      <c r="G767" s="45">
        <v>1</v>
      </c>
      <c r="H767" s="36" t="s">
        <v>6</v>
      </c>
      <c r="I767" s="46">
        <v>1</v>
      </c>
      <c r="J76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8P1</v>
      </c>
      <c r="K76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8P1.R</v>
      </c>
      <c r="L76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8P1.R.1</v>
      </c>
      <c r="M767" s="26" t="str">
        <f>IF(ISERROR(_xlfn.XLOOKUP(StatementLookup[[#This Row],[TopicID]],TopicLookup[TopicID],TopicLookup[TopicTitle])),"",_xlfn.XLOOKUP(StatementLookup[[#This Row],[TopicID]],TopicLookup[TopicID],TopicLookup[TopicTitle]))</f>
        <v>Motion</v>
      </c>
      <c r="N767" s="42" t="str">
        <f>IF(ISERROR(_xlfn.XLOOKUP(StatementLookup[[#This Row],[LessonID]],LessonLookup[LessonID],LessonLookup[LessonTitle])),"",_xlfn.XLOOKUP(StatementLookup[[#This Row],[LessonID]],LessonLookup[LessonID],LessonLookup[LessonTitle]))</f>
        <v>Revision of topic 8P1 Motion</v>
      </c>
      <c r="O767" s="1" t="str">
        <f>IF(StatementLookup[[#This Row],[LearningStatementEnter]]="",StatementLookup[[#This Row],[LearningStatementAuto]],StatementLookup[[#This Row],[LearningStatementEnter]])</f>
        <v>Review topic 8P1 Motion</v>
      </c>
      <c r="P767" s="43"/>
      <c r="Q767" s="1" t="s">
        <v>2954</v>
      </c>
      <c r="R767" s="1"/>
      <c r="S76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topic 8P1 Motion</v>
      </c>
      <c r="T767" s="43"/>
      <c r="U767" s="43"/>
      <c r="V767" s="43"/>
      <c r="W767" s="43"/>
      <c r="X767" s="43"/>
      <c r="Y767" s="43"/>
      <c r="Z767" s="43"/>
      <c r="AA767" s="43"/>
      <c r="AC767" s="43"/>
      <c r="AD767" s="43"/>
    </row>
    <row r="768" spans="1:30" ht="14.65" customHeight="1" x14ac:dyDescent="0.25">
      <c r="A768" s="42" t="str">
        <f>_xlfn.XLOOKUP(StatementLookup[[#This Row],[TopicID]],TopicLookup[TopicID],TopicLookup[SyllabusSubject])</f>
        <v>Science</v>
      </c>
      <c r="B768" s="43">
        <f>_xlfn.XLOOKUP(StatementLookup[[#This Row],[TopicID]],TopicLookup[TopicID],TopicLookup[SyllabusKeyStage])</f>
        <v>3</v>
      </c>
      <c r="C768" s="43" t="str">
        <f>_xlfn.XLOOKUP(StatementLookup[[#This Row],[TopicID]],topics!I:I,topics!D:D)</f>
        <v>KS3.Science</v>
      </c>
      <c r="D768" s="43" t="str">
        <f>_xlfn.XLOOKUP(StatementLookup[[#This Row],[TopicID]],topics!I:I,topics!E:E)</f>
        <v>Y8.Science</v>
      </c>
      <c r="E768" s="44">
        <v>8</v>
      </c>
      <c r="F768" s="36" t="s">
        <v>10</v>
      </c>
      <c r="G768" s="45">
        <v>1</v>
      </c>
      <c r="H768" s="36" t="s">
        <v>7</v>
      </c>
      <c r="I768" s="46">
        <v>1</v>
      </c>
      <c r="J76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8P1</v>
      </c>
      <c r="K76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8P1.T</v>
      </c>
      <c r="L76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8P1.T.1</v>
      </c>
      <c r="M768" s="26" t="str">
        <f>IF(ISERROR(_xlfn.XLOOKUP(StatementLookup[[#This Row],[TopicID]],TopicLookup[TopicID],TopicLookup[TopicTitle])),"",_xlfn.XLOOKUP(StatementLookup[[#This Row],[TopicID]],TopicLookup[TopicID],TopicLookup[TopicTitle]))</f>
        <v>Motion</v>
      </c>
      <c r="N768" s="42" t="str">
        <f>IF(ISERROR(_xlfn.XLOOKUP(StatementLookup[[#This Row],[LessonID]],LessonLookup[LessonID],LessonLookup[LessonTitle])),"",_xlfn.XLOOKUP(StatementLookup[[#This Row],[LessonID]],LessonLookup[LessonID],LessonLookup[LessonTitle]))</f>
        <v>Topic test: 8P1 Motion</v>
      </c>
      <c r="O768" s="1" t="str">
        <f>IF(StatementLookup[[#This Row],[LearningStatementEnter]]="",StatementLookup[[#This Row],[LearningStatementAuto]],StatementLookup[[#This Row],[LearningStatementEnter]])</f>
        <v>Test understanding of topic 8P1 Motion</v>
      </c>
      <c r="P768" s="43"/>
      <c r="Q768" s="1" t="s">
        <v>2954</v>
      </c>
      <c r="R768" s="1"/>
      <c r="S76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Test understanding of topic 8P1 Motion</v>
      </c>
      <c r="T768" s="43"/>
      <c r="U768" s="43"/>
      <c r="V768" s="43"/>
      <c r="W768" s="43"/>
      <c r="X768" s="43"/>
      <c r="Y768" s="43"/>
      <c r="Z768" s="43"/>
      <c r="AA768" s="43"/>
      <c r="AC768" s="43"/>
      <c r="AD768" s="43"/>
    </row>
    <row r="769" spans="1:30" ht="14.65" customHeight="1" x14ac:dyDescent="0.25">
      <c r="A769" s="42" t="str">
        <f>_xlfn.XLOOKUP(StatementLookup[[#This Row],[TopicID]],TopicLookup[TopicID],TopicLookup[SyllabusSubject])</f>
        <v>Science</v>
      </c>
      <c r="B769" s="43">
        <f>_xlfn.XLOOKUP(StatementLookup[[#This Row],[TopicID]],TopicLookup[TopicID],TopicLookup[SyllabusKeyStage])</f>
        <v>3</v>
      </c>
      <c r="C769" s="43" t="str">
        <f>_xlfn.XLOOKUP(StatementLookup[[#This Row],[TopicID]],topics!I:I,topics!D:D)</f>
        <v>KS3.Science</v>
      </c>
      <c r="D769" s="43" t="str">
        <f>_xlfn.XLOOKUP(StatementLookup[[#This Row],[TopicID]],topics!I:I,topics!E:E)</f>
        <v>Y8.Science</v>
      </c>
      <c r="E769" s="44">
        <v>8</v>
      </c>
      <c r="F769" s="36" t="s">
        <v>10</v>
      </c>
      <c r="G769" s="45">
        <v>2</v>
      </c>
      <c r="H769" s="36">
        <v>8</v>
      </c>
      <c r="I769" s="46">
        <v>1</v>
      </c>
      <c r="J76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8P2</v>
      </c>
      <c r="K76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8P2.8</v>
      </c>
      <c r="L76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8P2.8.1</v>
      </c>
      <c r="M769" s="26" t="str">
        <f>IF(ISERROR(_xlfn.XLOOKUP(StatementLookup[[#This Row],[TopicID]],TopicLookup[TopicID],TopicLookup[TopicTitle])),"",_xlfn.XLOOKUP(StatementLookup[[#This Row],[TopicID]],TopicLookup[TopicID],TopicLookup[TopicTitle]))</f>
        <v>Energy Transfers And Calculations</v>
      </c>
      <c r="N769" s="42" t="str">
        <f>IF(ISERROR(_xlfn.XLOOKUP(StatementLookup[[#This Row],[LessonID]],LessonLookup[LessonID],LessonLookup[LessonTitle])),"",_xlfn.XLOOKUP(StatementLookup[[#This Row],[LessonID]],LessonLookup[LessonID],LessonLookup[LessonTitle]))</f>
        <v>Efficiency &amp; Power</v>
      </c>
      <c r="O769" s="1" t="str">
        <f>IF(StatementLookup[[#This Row],[LearningStatementEnter]]="",StatementLookup[[#This Row],[LearningStatementAuto]],StatementLookup[[#This Row],[LearningStatementEnter]])</f>
        <v>Recall different types of energy stores</v>
      </c>
      <c r="P769" s="43" t="s">
        <v>1787</v>
      </c>
      <c r="Q769" s="1" t="s">
        <v>2953</v>
      </c>
      <c r="R769" s="1"/>
      <c r="S76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69" s="43"/>
      <c r="U769" s="43"/>
      <c r="V769" s="43"/>
      <c r="W769" s="43"/>
      <c r="X769" s="43"/>
      <c r="Y769" s="43"/>
      <c r="Z769" s="43"/>
      <c r="AA769" s="43"/>
      <c r="AC769" s="43"/>
      <c r="AD769" s="43"/>
    </row>
    <row r="770" spans="1:30" ht="14.65" customHeight="1" x14ac:dyDescent="0.25">
      <c r="A770" s="42" t="str">
        <f>_xlfn.XLOOKUP(StatementLookup[[#This Row],[TopicID]],TopicLookup[TopicID],TopicLookup[SyllabusSubject])</f>
        <v>Science</v>
      </c>
      <c r="B770" s="43">
        <f>_xlfn.XLOOKUP(StatementLookup[[#This Row],[TopicID]],TopicLookup[TopicID],TopicLookup[SyllabusKeyStage])</f>
        <v>3</v>
      </c>
      <c r="C770" s="43" t="str">
        <f>_xlfn.XLOOKUP(StatementLookup[[#This Row],[TopicID]],topics!I:I,topics!D:D)</f>
        <v>KS3.Science</v>
      </c>
      <c r="D770" s="43" t="str">
        <f>_xlfn.XLOOKUP(StatementLookup[[#This Row],[TopicID]],topics!I:I,topics!E:E)</f>
        <v>Y8.Science</v>
      </c>
      <c r="E770" s="44">
        <v>8</v>
      </c>
      <c r="F770" s="36" t="s">
        <v>10</v>
      </c>
      <c r="G770" s="45">
        <v>2</v>
      </c>
      <c r="H770" s="36">
        <v>8</v>
      </c>
      <c r="I770" s="46">
        <v>2</v>
      </c>
      <c r="J77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8P2</v>
      </c>
      <c r="K77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8P2.8</v>
      </c>
      <c r="L77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8P2.8.2</v>
      </c>
      <c r="M770" s="26" t="str">
        <f>IF(ISERROR(_xlfn.XLOOKUP(StatementLookup[[#This Row],[TopicID]],TopicLookup[TopicID],TopicLookup[TopicTitle])),"",_xlfn.XLOOKUP(StatementLookup[[#This Row],[TopicID]],TopicLookup[TopicID],TopicLookup[TopicTitle]))</f>
        <v>Energy Transfers And Calculations</v>
      </c>
      <c r="N770" s="42" t="str">
        <f>IF(ISERROR(_xlfn.XLOOKUP(StatementLookup[[#This Row],[LessonID]],LessonLookup[LessonID],LessonLookup[LessonTitle])),"",_xlfn.XLOOKUP(StatementLookup[[#This Row],[LessonID]],LessonLookup[LessonID],LessonLookup[LessonTitle]))</f>
        <v>Efficiency &amp; Power</v>
      </c>
      <c r="O770" s="1" t="str">
        <f>IF(StatementLookup[[#This Row],[LearningStatementEnter]]="",StatementLookup[[#This Row],[LearningStatementAuto]],StatementLookup[[#This Row],[LearningStatementEnter]])</f>
        <v>Describe the terms “power” and “efficiency</v>
      </c>
      <c r="P770" s="43" t="s">
        <v>1788</v>
      </c>
      <c r="Q770" s="1" t="s">
        <v>2953</v>
      </c>
      <c r="R770" s="1"/>
      <c r="S77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70" s="43"/>
      <c r="U770" s="43"/>
      <c r="V770" s="43"/>
      <c r="W770" s="43"/>
      <c r="X770" s="43"/>
      <c r="Y770" s="43"/>
      <c r="Z770" s="43"/>
      <c r="AA770" s="43"/>
      <c r="AC770" s="43"/>
      <c r="AD770" s="43"/>
    </row>
    <row r="771" spans="1:30" ht="14.65" customHeight="1" x14ac:dyDescent="0.25">
      <c r="A771" s="42" t="str">
        <f>_xlfn.XLOOKUP(StatementLookup[[#This Row],[TopicID]],TopicLookup[TopicID],TopicLookup[SyllabusSubject])</f>
        <v>Science</v>
      </c>
      <c r="B771" s="43">
        <f>_xlfn.XLOOKUP(StatementLookup[[#This Row],[TopicID]],TopicLookup[TopicID],TopicLookup[SyllabusKeyStage])</f>
        <v>3</v>
      </c>
      <c r="C771" s="43" t="str">
        <f>_xlfn.XLOOKUP(StatementLookup[[#This Row],[TopicID]],topics!I:I,topics!D:D)</f>
        <v>KS3.Science</v>
      </c>
      <c r="D771" s="43" t="str">
        <f>_xlfn.XLOOKUP(StatementLookup[[#This Row],[TopicID]],topics!I:I,topics!E:E)</f>
        <v>Y8.Science</v>
      </c>
      <c r="E771" s="44">
        <v>8</v>
      </c>
      <c r="F771" s="36" t="s">
        <v>10</v>
      </c>
      <c r="G771" s="45">
        <v>2</v>
      </c>
      <c r="H771" s="36">
        <v>8</v>
      </c>
      <c r="I771" s="46">
        <v>3</v>
      </c>
      <c r="J77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8P2</v>
      </c>
      <c r="K77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8P2.8</v>
      </c>
      <c r="L77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8P2.8.3</v>
      </c>
      <c r="M771" s="26" t="str">
        <f>IF(ISERROR(_xlfn.XLOOKUP(StatementLookup[[#This Row],[TopicID]],TopicLookup[TopicID],TopicLookup[TopicTitle])),"",_xlfn.XLOOKUP(StatementLookup[[#This Row],[TopicID]],TopicLookup[TopicID],TopicLookup[TopicTitle]))</f>
        <v>Energy Transfers And Calculations</v>
      </c>
      <c r="N771" s="42" t="str">
        <f>IF(ISERROR(_xlfn.XLOOKUP(StatementLookup[[#This Row],[LessonID]],LessonLookup[LessonID],LessonLookup[LessonTitle])),"",_xlfn.XLOOKUP(StatementLookup[[#This Row],[LessonID]],LessonLookup[LessonID],LessonLookup[LessonTitle]))</f>
        <v>Efficiency &amp; Power</v>
      </c>
      <c r="O771" s="1" t="str">
        <f>IF(StatementLookup[[#This Row],[LearningStatementEnter]]="",StatementLookup[[#This Row],[LearningStatementAuto]],StatementLookup[[#This Row],[LearningStatementEnter]])</f>
        <v>Perform calculations using power and efficiency</v>
      </c>
      <c r="P771" s="43" t="s">
        <v>1789</v>
      </c>
      <c r="Q771" s="1" t="s">
        <v>2953</v>
      </c>
      <c r="R771" s="1"/>
      <c r="S77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71" s="43"/>
      <c r="U771" s="43"/>
      <c r="V771" s="43"/>
      <c r="W771" s="43"/>
      <c r="X771" s="43"/>
      <c r="Y771" s="43"/>
      <c r="Z771" s="43"/>
      <c r="AA771" s="43"/>
      <c r="AC771" s="43"/>
      <c r="AD771" s="43"/>
    </row>
    <row r="772" spans="1:30" ht="14.65" customHeight="1" x14ac:dyDescent="0.25">
      <c r="A772" s="42" t="str">
        <f>_xlfn.XLOOKUP(StatementLookup[[#This Row],[TopicID]],TopicLookup[TopicID],TopicLookup[SyllabusSubject])</f>
        <v>Science</v>
      </c>
      <c r="B772" s="43">
        <f>_xlfn.XLOOKUP(StatementLookup[[#This Row],[TopicID]],TopicLookup[TopicID],TopicLookup[SyllabusKeyStage])</f>
        <v>3</v>
      </c>
      <c r="C772" s="43" t="str">
        <f>_xlfn.XLOOKUP(StatementLookup[[#This Row],[TopicID]],topics!I:I,topics!D:D)</f>
        <v>KS3.Science</v>
      </c>
      <c r="D772" s="43" t="str">
        <f>_xlfn.XLOOKUP(StatementLookup[[#This Row],[TopicID]],topics!I:I,topics!E:E)</f>
        <v>Y8.Science</v>
      </c>
      <c r="E772" s="44">
        <v>8</v>
      </c>
      <c r="F772" s="36" t="s">
        <v>10</v>
      </c>
      <c r="G772" s="45">
        <v>2</v>
      </c>
      <c r="H772" s="36" t="s">
        <v>5</v>
      </c>
      <c r="I772" s="46">
        <v>1</v>
      </c>
      <c r="J77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8P2</v>
      </c>
      <c r="K77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8P2.1</v>
      </c>
      <c r="L77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8P2.1.1</v>
      </c>
      <c r="M772" s="26" t="str">
        <f>IF(ISERROR(_xlfn.XLOOKUP(StatementLookup[[#This Row],[TopicID]],TopicLookup[TopicID],TopicLookup[TopicTitle])),"",_xlfn.XLOOKUP(StatementLookup[[#This Row],[TopicID]],TopicLookup[TopicID],TopicLookup[TopicTitle]))</f>
        <v>Energy Transfers And Calculations</v>
      </c>
      <c r="N772" s="42" t="str">
        <f>IF(ISERROR(_xlfn.XLOOKUP(StatementLookup[[#This Row],[LessonID]],LessonLookup[LessonID],LessonLookup[LessonTitle])),"",_xlfn.XLOOKUP(StatementLookup[[#This Row],[LessonID]],LessonLookup[LessonID],LessonLookup[LessonTitle]))</f>
        <v>Gravitational Potential Energy (Theory)</v>
      </c>
      <c r="O772" s="1" t="str">
        <f>IF(StatementLookup[[#This Row],[LearningStatementEnter]]="",StatementLookup[[#This Row],[LearningStatementAuto]],StatementLookup[[#This Row],[LearningStatementEnter]])</f>
        <v>Recall and use the equation GPE = mass x gravity x height</v>
      </c>
      <c r="P772" s="43" t="s">
        <v>1790</v>
      </c>
      <c r="Q772" s="1" t="s">
        <v>2953</v>
      </c>
      <c r="R772" s="1"/>
      <c r="S77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72" s="43"/>
      <c r="U772" s="43"/>
      <c r="V772" s="43"/>
      <c r="W772" s="43"/>
      <c r="X772" s="43"/>
      <c r="Y772" s="43"/>
      <c r="Z772" s="43"/>
      <c r="AA772" s="43"/>
      <c r="AC772" s="43"/>
      <c r="AD772" s="43"/>
    </row>
    <row r="773" spans="1:30" ht="14.65" customHeight="1" x14ac:dyDescent="0.25">
      <c r="A773" s="42" t="str">
        <f>_xlfn.XLOOKUP(StatementLookup[[#This Row],[TopicID]],TopicLookup[TopicID],TopicLookup[SyllabusSubject])</f>
        <v>Science</v>
      </c>
      <c r="B773" s="43">
        <f>_xlfn.XLOOKUP(StatementLookup[[#This Row],[TopicID]],TopicLookup[TopicID],TopicLookup[SyllabusKeyStage])</f>
        <v>3</v>
      </c>
      <c r="C773" s="43" t="str">
        <f>_xlfn.XLOOKUP(StatementLookup[[#This Row],[TopicID]],topics!I:I,topics!D:D)</f>
        <v>KS3.Science</v>
      </c>
      <c r="D773" s="43" t="str">
        <f>_xlfn.XLOOKUP(StatementLookup[[#This Row],[TopicID]],topics!I:I,topics!E:E)</f>
        <v>Y8.Science</v>
      </c>
      <c r="E773" s="44">
        <v>8</v>
      </c>
      <c r="F773" s="36" t="s">
        <v>10</v>
      </c>
      <c r="G773" s="45">
        <v>2</v>
      </c>
      <c r="H773" s="36" t="s">
        <v>5</v>
      </c>
      <c r="I773" s="46">
        <v>2</v>
      </c>
      <c r="J77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8P2</v>
      </c>
      <c r="K77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8P2.1</v>
      </c>
      <c r="L77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8P2.1.2</v>
      </c>
      <c r="M773" s="26" t="str">
        <f>IF(ISERROR(_xlfn.XLOOKUP(StatementLookup[[#This Row],[TopicID]],TopicLookup[TopicID],TopicLookup[TopicTitle])),"",_xlfn.XLOOKUP(StatementLookup[[#This Row],[TopicID]],TopicLookup[TopicID],TopicLookup[TopicTitle]))</f>
        <v>Energy Transfers And Calculations</v>
      </c>
      <c r="N773" s="42" t="str">
        <f>IF(ISERROR(_xlfn.XLOOKUP(StatementLookup[[#This Row],[LessonID]],LessonLookup[LessonID],LessonLookup[LessonTitle])),"",_xlfn.XLOOKUP(StatementLookup[[#This Row],[LessonID]],LessonLookup[LessonID],LessonLookup[LessonTitle]))</f>
        <v>Gravitational Potential Energy (Theory)</v>
      </c>
      <c r="O773" s="1" t="str">
        <f>IF(StatementLookup[[#This Row],[LearningStatementEnter]]="",StatementLookup[[#This Row],[LearningStatementAuto]],StatementLookup[[#This Row],[LearningStatementEnter]])</f>
        <v>Describe how to increase the GPE of an object</v>
      </c>
      <c r="P773" s="43" t="s">
        <v>1791</v>
      </c>
      <c r="Q773" s="1" t="s">
        <v>2953</v>
      </c>
      <c r="R773" s="1"/>
      <c r="S77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73" s="43"/>
      <c r="U773" s="43"/>
      <c r="V773" s="43"/>
      <c r="W773" s="43"/>
      <c r="X773" s="43"/>
      <c r="Y773" s="43"/>
      <c r="Z773" s="43"/>
      <c r="AA773" s="43"/>
      <c r="AC773" s="43"/>
      <c r="AD773" s="43"/>
    </row>
    <row r="774" spans="1:30" ht="14.65" customHeight="1" x14ac:dyDescent="0.25">
      <c r="A774" s="42" t="str">
        <f>_xlfn.XLOOKUP(StatementLookup[[#This Row],[TopicID]],TopicLookup[TopicID],TopicLookup[SyllabusSubject])</f>
        <v>Science</v>
      </c>
      <c r="B774" s="43">
        <f>_xlfn.XLOOKUP(StatementLookup[[#This Row],[TopicID]],TopicLookup[TopicID],TopicLookup[SyllabusKeyStage])</f>
        <v>3</v>
      </c>
      <c r="C774" s="43" t="str">
        <f>_xlfn.XLOOKUP(StatementLookup[[#This Row],[TopicID]],topics!I:I,topics!D:D)</f>
        <v>KS3.Science</v>
      </c>
      <c r="D774" s="43" t="str">
        <f>_xlfn.XLOOKUP(StatementLookup[[#This Row],[TopicID]],topics!I:I,topics!E:E)</f>
        <v>Y8.Science</v>
      </c>
      <c r="E774" s="44">
        <v>8</v>
      </c>
      <c r="F774" s="36" t="s">
        <v>10</v>
      </c>
      <c r="G774" s="45">
        <v>2</v>
      </c>
      <c r="H774" s="36" t="s">
        <v>5</v>
      </c>
      <c r="I774" s="46">
        <v>3</v>
      </c>
      <c r="J77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8P2</v>
      </c>
      <c r="K77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8P2.1</v>
      </c>
      <c r="L77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8P2.1.3</v>
      </c>
      <c r="M774" s="26" t="str">
        <f>IF(ISERROR(_xlfn.XLOOKUP(StatementLookup[[#This Row],[TopicID]],TopicLookup[TopicID],TopicLookup[TopicTitle])),"",_xlfn.XLOOKUP(StatementLookup[[#This Row],[TopicID]],TopicLookup[TopicID],TopicLookup[TopicTitle]))</f>
        <v>Energy Transfers And Calculations</v>
      </c>
      <c r="N774" s="42" t="str">
        <f>IF(ISERROR(_xlfn.XLOOKUP(StatementLookup[[#This Row],[LessonID]],LessonLookup[LessonID],LessonLookup[LessonTitle])),"",_xlfn.XLOOKUP(StatementLookup[[#This Row],[LessonID]],LessonLookup[LessonID],LessonLookup[LessonTitle]))</f>
        <v>Gravitational Potential Energy (Theory)</v>
      </c>
      <c r="O774" s="1" t="str">
        <f>IF(StatementLookup[[#This Row],[LearningStatementEnter]]="",StatementLookup[[#This Row],[LearningStatementAuto]],StatementLookup[[#This Row],[LearningStatementEnter]])</f>
        <v>Rearrange and use the GPE Equation</v>
      </c>
      <c r="P774" s="43" t="s">
        <v>1792</v>
      </c>
      <c r="Q774" s="1" t="s">
        <v>2953</v>
      </c>
      <c r="R774" s="1"/>
      <c r="S77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74" s="43"/>
      <c r="U774" s="43"/>
      <c r="V774" s="43"/>
      <c r="W774" s="43"/>
      <c r="X774" s="43"/>
      <c r="Y774" s="43"/>
      <c r="Z774" s="43"/>
      <c r="AA774" s="43"/>
      <c r="AC774" s="43"/>
      <c r="AD774" s="43"/>
    </row>
    <row r="775" spans="1:30" ht="14.65" customHeight="1" x14ac:dyDescent="0.25">
      <c r="A775" s="42" t="str">
        <f>_xlfn.XLOOKUP(StatementLookup[[#This Row],[TopicID]],TopicLookup[TopicID],TopicLookup[SyllabusSubject])</f>
        <v>Science</v>
      </c>
      <c r="B775" s="43">
        <f>_xlfn.XLOOKUP(StatementLookup[[#This Row],[TopicID]],TopicLookup[TopicID],TopicLookup[SyllabusKeyStage])</f>
        <v>3</v>
      </c>
      <c r="C775" s="43" t="str">
        <f>_xlfn.XLOOKUP(StatementLookup[[#This Row],[TopicID]],topics!I:I,topics!D:D)</f>
        <v>KS3.Science</v>
      </c>
      <c r="D775" s="43" t="str">
        <f>_xlfn.XLOOKUP(StatementLookup[[#This Row],[TopicID]],topics!I:I,topics!E:E)</f>
        <v>Y8.Science</v>
      </c>
      <c r="E775" s="44">
        <v>8</v>
      </c>
      <c r="F775" s="36" t="s">
        <v>10</v>
      </c>
      <c r="G775" s="45">
        <v>2</v>
      </c>
      <c r="H775" s="36" t="s">
        <v>9</v>
      </c>
      <c r="I775" s="46">
        <v>1</v>
      </c>
      <c r="J77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8P2</v>
      </c>
      <c r="K77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8P2.2</v>
      </c>
      <c r="L77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8P2.2.1</v>
      </c>
      <c r="M775" s="26" t="str">
        <f>IF(ISERROR(_xlfn.XLOOKUP(StatementLookup[[#This Row],[TopicID]],TopicLookup[TopicID],TopicLookup[TopicTitle])),"",_xlfn.XLOOKUP(StatementLookup[[#This Row],[TopicID]],TopicLookup[TopicID],TopicLookup[TopicTitle]))</f>
        <v>Energy Transfers And Calculations</v>
      </c>
      <c r="N775" s="42" t="str">
        <f>IF(ISERROR(_xlfn.XLOOKUP(StatementLookup[[#This Row],[LessonID]],LessonLookup[LessonID],LessonLookup[LessonTitle])),"",_xlfn.XLOOKUP(StatementLookup[[#This Row],[LessonID]],LessonLookup[LessonID],LessonLookup[LessonTitle]))</f>
        <v>Calculating GPE (Practical)</v>
      </c>
      <c r="O775" s="1" t="str">
        <f>IF(StatementLookup[[#This Row],[LearningStatementEnter]]="",StatementLookup[[#This Row],[LearningStatementAuto]],StatementLookup[[#This Row],[LearningStatementEnter]])</f>
        <v>Measure and record the mass and height of an object</v>
      </c>
      <c r="P775" s="43" t="s">
        <v>1793</v>
      </c>
      <c r="Q775" s="1" t="s">
        <v>2953</v>
      </c>
      <c r="R775" s="1"/>
      <c r="S77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75" s="43"/>
      <c r="U775" s="43"/>
      <c r="V775" s="43"/>
      <c r="W775" s="43"/>
      <c r="X775" s="43"/>
      <c r="Y775" s="43"/>
      <c r="Z775" s="43"/>
      <c r="AA775" s="43"/>
      <c r="AC775" s="43"/>
      <c r="AD775" s="43"/>
    </row>
    <row r="776" spans="1:30" ht="14.65" customHeight="1" x14ac:dyDescent="0.25">
      <c r="A776" s="42" t="str">
        <f>_xlfn.XLOOKUP(StatementLookup[[#This Row],[TopicID]],TopicLookup[TopicID],TopicLookup[SyllabusSubject])</f>
        <v>Science</v>
      </c>
      <c r="B776" s="43">
        <f>_xlfn.XLOOKUP(StatementLookup[[#This Row],[TopicID]],TopicLookup[TopicID],TopicLookup[SyllabusKeyStage])</f>
        <v>3</v>
      </c>
      <c r="C776" s="43" t="str">
        <f>_xlfn.XLOOKUP(StatementLookup[[#This Row],[TopicID]],topics!I:I,topics!D:D)</f>
        <v>KS3.Science</v>
      </c>
      <c r="D776" s="43" t="str">
        <f>_xlfn.XLOOKUP(StatementLookup[[#This Row],[TopicID]],topics!I:I,topics!E:E)</f>
        <v>Y8.Science</v>
      </c>
      <c r="E776" s="44">
        <v>8</v>
      </c>
      <c r="F776" s="36" t="s">
        <v>10</v>
      </c>
      <c r="G776" s="45">
        <v>2</v>
      </c>
      <c r="H776" s="36" t="s">
        <v>9</v>
      </c>
      <c r="I776" s="46">
        <v>2</v>
      </c>
      <c r="J77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8P2</v>
      </c>
      <c r="K77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8P2.2</v>
      </c>
      <c r="L77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8P2.2.2</v>
      </c>
      <c r="M776" s="26" t="str">
        <f>IF(ISERROR(_xlfn.XLOOKUP(StatementLookup[[#This Row],[TopicID]],TopicLookup[TopicID],TopicLookup[TopicTitle])),"",_xlfn.XLOOKUP(StatementLookup[[#This Row],[TopicID]],TopicLookup[TopicID],TopicLookup[TopicTitle]))</f>
        <v>Energy Transfers And Calculations</v>
      </c>
      <c r="N776" s="42" t="str">
        <f>IF(ISERROR(_xlfn.XLOOKUP(StatementLookup[[#This Row],[LessonID]],LessonLookup[LessonID],LessonLookup[LessonTitle])),"",_xlfn.XLOOKUP(StatementLookup[[#This Row],[LessonID]],LessonLookup[LessonID],LessonLookup[LessonTitle]))</f>
        <v>Calculating GPE (Practical)</v>
      </c>
      <c r="O776" s="1" t="str">
        <f>IF(StatementLookup[[#This Row],[LearningStatementEnter]]="",StatementLookup[[#This Row],[LearningStatementAuto]],StatementLookup[[#This Row],[LearningStatementEnter]])</f>
        <v>Convert measurement of masses from grams to kilograms</v>
      </c>
      <c r="P776" s="43" t="s">
        <v>1794</v>
      </c>
      <c r="Q776" s="1" t="s">
        <v>2953</v>
      </c>
      <c r="R776" s="1"/>
      <c r="S77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76" s="43"/>
      <c r="U776" s="43"/>
      <c r="V776" s="43"/>
      <c r="W776" s="43"/>
      <c r="X776" s="43"/>
      <c r="Y776" s="43"/>
      <c r="Z776" s="43"/>
      <c r="AA776" s="43"/>
      <c r="AC776" s="43"/>
      <c r="AD776" s="43"/>
    </row>
    <row r="777" spans="1:30" ht="14.65" customHeight="1" x14ac:dyDescent="0.25">
      <c r="A777" s="42" t="str">
        <f>_xlfn.XLOOKUP(StatementLookup[[#This Row],[TopicID]],TopicLookup[TopicID],TopicLookup[SyllabusSubject])</f>
        <v>Science</v>
      </c>
      <c r="B777" s="43">
        <f>_xlfn.XLOOKUP(StatementLookup[[#This Row],[TopicID]],TopicLookup[TopicID],TopicLookup[SyllabusKeyStage])</f>
        <v>3</v>
      </c>
      <c r="C777" s="43" t="str">
        <f>_xlfn.XLOOKUP(StatementLookup[[#This Row],[TopicID]],topics!I:I,topics!D:D)</f>
        <v>KS3.Science</v>
      </c>
      <c r="D777" s="43" t="str">
        <f>_xlfn.XLOOKUP(StatementLookup[[#This Row],[TopicID]],topics!I:I,topics!E:E)</f>
        <v>Y8.Science</v>
      </c>
      <c r="E777" s="44">
        <v>8</v>
      </c>
      <c r="F777" s="36" t="s">
        <v>10</v>
      </c>
      <c r="G777" s="45">
        <v>2</v>
      </c>
      <c r="H777" s="36" t="s">
        <v>9</v>
      </c>
      <c r="I777" s="46">
        <v>3</v>
      </c>
      <c r="J77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8P2</v>
      </c>
      <c r="K77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8P2.2</v>
      </c>
      <c r="L77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8P2.2.3</v>
      </c>
      <c r="M777" s="26" t="str">
        <f>IF(ISERROR(_xlfn.XLOOKUP(StatementLookup[[#This Row],[TopicID]],TopicLookup[TopicID],TopicLookup[TopicTitle])),"",_xlfn.XLOOKUP(StatementLookup[[#This Row],[TopicID]],TopicLookup[TopicID],TopicLookup[TopicTitle]))</f>
        <v>Energy Transfers And Calculations</v>
      </c>
      <c r="N777" s="42" t="str">
        <f>IF(ISERROR(_xlfn.XLOOKUP(StatementLookup[[#This Row],[LessonID]],LessonLookup[LessonID],LessonLookup[LessonTitle])),"",_xlfn.XLOOKUP(StatementLookup[[#This Row],[LessonID]],LessonLookup[LessonID],LessonLookup[LessonTitle]))</f>
        <v>Calculating GPE (Practical)</v>
      </c>
      <c r="O777" s="1" t="str">
        <f>IF(StatementLookup[[#This Row],[LearningStatementEnter]]="",StatementLookup[[#This Row],[LearningStatementAuto]],StatementLookup[[#This Row],[LearningStatementEnter]])</f>
        <v>Use measurements of mass and height to calculate GPE</v>
      </c>
      <c r="P777" s="43" t="s">
        <v>1795</v>
      </c>
      <c r="Q777" s="1" t="s">
        <v>2953</v>
      </c>
      <c r="R777" s="1"/>
      <c r="S77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77" s="43"/>
      <c r="U777" s="43"/>
      <c r="V777" s="43"/>
      <c r="W777" s="43"/>
      <c r="X777" s="43"/>
      <c r="Y777" s="43"/>
      <c r="Z777" s="43"/>
      <c r="AA777" s="43"/>
      <c r="AC777" s="43"/>
      <c r="AD777" s="43"/>
    </row>
    <row r="778" spans="1:30" ht="14.65" customHeight="1" x14ac:dyDescent="0.25">
      <c r="A778" s="42" t="str">
        <f>_xlfn.XLOOKUP(StatementLookup[[#This Row],[TopicID]],TopicLookup[TopicID],TopicLookup[SyllabusSubject])</f>
        <v>Science</v>
      </c>
      <c r="B778" s="43">
        <f>_xlfn.XLOOKUP(StatementLookup[[#This Row],[TopicID]],TopicLookup[TopicID],TopicLookup[SyllabusKeyStage])</f>
        <v>3</v>
      </c>
      <c r="C778" s="43" t="str">
        <f>_xlfn.XLOOKUP(StatementLookup[[#This Row],[TopicID]],topics!I:I,topics!D:D)</f>
        <v>KS3.Science</v>
      </c>
      <c r="D778" s="43" t="str">
        <f>_xlfn.XLOOKUP(StatementLookup[[#This Row],[TopicID]],topics!I:I,topics!E:E)</f>
        <v>Y8.Science</v>
      </c>
      <c r="E778" s="44">
        <v>8</v>
      </c>
      <c r="F778" s="36" t="s">
        <v>10</v>
      </c>
      <c r="G778" s="45">
        <v>2</v>
      </c>
      <c r="H778" s="36" t="s">
        <v>11</v>
      </c>
      <c r="I778" s="46">
        <v>1</v>
      </c>
      <c r="J77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8P2</v>
      </c>
      <c r="K77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8P2.3</v>
      </c>
      <c r="L77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8P2.3.1</v>
      </c>
      <c r="M778" s="26" t="str">
        <f>IF(ISERROR(_xlfn.XLOOKUP(StatementLookup[[#This Row],[TopicID]],TopicLookup[TopicID],TopicLookup[TopicTitle])),"",_xlfn.XLOOKUP(StatementLookup[[#This Row],[TopicID]],TopicLookup[TopicID],TopicLookup[TopicTitle]))</f>
        <v>Energy Transfers And Calculations</v>
      </c>
      <c r="N778" s="42" t="str">
        <f>IF(ISERROR(_xlfn.XLOOKUP(StatementLookup[[#This Row],[LessonID]],LessonLookup[LessonID],LessonLookup[LessonTitle])),"",_xlfn.XLOOKUP(StatementLookup[[#This Row],[LessonID]],LessonLookup[LessonID],LessonLookup[LessonTitle]))</f>
        <v>Kinetic Energy (Theory)</v>
      </c>
      <c r="O778" s="1" t="str">
        <f>IF(StatementLookup[[#This Row],[LearningStatementEnter]]="",StatementLookup[[#This Row],[LearningStatementAuto]],StatementLookup[[#This Row],[LearningStatementEnter]])</f>
        <v>Recall and use the equation KE = ½ x mass x velocity2</v>
      </c>
      <c r="P778" s="43" t="s">
        <v>1796</v>
      </c>
      <c r="Q778" s="1" t="s">
        <v>2953</v>
      </c>
      <c r="R778" s="1"/>
      <c r="S77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78" s="43"/>
      <c r="U778" s="43"/>
      <c r="V778" s="43"/>
      <c r="W778" s="43"/>
      <c r="X778" s="43"/>
      <c r="Y778" s="43"/>
      <c r="Z778" s="43"/>
      <c r="AA778" s="43"/>
      <c r="AC778" s="43"/>
      <c r="AD778" s="43"/>
    </row>
    <row r="779" spans="1:30" ht="14.65" customHeight="1" x14ac:dyDescent="0.25">
      <c r="A779" s="42" t="str">
        <f>_xlfn.XLOOKUP(StatementLookup[[#This Row],[TopicID]],TopicLookup[TopicID],TopicLookup[SyllabusSubject])</f>
        <v>Science</v>
      </c>
      <c r="B779" s="43">
        <f>_xlfn.XLOOKUP(StatementLookup[[#This Row],[TopicID]],TopicLookup[TopicID],TopicLookup[SyllabusKeyStage])</f>
        <v>3</v>
      </c>
      <c r="C779" s="43" t="str">
        <f>_xlfn.XLOOKUP(StatementLookup[[#This Row],[TopicID]],topics!I:I,topics!D:D)</f>
        <v>KS3.Science</v>
      </c>
      <c r="D779" s="43" t="str">
        <f>_xlfn.XLOOKUP(StatementLookup[[#This Row],[TopicID]],topics!I:I,topics!E:E)</f>
        <v>Y8.Science</v>
      </c>
      <c r="E779" s="44">
        <v>8</v>
      </c>
      <c r="F779" s="36" t="s">
        <v>10</v>
      </c>
      <c r="G779" s="45">
        <v>2</v>
      </c>
      <c r="H779" s="36" t="s">
        <v>11</v>
      </c>
      <c r="I779" s="46">
        <v>2</v>
      </c>
      <c r="J77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8P2</v>
      </c>
      <c r="K77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8P2.3</v>
      </c>
      <c r="L77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8P2.3.2</v>
      </c>
      <c r="M779" s="26" t="str">
        <f>IF(ISERROR(_xlfn.XLOOKUP(StatementLookup[[#This Row],[TopicID]],TopicLookup[TopicID],TopicLookup[TopicTitle])),"",_xlfn.XLOOKUP(StatementLookup[[#This Row],[TopicID]],TopicLookup[TopicID],TopicLookup[TopicTitle]))</f>
        <v>Energy Transfers And Calculations</v>
      </c>
      <c r="N779" s="42" t="str">
        <f>IF(ISERROR(_xlfn.XLOOKUP(StatementLookup[[#This Row],[LessonID]],LessonLookup[LessonID],LessonLookup[LessonTitle])),"",_xlfn.XLOOKUP(StatementLookup[[#This Row],[LessonID]],LessonLookup[LessonID],LessonLookup[LessonTitle]))</f>
        <v>Kinetic Energy (Theory)</v>
      </c>
      <c r="O779" s="1" t="str">
        <f>IF(StatementLookup[[#This Row],[LearningStatementEnter]]="",StatementLookup[[#This Row],[LearningStatementAuto]],StatementLookup[[#This Row],[LearningStatementEnter]])</f>
        <v>Describe how to increase the KE of an object</v>
      </c>
      <c r="P779" s="43" t="s">
        <v>1797</v>
      </c>
      <c r="Q779" s="1" t="s">
        <v>2953</v>
      </c>
      <c r="R779" s="1"/>
      <c r="S77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79" s="43"/>
      <c r="U779" s="43"/>
      <c r="V779" s="43"/>
      <c r="W779" s="43"/>
      <c r="X779" s="43"/>
      <c r="Y779" s="43"/>
      <c r="Z779" s="43"/>
      <c r="AA779" s="43"/>
      <c r="AC779" s="43"/>
      <c r="AD779" s="43"/>
    </row>
    <row r="780" spans="1:30" ht="14.65" customHeight="1" x14ac:dyDescent="0.25">
      <c r="A780" s="42" t="str">
        <f>_xlfn.XLOOKUP(StatementLookup[[#This Row],[TopicID]],TopicLookup[TopicID],TopicLookup[SyllabusSubject])</f>
        <v>Science</v>
      </c>
      <c r="B780" s="43">
        <f>_xlfn.XLOOKUP(StatementLookup[[#This Row],[TopicID]],TopicLookup[TopicID],TopicLookup[SyllabusKeyStage])</f>
        <v>3</v>
      </c>
      <c r="C780" s="43" t="str">
        <f>_xlfn.XLOOKUP(StatementLookup[[#This Row],[TopicID]],topics!I:I,topics!D:D)</f>
        <v>KS3.Science</v>
      </c>
      <c r="D780" s="43" t="str">
        <f>_xlfn.XLOOKUP(StatementLookup[[#This Row],[TopicID]],topics!I:I,topics!E:E)</f>
        <v>Y8.Science</v>
      </c>
      <c r="E780" s="44">
        <v>8</v>
      </c>
      <c r="F780" s="36" t="s">
        <v>10</v>
      </c>
      <c r="G780" s="45">
        <v>2</v>
      </c>
      <c r="H780" s="36" t="s">
        <v>11</v>
      </c>
      <c r="I780" s="46">
        <v>3</v>
      </c>
      <c r="J78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8P2</v>
      </c>
      <c r="K78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8P2.3</v>
      </c>
      <c r="L78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8P2.3.3</v>
      </c>
      <c r="M780" s="26" t="str">
        <f>IF(ISERROR(_xlfn.XLOOKUP(StatementLookup[[#This Row],[TopicID]],TopicLookup[TopicID],TopicLookup[TopicTitle])),"",_xlfn.XLOOKUP(StatementLookup[[#This Row],[TopicID]],TopicLookup[TopicID],TopicLookup[TopicTitle]))</f>
        <v>Energy Transfers And Calculations</v>
      </c>
      <c r="N780" s="42" t="str">
        <f>IF(ISERROR(_xlfn.XLOOKUP(StatementLookup[[#This Row],[LessonID]],LessonLookup[LessonID],LessonLookup[LessonTitle])),"",_xlfn.XLOOKUP(StatementLookup[[#This Row],[LessonID]],LessonLookup[LessonID],LessonLookup[LessonTitle]))</f>
        <v>Kinetic Energy (Theory)</v>
      </c>
      <c r="O780" s="1" t="str">
        <f>IF(StatementLookup[[#This Row],[LearningStatementEnter]]="",StatementLookup[[#This Row],[LearningStatementAuto]],StatementLookup[[#This Row],[LearningStatementEnter]])</f>
        <v>Compare the effects of mass and velocity on KE</v>
      </c>
      <c r="P780" s="43" t="s">
        <v>1798</v>
      </c>
      <c r="Q780" s="1" t="s">
        <v>2953</v>
      </c>
      <c r="R780" s="1"/>
      <c r="S78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80" s="43"/>
      <c r="U780" s="43"/>
      <c r="V780" s="43"/>
      <c r="W780" s="43"/>
      <c r="X780" s="43"/>
      <c r="Y780" s="43"/>
      <c r="Z780" s="43"/>
      <c r="AA780" s="43"/>
      <c r="AC780" s="43"/>
      <c r="AD780" s="43"/>
    </row>
    <row r="781" spans="1:30" ht="14.65" customHeight="1" x14ac:dyDescent="0.25">
      <c r="A781" s="42" t="str">
        <f>_xlfn.XLOOKUP(StatementLookup[[#This Row],[TopicID]],TopicLookup[TopicID],TopicLookup[SyllabusSubject])</f>
        <v>Science</v>
      </c>
      <c r="B781" s="43">
        <f>_xlfn.XLOOKUP(StatementLookup[[#This Row],[TopicID]],TopicLookup[TopicID],TopicLookup[SyllabusKeyStage])</f>
        <v>3</v>
      </c>
      <c r="C781" s="43" t="str">
        <f>_xlfn.XLOOKUP(StatementLookup[[#This Row],[TopicID]],topics!I:I,topics!D:D)</f>
        <v>KS3.Science</v>
      </c>
      <c r="D781" s="43" t="str">
        <f>_xlfn.XLOOKUP(StatementLookup[[#This Row],[TopicID]],topics!I:I,topics!E:E)</f>
        <v>Y8.Science</v>
      </c>
      <c r="E781" s="44">
        <v>8</v>
      </c>
      <c r="F781" s="36" t="s">
        <v>10</v>
      </c>
      <c r="G781" s="45">
        <v>2</v>
      </c>
      <c r="H781" s="36" t="s">
        <v>12</v>
      </c>
      <c r="I781" s="46">
        <v>1</v>
      </c>
      <c r="J78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8P2</v>
      </c>
      <c r="K78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8P2.4</v>
      </c>
      <c r="L78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8P2.4.1</v>
      </c>
      <c r="M781" s="26" t="str">
        <f>IF(ISERROR(_xlfn.XLOOKUP(StatementLookup[[#This Row],[TopicID]],TopicLookup[TopicID],TopicLookup[TopicTitle])),"",_xlfn.XLOOKUP(StatementLookup[[#This Row],[TopicID]],TopicLookup[TopicID],TopicLookup[TopicTitle]))</f>
        <v>Energy Transfers And Calculations</v>
      </c>
      <c r="N781" s="42" t="str">
        <f>IF(ISERROR(_xlfn.XLOOKUP(StatementLookup[[#This Row],[LessonID]],LessonLookup[LessonID],LessonLookup[LessonTitle])),"",_xlfn.XLOOKUP(StatementLookup[[#This Row],[LessonID]],LessonLookup[LessonID],LessonLookup[LessonTitle]))</f>
        <v>Calculating KE (Practical)</v>
      </c>
      <c r="O781" s="1" t="str">
        <f>IF(StatementLookup[[#This Row],[LearningStatementEnter]]="",StatementLookup[[#This Row],[LearningStatementAuto]],StatementLookup[[#This Row],[LearningStatementEnter]])</f>
        <v>Measure and record the mass of an object, converting grams to kilograms</v>
      </c>
      <c r="P781" s="43" t="s">
        <v>1799</v>
      </c>
      <c r="Q781" s="1" t="s">
        <v>2953</v>
      </c>
      <c r="R781" s="1"/>
      <c r="S78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81" s="43"/>
      <c r="U781" s="43"/>
      <c r="V781" s="43"/>
      <c r="W781" s="43"/>
      <c r="X781" s="43"/>
      <c r="Y781" s="43"/>
      <c r="Z781" s="43"/>
      <c r="AA781" s="43"/>
      <c r="AC781" s="43"/>
      <c r="AD781" s="43"/>
    </row>
    <row r="782" spans="1:30" ht="14.65" customHeight="1" x14ac:dyDescent="0.25">
      <c r="A782" s="42" t="str">
        <f>_xlfn.XLOOKUP(StatementLookup[[#This Row],[TopicID]],TopicLookup[TopicID],TopicLookup[SyllabusSubject])</f>
        <v>Science</v>
      </c>
      <c r="B782" s="43">
        <f>_xlfn.XLOOKUP(StatementLookup[[#This Row],[TopicID]],TopicLookup[TopicID],TopicLookup[SyllabusKeyStage])</f>
        <v>3</v>
      </c>
      <c r="C782" s="43" t="str">
        <f>_xlfn.XLOOKUP(StatementLookup[[#This Row],[TopicID]],topics!I:I,topics!D:D)</f>
        <v>KS3.Science</v>
      </c>
      <c r="D782" s="43" t="str">
        <f>_xlfn.XLOOKUP(StatementLookup[[#This Row],[TopicID]],topics!I:I,topics!E:E)</f>
        <v>Y8.Science</v>
      </c>
      <c r="E782" s="44">
        <v>8</v>
      </c>
      <c r="F782" s="36" t="s">
        <v>10</v>
      </c>
      <c r="G782" s="45">
        <v>2</v>
      </c>
      <c r="H782" s="36" t="s">
        <v>12</v>
      </c>
      <c r="I782" s="46">
        <v>2</v>
      </c>
      <c r="J78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8P2</v>
      </c>
      <c r="K78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8P2.4</v>
      </c>
      <c r="L78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8P2.4.2</v>
      </c>
      <c r="M782" s="26" t="str">
        <f>IF(ISERROR(_xlfn.XLOOKUP(StatementLookup[[#This Row],[TopicID]],TopicLookup[TopicID],TopicLookup[TopicTitle])),"",_xlfn.XLOOKUP(StatementLookup[[#This Row],[TopicID]],TopicLookup[TopicID],TopicLookup[TopicTitle]))</f>
        <v>Energy Transfers And Calculations</v>
      </c>
      <c r="N782" s="42" t="str">
        <f>IF(ISERROR(_xlfn.XLOOKUP(StatementLookup[[#This Row],[LessonID]],LessonLookup[LessonID],LessonLookup[LessonTitle])),"",_xlfn.XLOOKUP(StatementLookup[[#This Row],[LessonID]],LessonLookup[LessonID],LessonLookup[LessonTitle]))</f>
        <v>Calculating KE (Practical)</v>
      </c>
      <c r="O782" s="1" t="str">
        <f>IF(StatementLookup[[#This Row],[LearningStatementEnter]]="",StatementLookup[[#This Row],[LearningStatementAuto]],StatementLookup[[#This Row],[LearningStatementEnter]])</f>
        <v>Measure and record the speed of an object, converting centimetres to metres</v>
      </c>
      <c r="P782" s="43" t="s">
        <v>1800</v>
      </c>
      <c r="Q782" s="1" t="s">
        <v>2953</v>
      </c>
      <c r="R782" s="1"/>
      <c r="S78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82" s="43"/>
      <c r="U782" s="43"/>
      <c r="V782" s="43"/>
      <c r="W782" s="43"/>
      <c r="X782" s="43"/>
      <c r="Y782" s="43"/>
      <c r="Z782" s="43"/>
      <c r="AA782" s="43"/>
      <c r="AC782" s="43"/>
      <c r="AD782" s="43"/>
    </row>
    <row r="783" spans="1:30" ht="14.65" customHeight="1" x14ac:dyDescent="0.25">
      <c r="A783" s="42" t="str">
        <f>_xlfn.XLOOKUP(StatementLookup[[#This Row],[TopicID]],TopicLookup[TopicID],TopicLookup[SyllabusSubject])</f>
        <v>Science</v>
      </c>
      <c r="B783" s="43">
        <f>_xlfn.XLOOKUP(StatementLookup[[#This Row],[TopicID]],TopicLookup[TopicID],TopicLookup[SyllabusKeyStage])</f>
        <v>3</v>
      </c>
      <c r="C783" s="43" t="str">
        <f>_xlfn.XLOOKUP(StatementLookup[[#This Row],[TopicID]],topics!I:I,topics!D:D)</f>
        <v>KS3.Science</v>
      </c>
      <c r="D783" s="43" t="str">
        <f>_xlfn.XLOOKUP(StatementLookup[[#This Row],[TopicID]],topics!I:I,topics!E:E)</f>
        <v>Y8.Science</v>
      </c>
      <c r="E783" s="44">
        <v>8</v>
      </c>
      <c r="F783" s="36" t="s">
        <v>10</v>
      </c>
      <c r="G783" s="45">
        <v>2</v>
      </c>
      <c r="H783" s="36" t="s">
        <v>12</v>
      </c>
      <c r="I783" s="46">
        <v>3</v>
      </c>
      <c r="J78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8P2</v>
      </c>
      <c r="K78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8P2.4</v>
      </c>
      <c r="L78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8P2.4.3</v>
      </c>
      <c r="M783" s="26" t="str">
        <f>IF(ISERROR(_xlfn.XLOOKUP(StatementLookup[[#This Row],[TopicID]],TopicLookup[TopicID],TopicLookup[TopicTitle])),"",_xlfn.XLOOKUP(StatementLookup[[#This Row],[TopicID]],TopicLookup[TopicID],TopicLookup[TopicTitle]))</f>
        <v>Energy Transfers And Calculations</v>
      </c>
      <c r="N783" s="42" t="str">
        <f>IF(ISERROR(_xlfn.XLOOKUP(StatementLookup[[#This Row],[LessonID]],LessonLookup[LessonID],LessonLookup[LessonTitle])),"",_xlfn.XLOOKUP(StatementLookup[[#This Row],[LessonID]],LessonLookup[LessonID],LessonLookup[LessonTitle]))</f>
        <v>Calculating KE (Practical)</v>
      </c>
      <c r="O783" s="1" t="str">
        <f>IF(StatementLookup[[#This Row],[LearningStatementEnter]]="",StatementLookup[[#This Row],[LearningStatementAuto]],StatementLookup[[#This Row],[LearningStatementEnter]])</f>
        <v>Use measurements of mass and speed to calculate KE</v>
      </c>
      <c r="P783" s="43" t="s">
        <v>1801</v>
      </c>
      <c r="Q783" s="1" t="s">
        <v>2953</v>
      </c>
      <c r="R783" s="1"/>
      <c r="S78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83" s="43"/>
      <c r="U783" s="43"/>
      <c r="V783" s="43"/>
      <c r="W783" s="43"/>
      <c r="X783" s="43"/>
      <c r="Y783" s="43"/>
      <c r="Z783" s="43"/>
      <c r="AA783" s="43"/>
      <c r="AC783" s="43"/>
      <c r="AD783" s="43"/>
    </row>
    <row r="784" spans="1:30" ht="14.65" customHeight="1" x14ac:dyDescent="0.25">
      <c r="A784" s="42" t="str">
        <f>_xlfn.XLOOKUP(StatementLookup[[#This Row],[TopicID]],TopicLookup[TopicID],TopicLookup[SyllabusSubject])</f>
        <v>Science</v>
      </c>
      <c r="B784" s="43">
        <f>_xlfn.XLOOKUP(StatementLookup[[#This Row],[TopicID]],TopicLookup[TopicID],TopicLookup[SyllabusKeyStage])</f>
        <v>3</v>
      </c>
      <c r="C784" s="43" t="str">
        <f>_xlfn.XLOOKUP(StatementLookup[[#This Row],[TopicID]],topics!I:I,topics!D:D)</f>
        <v>KS3.Science</v>
      </c>
      <c r="D784" s="43" t="str">
        <f>_xlfn.XLOOKUP(StatementLookup[[#This Row],[TopicID]],topics!I:I,topics!E:E)</f>
        <v>Y8.Science</v>
      </c>
      <c r="E784" s="44">
        <v>8</v>
      </c>
      <c r="F784" s="36" t="s">
        <v>10</v>
      </c>
      <c r="G784" s="45">
        <v>2</v>
      </c>
      <c r="H784" s="36" t="s">
        <v>14</v>
      </c>
      <c r="I784" s="46">
        <v>1</v>
      </c>
      <c r="J78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8P2</v>
      </c>
      <c r="K78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8P2.5</v>
      </c>
      <c r="L78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8P2.5.1</v>
      </c>
      <c r="M784" s="26" t="str">
        <f>IF(ISERROR(_xlfn.XLOOKUP(StatementLookup[[#This Row],[TopicID]],TopicLookup[TopicID],TopicLookup[TopicTitle])),"",_xlfn.XLOOKUP(StatementLookup[[#This Row],[TopicID]],TopicLookup[TopicID],TopicLookup[TopicTitle]))</f>
        <v>Energy Transfers And Calculations</v>
      </c>
      <c r="N784" s="42" t="str">
        <f>IF(ISERROR(_xlfn.XLOOKUP(StatementLookup[[#This Row],[LessonID]],LessonLookup[LessonID],LessonLookup[LessonTitle])),"",_xlfn.XLOOKUP(StatementLookup[[#This Row],[LessonID]],LessonLookup[LessonID],LessonLookup[LessonTitle]))</f>
        <v>Conduction (Practical)</v>
      </c>
      <c r="O784" s="1" t="str">
        <f>IF(StatementLookup[[#This Row],[LearningStatementEnter]]="",StatementLookup[[#This Row],[LearningStatementAuto]],StatementLookup[[#This Row],[LearningStatementEnter]])</f>
        <v>Describe the process of conduction</v>
      </c>
      <c r="P784" s="43" t="s">
        <v>1802</v>
      </c>
      <c r="Q784" s="1" t="s">
        <v>2953</v>
      </c>
      <c r="R784" s="1"/>
      <c r="S78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84" s="43"/>
      <c r="U784" s="43"/>
      <c r="V784" s="43"/>
      <c r="W784" s="43"/>
      <c r="X784" s="43"/>
      <c r="Y784" s="43"/>
      <c r="Z784" s="43"/>
      <c r="AA784" s="43"/>
      <c r="AC784" s="43"/>
      <c r="AD784" s="43"/>
    </row>
    <row r="785" spans="1:30" ht="14.65" customHeight="1" x14ac:dyDescent="0.25">
      <c r="A785" s="42" t="str">
        <f>_xlfn.XLOOKUP(StatementLookup[[#This Row],[TopicID]],TopicLookup[TopicID],TopicLookup[SyllabusSubject])</f>
        <v>Science</v>
      </c>
      <c r="B785" s="43">
        <f>_xlfn.XLOOKUP(StatementLookup[[#This Row],[TopicID]],TopicLookup[TopicID],TopicLookup[SyllabusKeyStage])</f>
        <v>3</v>
      </c>
      <c r="C785" s="43" t="str">
        <f>_xlfn.XLOOKUP(StatementLookup[[#This Row],[TopicID]],topics!I:I,topics!D:D)</f>
        <v>KS3.Science</v>
      </c>
      <c r="D785" s="43" t="str">
        <f>_xlfn.XLOOKUP(StatementLookup[[#This Row],[TopicID]],topics!I:I,topics!E:E)</f>
        <v>Y8.Science</v>
      </c>
      <c r="E785" s="44">
        <v>8</v>
      </c>
      <c r="F785" s="36" t="s">
        <v>10</v>
      </c>
      <c r="G785" s="45">
        <v>2</v>
      </c>
      <c r="H785" s="36" t="s">
        <v>14</v>
      </c>
      <c r="I785" s="46">
        <v>2</v>
      </c>
      <c r="J78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8P2</v>
      </c>
      <c r="K78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8P2.5</v>
      </c>
      <c r="L78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8P2.5.2</v>
      </c>
      <c r="M785" s="26" t="str">
        <f>IF(ISERROR(_xlfn.XLOOKUP(StatementLookup[[#This Row],[TopicID]],TopicLookup[TopicID],TopicLookup[TopicTitle])),"",_xlfn.XLOOKUP(StatementLookup[[#This Row],[TopicID]],TopicLookup[TopicID],TopicLookup[TopicTitle]))</f>
        <v>Energy Transfers And Calculations</v>
      </c>
      <c r="N785" s="42" t="str">
        <f>IF(ISERROR(_xlfn.XLOOKUP(StatementLookup[[#This Row],[LessonID]],LessonLookup[LessonID],LessonLookup[LessonTitle])),"",_xlfn.XLOOKUP(StatementLookup[[#This Row],[LessonID]],LessonLookup[LessonID],LessonLookup[LessonTitle]))</f>
        <v>Conduction (Practical)</v>
      </c>
      <c r="O785" s="1" t="str">
        <f>IF(StatementLookup[[#This Row],[LearningStatementEnter]]="",StatementLookup[[#This Row],[LearningStatementAuto]],StatementLookup[[#This Row],[LearningStatementEnter]])</f>
        <v>Investigate the process of conduction</v>
      </c>
      <c r="P785" s="43" t="s">
        <v>1803</v>
      </c>
      <c r="Q785" s="1" t="s">
        <v>2953</v>
      </c>
      <c r="R785" s="1"/>
      <c r="S78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85" s="43"/>
      <c r="U785" s="43"/>
      <c r="V785" s="43"/>
      <c r="W785" s="43"/>
      <c r="X785" s="43"/>
      <c r="Y785" s="43"/>
      <c r="Z785" s="43"/>
      <c r="AA785" s="43"/>
      <c r="AC785" s="43"/>
      <c r="AD785" s="43"/>
    </row>
    <row r="786" spans="1:30" ht="14.65" customHeight="1" x14ac:dyDescent="0.25">
      <c r="A786" s="42" t="str">
        <f>_xlfn.XLOOKUP(StatementLookup[[#This Row],[TopicID]],TopicLookup[TopicID],TopicLookup[SyllabusSubject])</f>
        <v>Science</v>
      </c>
      <c r="B786" s="43">
        <f>_xlfn.XLOOKUP(StatementLookup[[#This Row],[TopicID]],TopicLookup[TopicID],TopicLookup[SyllabusKeyStage])</f>
        <v>3</v>
      </c>
      <c r="C786" s="43" t="str">
        <f>_xlfn.XLOOKUP(StatementLookup[[#This Row],[TopicID]],topics!I:I,topics!D:D)</f>
        <v>KS3.Science</v>
      </c>
      <c r="D786" s="43" t="str">
        <f>_xlfn.XLOOKUP(StatementLookup[[#This Row],[TopicID]],topics!I:I,topics!E:E)</f>
        <v>Y8.Science</v>
      </c>
      <c r="E786" s="44">
        <v>8</v>
      </c>
      <c r="F786" s="36" t="s">
        <v>10</v>
      </c>
      <c r="G786" s="45">
        <v>2</v>
      </c>
      <c r="H786" s="36" t="s">
        <v>14</v>
      </c>
      <c r="I786" s="46">
        <v>3</v>
      </c>
      <c r="J78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8P2</v>
      </c>
      <c r="K78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8P2.5</v>
      </c>
      <c r="L78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8P2.5.3</v>
      </c>
      <c r="M786" s="26" t="str">
        <f>IF(ISERROR(_xlfn.XLOOKUP(StatementLookup[[#This Row],[TopicID]],TopicLookup[TopicID],TopicLookup[TopicTitle])),"",_xlfn.XLOOKUP(StatementLookup[[#This Row],[TopicID]],TopicLookup[TopicID],TopicLookup[TopicTitle]))</f>
        <v>Energy Transfers And Calculations</v>
      </c>
      <c r="N786" s="42" t="str">
        <f>IF(ISERROR(_xlfn.XLOOKUP(StatementLookup[[#This Row],[LessonID]],LessonLookup[LessonID],LessonLookup[LessonTitle])),"",_xlfn.XLOOKUP(StatementLookup[[#This Row],[LessonID]],LessonLookup[LessonID],LessonLookup[LessonTitle]))</f>
        <v>Conduction (Practical)</v>
      </c>
      <c r="O786" s="1" t="str">
        <f>IF(StatementLookup[[#This Row],[LearningStatementEnter]]="",StatementLookup[[#This Row],[LearningStatementAuto]],StatementLookup[[#This Row],[LearningStatementEnter]])</f>
        <v>Explain how conduction occurs</v>
      </c>
      <c r="P786" s="43" t="s">
        <v>1804</v>
      </c>
      <c r="Q786" s="1" t="s">
        <v>2953</v>
      </c>
      <c r="R786" s="1"/>
      <c r="S78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86" s="43"/>
      <c r="U786" s="43"/>
      <c r="V786" s="43"/>
      <c r="W786" s="43"/>
      <c r="X786" s="43"/>
      <c r="Y786" s="43"/>
      <c r="Z786" s="43"/>
      <c r="AA786" s="43"/>
      <c r="AC786" s="43"/>
      <c r="AD786" s="43"/>
    </row>
    <row r="787" spans="1:30" ht="14.65" customHeight="1" x14ac:dyDescent="0.25">
      <c r="A787" s="42" t="str">
        <f>_xlfn.XLOOKUP(StatementLookup[[#This Row],[TopicID]],TopicLookup[TopicID],TopicLookup[SyllabusSubject])</f>
        <v>Science</v>
      </c>
      <c r="B787" s="43">
        <f>_xlfn.XLOOKUP(StatementLookup[[#This Row],[TopicID]],TopicLookup[TopicID],TopicLookup[SyllabusKeyStage])</f>
        <v>3</v>
      </c>
      <c r="C787" s="43" t="str">
        <f>_xlfn.XLOOKUP(StatementLookup[[#This Row],[TopicID]],topics!I:I,topics!D:D)</f>
        <v>KS3.Science</v>
      </c>
      <c r="D787" s="43" t="str">
        <f>_xlfn.XLOOKUP(StatementLookup[[#This Row],[TopicID]],topics!I:I,topics!E:E)</f>
        <v>Y8.Science</v>
      </c>
      <c r="E787" s="44">
        <v>8</v>
      </c>
      <c r="F787" s="36" t="s">
        <v>10</v>
      </c>
      <c r="G787" s="45">
        <v>2</v>
      </c>
      <c r="H787" s="36" t="s">
        <v>15</v>
      </c>
      <c r="I787" s="46">
        <v>1</v>
      </c>
      <c r="J78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8P2</v>
      </c>
      <c r="K78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8P2.6</v>
      </c>
      <c r="L78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8P2.6.1</v>
      </c>
      <c r="M787" s="26" t="str">
        <f>IF(ISERROR(_xlfn.XLOOKUP(StatementLookup[[#This Row],[TopicID]],TopicLookup[TopicID],TopicLookup[TopicTitle])),"",_xlfn.XLOOKUP(StatementLookup[[#This Row],[TopicID]],TopicLookup[TopicID],TopicLookup[TopicTitle]))</f>
        <v>Energy Transfers And Calculations</v>
      </c>
      <c r="N787" s="42" t="str">
        <f>IF(ISERROR(_xlfn.XLOOKUP(StatementLookup[[#This Row],[LessonID]],LessonLookup[LessonID],LessonLookup[LessonTitle])),"",_xlfn.XLOOKUP(StatementLookup[[#This Row],[LessonID]],LessonLookup[LessonID],LessonLookup[LessonTitle]))</f>
        <v>Convection (Practical)</v>
      </c>
      <c r="O787" s="1" t="str">
        <f>IF(StatementLookup[[#This Row],[LearningStatementEnter]]="",StatementLookup[[#This Row],[LearningStatementAuto]],StatementLookup[[#This Row],[LearningStatementEnter]])</f>
        <v>Describe the process of convection</v>
      </c>
      <c r="P787" s="43" t="s">
        <v>1805</v>
      </c>
      <c r="Q787" s="1" t="s">
        <v>2953</v>
      </c>
      <c r="R787" s="1"/>
      <c r="S78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87" s="43"/>
      <c r="U787" s="43"/>
      <c r="V787" s="43"/>
      <c r="W787" s="43"/>
      <c r="X787" s="43"/>
      <c r="Y787" s="43"/>
      <c r="Z787" s="43"/>
      <c r="AA787" s="43"/>
      <c r="AC787" s="43"/>
      <c r="AD787" s="43"/>
    </row>
    <row r="788" spans="1:30" ht="14.65" customHeight="1" x14ac:dyDescent="0.25">
      <c r="A788" s="42" t="str">
        <f>_xlfn.XLOOKUP(StatementLookup[[#This Row],[TopicID]],TopicLookup[TopicID],TopicLookup[SyllabusSubject])</f>
        <v>Science</v>
      </c>
      <c r="B788" s="43">
        <f>_xlfn.XLOOKUP(StatementLookup[[#This Row],[TopicID]],TopicLookup[TopicID],TopicLookup[SyllabusKeyStage])</f>
        <v>3</v>
      </c>
      <c r="C788" s="43" t="str">
        <f>_xlfn.XLOOKUP(StatementLookup[[#This Row],[TopicID]],topics!I:I,topics!D:D)</f>
        <v>KS3.Science</v>
      </c>
      <c r="D788" s="43" t="str">
        <f>_xlfn.XLOOKUP(StatementLookup[[#This Row],[TopicID]],topics!I:I,topics!E:E)</f>
        <v>Y8.Science</v>
      </c>
      <c r="E788" s="44">
        <v>8</v>
      </c>
      <c r="F788" s="36" t="s">
        <v>10</v>
      </c>
      <c r="G788" s="45">
        <v>2</v>
      </c>
      <c r="H788" s="36" t="s">
        <v>15</v>
      </c>
      <c r="I788" s="46">
        <v>2</v>
      </c>
      <c r="J78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8P2</v>
      </c>
      <c r="K78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8P2.6</v>
      </c>
      <c r="L78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8P2.6.2</v>
      </c>
      <c r="M788" s="26" t="str">
        <f>IF(ISERROR(_xlfn.XLOOKUP(StatementLookup[[#This Row],[TopicID]],TopicLookup[TopicID],TopicLookup[TopicTitle])),"",_xlfn.XLOOKUP(StatementLookup[[#This Row],[TopicID]],TopicLookup[TopicID],TopicLookup[TopicTitle]))</f>
        <v>Energy Transfers And Calculations</v>
      </c>
      <c r="N788" s="42" t="str">
        <f>IF(ISERROR(_xlfn.XLOOKUP(StatementLookup[[#This Row],[LessonID]],LessonLookup[LessonID],LessonLookup[LessonTitle])),"",_xlfn.XLOOKUP(StatementLookup[[#This Row],[LessonID]],LessonLookup[LessonID],LessonLookup[LessonTitle]))</f>
        <v>Convection (Practical)</v>
      </c>
      <c r="O788" s="1" t="str">
        <f>IF(StatementLookup[[#This Row],[LearningStatementEnter]]="",StatementLookup[[#This Row],[LearningStatementAuto]],StatementLookup[[#This Row],[LearningStatementEnter]])</f>
        <v>Observe the process of conduction</v>
      </c>
      <c r="P788" s="43" t="s">
        <v>1806</v>
      </c>
      <c r="Q788" s="1" t="s">
        <v>2953</v>
      </c>
      <c r="R788" s="1"/>
      <c r="S78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88" s="43"/>
      <c r="U788" s="43"/>
      <c r="V788" s="43"/>
      <c r="W788" s="43"/>
      <c r="X788" s="43"/>
      <c r="Y788" s="43"/>
      <c r="Z788" s="43"/>
      <c r="AA788" s="43"/>
      <c r="AC788" s="43"/>
      <c r="AD788" s="43"/>
    </row>
    <row r="789" spans="1:30" ht="14.65" customHeight="1" x14ac:dyDescent="0.25">
      <c r="A789" s="42" t="str">
        <f>_xlfn.XLOOKUP(StatementLookup[[#This Row],[TopicID]],TopicLookup[TopicID],TopicLookup[SyllabusSubject])</f>
        <v>Science</v>
      </c>
      <c r="B789" s="43">
        <f>_xlfn.XLOOKUP(StatementLookup[[#This Row],[TopicID]],TopicLookup[TopicID],TopicLookup[SyllabusKeyStage])</f>
        <v>3</v>
      </c>
      <c r="C789" s="43" t="str">
        <f>_xlfn.XLOOKUP(StatementLookup[[#This Row],[TopicID]],topics!I:I,topics!D:D)</f>
        <v>KS3.Science</v>
      </c>
      <c r="D789" s="43" t="str">
        <f>_xlfn.XLOOKUP(StatementLookup[[#This Row],[TopicID]],topics!I:I,topics!E:E)</f>
        <v>Y8.Science</v>
      </c>
      <c r="E789" s="44">
        <v>8</v>
      </c>
      <c r="F789" s="36" t="s">
        <v>10</v>
      </c>
      <c r="G789" s="45">
        <v>2</v>
      </c>
      <c r="H789" s="36" t="s">
        <v>15</v>
      </c>
      <c r="I789" s="46">
        <v>3</v>
      </c>
      <c r="J78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8P2</v>
      </c>
      <c r="K78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8P2.6</v>
      </c>
      <c r="L78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8P2.6.3</v>
      </c>
      <c r="M789" s="26" t="str">
        <f>IF(ISERROR(_xlfn.XLOOKUP(StatementLookup[[#This Row],[TopicID]],TopicLookup[TopicID],TopicLookup[TopicTitle])),"",_xlfn.XLOOKUP(StatementLookup[[#This Row],[TopicID]],TopicLookup[TopicID],TopicLookup[TopicTitle]))</f>
        <v>Energy Transfers And Calculations</v>
      </c>
      <c r="N789" s="42" t="str">
        <f>IF(ISERROR(_xlfn.XLOOKUP(StatementLookup[[#This Row],[LessonID]],LessonLookup[LessonID],LessonLookup[LessonTitle])),"",_xlfn.XLOOKUP(StatementLookup[[#This Row],[LessonID]],LessonLookup[LessonID],LessonLookup[LessonTitle]))</f>
        <v>Convection (Practical)</v>
      </c>
      <c r="O789" s="1" t="str">
        <f>IF(StatementLookup[[#This Row],[LearningStatementEnter]]="",StatementLookup[[#This Row],[LearningStatementAuto]],StatementLookup[[#This Row],[LearningStatementEnter]])</f>
        <v>Explain how convection occurs</v>
      </c>
      <c r="P789" s="43" t="s">
        <v>1807</v>
      </c>
      <c r="Q789" s="1" t="s">
        <v>2953</v>
      </c>
      <c r="R789" s="1"/>
      <c r="S78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89" s="43"/>
      <c r="U789" s="43"/>
      <c r="V789" s="43"/>
      <c r="W789" s="43"/>
      <c r="X789" s="43"/>
      <c r="Y789" s="43"/>
      <c r="Z789" s="43"/>
      <c r="AA789" s="43"/>
      <c r="AC789" s="43"/>
      <c r="AD789" s="43"/>
    </row>
    <row r="790" spans="1:30" ht="14.65" customHeight="1" x14ac:dyDescent="0.25">
      <c r="A790" s="42" t="str">
        <f>_xlfn.XLOOKUP(StatementLookup[[#This Row],[TopicID]],TopicLookup[TopicID],TopicLookup[SyllabusSubject])</f>
        <v>Science</v>
      </c>
      <c r="B790" s="43">
        <f>_xlfn.XLOOKUP(StatementLookup[[#This Row],[TopicID]],TopicLookup[TopicID],TopicLookup[SyllabusKeyStage])</f>
        <v>3</v>
      </c>
      <c r="C790" s="43" t="str">
        <f>_xlfn.XLOOKUP(StatementLookup[[#This Row],[TopicID]],topics!I:I,topics!D:D)</f>
        <v>KS3.Science</v>
      </c>
      <c r="D790" s="43" t="str">
        <f>_xlfn.XLOOKUP(StatementLookup[[#This Row],[TopicID]],topics!I:I,topics!E:E)</f>
        <v>Y8.Science</v>
      </c>
      <c r="E790" s="44">
        <v>8</v>
      </c>
      <c r="F790" s="36" t="s">
        <v>10</v>
      </c>
      <c r="G790" s="45">
        <v>2</v>
      </c>
      <c r="H790" s="36" t="s">
        <v>22</v>
      </c>
      <c r="I790" s="46">
        <v>1</v>
      </c>
      <c r="J79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8P2</v>
      </c>
      <c r="K79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8P2.7</v>
      </c>
      <c r="L79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8P2.7.1</v>
      </c>
      <c r="M790" s="26" t="str">
        <f>IF(ISERROR(_xlfn.XLOOKUP(StatementLookup[[#This Row],[TopicID]],TopicLookup[TopicID],TopicLookup[TopicTitle])),"",_xlfn.XLOOKUP(StatementLookup[[#This Row],[TopicID]],TopicLookup[TopicID],TopicLookup[TopicTitle]))</f>
        <v>Energy Transfers And Calculations</v>
      </c>
      <c r="N790" s="42" t="str">
        <f>IF(ISERROR(_xlfn.XLOOKUP(StatementLookup[[#This Row],[LessonID]],LessonLookup[LessonID],LessonLookup[LessonTitle])),"",_xlfn.XLOOKUP(StatementLookup[[#This Row],[LessonID]],LessonLookup[LessonID],LessonLookup[LessonTitle]))</f>
        <v>Radiation (Practical)</v>
      </c>
      <c r="O790" s="1" t="str">
        <f>IF(StatementLookup[[#This Row],[LearningStatementEnter]]="",StatementLookup[[#This Row],[LearningStatementAuto]],StatementLookup[[#This Row],[LearningStatementEnter]])</f>
        <v>Describe the process of radiation</v>
      </c>
      <c r="P790" s="43" t="s">
        <v>1808</v>
      </c>
      <c r="Q790" s="1" t="s">
        <v>2953</v>
      </c>
      <c r="R790" s="1"/>
      <c r="S79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90" s="43"/>
      <c r="U790" s="43"/>
      <c r="V790" s="43"/>
      <c r="W790" s="43"/>
      <c r="X790" s="43"/>
      <c r="Y790" s="43"/>
      <c r="Z790" s="43"/>
      <c r="AA790" s="43"/>
      <c r="AC790" s="43"/>
      <c r="AD790" s="43"/>
    </row>
    <row r="791" spans="1:30" ht="14.65" customHeight="1" x14ac:dyDescent="0.25">
      <c r="A791" s="42" t="str">
        <f>_xlfn.XLOOKUP(StatementLookup[[#This Row],[TopicID]],TopicLookup[TopicID],TopicLookup[SyllabusSubject])</f>
        <v>Science</v>
      </c>
      <c r="B791" s="43">
        <f>_xlfn.XLOOKUP(StatementLookup[[#This Row],[TopicID]],TopicLookup[TopicID],TopicLookup[SyllabusKeyStage])</f>
        <v>3</v>
      </c>
      <c r="C791" s="43" t="str">
        <f>_xlfn.XLOOKUP(StatementLookup[[#This Row],[TopicID]],topics!I:I,topics!D:D)</f>
        <v>KS3.Science</v>
      </c>
      <c r="D791" s="43" t="str">
        <f>_xlfn.XLOOKUP(StatementLookup[[#This Row],[TopicID]],topics!I:I,topics!E:E)</f>
        <v>Y8.Science</v>
      </c>
      <c r="E791" s="44">
        <v>8</v>
      </c>
      <c r="F791" s="36" t="s">
        <v>10</v>
      </c>
      <c r="G791" s="45">
        <v>2</v>
      </c>
      <c r="H791" s="36" t="s">
        <v>22</v>
      </c>
      <c r="I791" s="46">
        <v>2</v>
      </c>
      <c r="J79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8P2</v>
      </c>
      <c r="K79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8P2.7</v>
      </c>
      <c r="L79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8P2.7.2</v>
      </c>
      <c r="M791" s="26" t="str">
        <f>IF(ISERROR(_xlfn.XLOOKUP(StatementLookup[[#This Row],[TopicID]],TopicLookup[TopicID],TopicLookup[TopicTitle])),"",_xlfn.XLOOKUP(StatementLookup[[#This Row],[TopicID]],TopicLookup[TopicID],TopicLookup[TopicTitle]))</f>
        <v>Energy Transfers And Calculations</v>
      </c>
      <c r="N791" s="42" t="str">
        <f>IF(ISERROR(_xlfn.XLOOKUP(StatementLookup[[#This Row],[LessonID]],LessonLookup[LessonID],LessonLookup[LessonTitle])),"",_xlfn.XLOOKUP(StatementLookup[[#This Row],[LessonID]],LessonLookup[LessonID],LessonLookup[LessonTitle]))</f>
        <v>Radiation (Practical)</v>
      </c>
      <c r="O791" s="1" t="str">
        <f>IF(StatementLookup[[#This Row],[LearningStatementEnter]]="",StatementLookup[[#This Row],[LearningStatementAuto]],StatementLookup[[#This Row],[LearningStatementEnter]])</f>
        <v>Investigate the effects of radiation</v>
      </c>
      <c r="P791" s="43" t="s">
        <v>1809</v>
      </c>
      <c r="Q791" s="1" t="s">
        <v>2953</v>
      </c>
      <c r="R791" s="1"/>
      <c r="S79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91" s="43"/>
      <c r="U791" s="43"/>
      <c r="V791" s="43"/>
      <c r="W791" s="43"/>
      <c r="X791" s="43"/>
      <c r="Y791" s="43"/>
      <c r="Z791" s="43"/>
      <c r="AA791" s="43"/>
      <c r="AC791" s="43"/>
      <c r="AD791" s="43"/>
    </row>
    <row r="792" spans="1:30" ht="14.65" customHeight="1" x14ac:dyDescent="0.25">
      <c r="A792" s="42" t="str">
        <f>_xlfn.XLOOKUP(StatementLookup[[#This Row],[TopicID]],TopicLookup[TopicID],TopicLookup[SyllabusSubject])</f>
        <v>Science</v>
      </c>
      <c r="B792" s="43">
        <f>_xlfn.XLOOKUP(StatementLookup[[#This Row],[TopicID]],TopicLookup[TopicID],TopicLookup[SyllabusKeyStage])</f>
        <v>3</v>
      </c>
      <c r="C792" s="43" t="str">
        <f>_xlfn.XLOOKUP(StatementLookup[[#This Row],[TopicID]],topics!I:I,topics!D:D)</f>
        <v>KS3.Science</v>
      </c>
      <c r="D792" s="43" t="str">
        <f>_xlfn.XLOOKUP(StatementLookup[[#This Row],[TopicID]],topics!I:I,topics!E:E)</f>
        <v>Y8.Science</v>
      </c>
      <c r="E792" s="44">
        <v>8</v>
      </c>
      <c r="F792" s="36" t="s">
        <v>10</v>
      </c>
      <c r="G792" s="45">
        <v>2</v>
      </c>
      <c r="H792" s="36" t="s">
        <v>22</v>
      </c>
      <c r="I792" s="46">
        <v>3</v>
      </c>
      <c r="J79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8P2</v>
      </c>
      <c r="K79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8P2.7</v>
      </c>
      <c r="L79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8P2.7.3</v>
      </c>
      <c r="M792" s="26" t="str">
        <f>IF(ISERROR(_xlfn.XLOOKUP(StatementLookup[[#This Row],[TopicID]],TopicLookup[TopicID],TopicLookup[TopicTitle])),"",_xlfn.XLOOKUP(StatementLookup[[#This Row],[TopicID]],TopicLookup[TopicID],TopicLookup[TopicTitle]))</f>
        <v>Energy Transfers And Calculations</v>
      </c>
      <c r="N792" s="42" t="str">
        <f>IF(ISERROR(_xlfn.XLOOKUP(StatementLookup[[#This Row],[LessonID]],LessonLookup[LessonID],LessonLookup[LessonTitle])),"",_xlfn.XLOOKUP(StatementLookup[[#This Row],[LessonID]],LessonLookup[LessonID],LessonLookup[LessonTitle]))</f>
        <v>Radiation (Practical)</v>
      </c>
      <c r="O792" s="1" t="str">
        <f>IF(StatementLookup[[#This Row],[LearningStatementEnter]]="",StatementLookup[[#This Row],[LearningStatementAuto]],StatementLookup[[#This Row],[LearningStatementEnter]])</f>
        <v>Explain the effects of radiation on heating and cooling</v>
      </c>
      <c r="P792" s="43" t="s">
        <v>1810</v>
      </c>
      <c r="Q792" s="1" t="s">
        <v>2953</v>
      </c>
      <c r="R792" s="1"/>
      <c r="S79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92" s="43"/>
      <c r="U792" s="43"/>
      <c r="V792" s="43"/>
      <c r="W792" s="43"/>
      <c r="X792" s="43"/>
      <c r="Y792" s="43"/>
      <c r="Z792" s="43"/>
      <c r="AA792" s="43"/>
      <c r="AC792" s="43"/>
      <c r="AD792" s="43"/>
    </row>
    <row r="793" spans="1:30" ht="14.65" customHeight="1" x14ac:dyDescent="0.25">
      <c r="A793" s="42" t="str">
        <f>_xlfn.XLOOKUP(StatementLookup[[#This Row],[TopicID]],TopicLookup[TopicID],TopicLookup[SyllabusSubject])</f>
        <v>Science</v>
      </c>
      <c r="B793" s="43">
        <f>_xlfn.XLOOKUP(StatementLookup[[#This Row],[TopicID]],TopicLookup[TopicID],TopicLookup[SyllabusKeyStage])</f>
        <v>3</v>
      </c>
      <c r="C793" s="43" t="str">
        <f>_xlfn.XLOOKUP(StatementLookup[[#This Row],[TopicID]],topics!I:I,topics!D:D)</f>
        <v>KS3.Science</v>
      </c>
      <c r="D793" s="43" t="str">
        <f>_xlfn.XLOOKUP(StatementLookup[[#This Row],[TopicID]],topics!I:I,topics!E:E)</f>
        <v>Y8.Science</v>
      </c>
      <c r="E793" s="44">
        <v>8</v>
      </c>
      <c r="F793" s="36" t="s">
        <v>10</v>
      </c>
      <c r="G793" s="45">
        <v>2</v>
      </c>
      <c r="H793" s="36" t="s">
        <v>8</v>
      </c>
      <c r="I793" s="46">
        <v>1</v>
      </c>
      <c r="J79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8P2</v>
      </c>
      <c r="K79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8P2.F</v>
      </c>
      <c r="L79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8P2.F.1</v>
      </c>
      <c r="M793" s="26" t="str">
        <f>IF(ISERROR(_xlfn.XLOOKUP(StatementLookup[[#This Row],[TopicID]],TopicLookup[TopicID],TopicLookup[TopicTitle])),"",_xlfn.XLOOKUP(StatementLookup[[#This Row],[TopicID]],TopicLookup[TopicID],TopicLookup[TopicTitle]))</f>
        <v>Energy Transfers And Calculations</v>
      </c>
      <c r="N793" s="42" t="str">
        <f>IF(ISERROR(_xlfn.XLOOKUP(StatementLookup[[#This Row],[LessonID]],LessonLookup[LessonID],LessonLookup[LessonTitle])),"",_xlfn.XLOOKUP(StatementLookup[[#This Row],[LessonID]],LessonLookup[LessonID],LessonLookup[LessonTitle]))</f>
        <v>Test feedback: 8P2 Energy Transfers And Calculations</v>
      </c>
      <c r="O793" s="1" t="str">
        <f>IF(StatementLookup[[#This Row],[LearningStatementEnter]]="",StatementLookup[[#This Row],[LearningStatementAuto]],StatementLookup[[#This Row],[LearningStatementEnter]])</f>
        <v>Review WWW &amp; EBI for topic 8P2 Energy Transfers And Calculations</v>
      </c>
      <c r="P793" s="1"/>
      <c r="Q793" s="1" t="s">
        <v>2954</v>
      </c>
      <c r="R793" s="1"/>
      <c r="S79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WWW &amp; EBI for topic 8P2 Energy Transfers And Calculations</v>
      </c>
      <c r="T793" s="43"/>
      <c r="U793" s="43"/>
      <c r="V793" s="43"/>
      <c r="W793" s="43"/>
      <c r="X793" s="43"/>
      <c r="Y793" s="43"/>
      <c r="Z793" s="43"/>
      <c r="AA793" s="43"/>
      <c r="AC793" s="43"/>
      <c r="AD793" s="43"/>
    </row>
    <row r="794" spans="1:30" ht="14.65" customHeight="1" x14ac:dyDescent="0.25">
      <c r="A794" s="42" t="str">
        <f>_xlfn.XLOOKUP(StatementLookup[[#This Row],[TopicID]],TopicLookup[TopicID],TopicLookup[SyllabusSubject])</f>
        <v>Science</v>
      </c>
      <c r="B794" s="43">
        <f>_xlfn.XLOOKUP(StatementLookup[[#This Row],[TopicID]],TopicLookup[TopicID],TopicLookup[SyllabusKeyStage])</f>
        <v>3</v>
      </c>
      <c r="C794" s="43" t="str">
        <f>_xlfn.XLOOKUP(StatementLookup[[#This Row],[TopicID]],topics!I:I,topics!D:D)</f>
        <v>KS3.Science</v>
      </c>
      <c r="D794" s="43" t="str">
        <f>_xlfn.XLOOKUP(StatementLookup[[#This Row],[TopicID]],topics!I:I,topics!E:E)</f>
        <v>Y8.Science</v>
      </c>
      <c r="E794" s="44">
        <v>8</v>
      </c>
      <c r="F794" s="36" t="s">
        <v>10</v>
      </c>
      <c r="G794" s="45">
        <v>2</v>
      </c>
      <c r="H794" s="36" t="s">
        <v>6</v>
      </c>
      <c r="I794" s="46">
        <v>1</v>
      </c>
      <c r="J79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8P2</v>
      </c>
      <c r="K79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8P2.R</v>
      </c>
      <c r="L79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8P2.R.1</v>
      </c>
      <c r="M794" s="26" t="str">
        <f>IF(ISERROR(_xlfn.XLOOKUP(StatementLookup[[#This Row],[TopicID]],TopicLookup[TopicID],TopicLookup[TopicTitle])),"",_xlfn.XLOOKUP(StatementLookup[[#This Row],[TopicID]],TopicLookup[TopicID],TopicLookup[TopicTitle]))</f>
        <v>Energy Transfers And Calculations</v>
      </c>
      <c r="N794" s="42" t="str">
        <f>IF(ISERROR(_xlfn.XLOOKUP(StatementLookup[[#This Row],[LessonID]],LessonLookup[LessonID],LessonLookup[LessonTitle])),"",_xlfn.XLOOKUP(StatementLookup[[#This Row],[LessonID]],LessonLookup[LessonID],LessonLookup[LessonTitle]))</f>
        <v>Revision of topic 8P2 Energy Transfers And Calculations</v>
      </c>
      <c r="O794" s="1" t="str">
        <f>IF(StatementLookup[[#This Row],[LearningStatementEnter]]="",StatementLookup[[#This Row],[LearningStatementAuto]],StatementLookup[[#This Row],[LearningStatementEnter]])</f>
        <v>Review topic 8P2 Energy Transfers And Calculations</v>
      </c>
      <c r="P794" s="43"/>
      <c r="Q794" s="1" t="s">
        <v>2954</v>
      </c>
      <c r="R794" s="1"/>
      <c r="S79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topic 8P2 Energy Transfers And Calculations</v>
      </c>
      <c r="T794" s="43"/>
      <c r="U794" s="43"/>
      <c r="V794" s="43"/>
      <c r="W794" s="43"/>
      <c r="X794" s="43"/>
      <c r="Y794" s="43"/>
      <c r="Z794" s="43"/>
      <c r="AA794" s="43"/>
      <c r="AC794" s="43"/>
      <c r="AD794" s="43"/>
    </row>
    <row r="795" spans="1:30" ht="14.65" customHeight="1" x14ac:dyDescent="0.25">
      <c r="A795" s="42" t="str">
        <f>_xlfn.XLOOKUP(StatementLookup[[#This Row],[TopicID]],TopicLookup[TopicID],TopicLookup[SyllabusSubject])</f>
        <v>Science</v>
      </c>
      <c r="B795" s="43">
        <f>_xlfn.XLOOKUP(StatementLookup[[#This Row],[TopicID]],TopicLookup[TopicID],TopicLookup[SyllabusKeyStage])</f>
        <v>3</v>
      </c>
      <c r="C795" s="43" t="str">
        <f>_xlfn.XLOOKUP(StatementLookup[[#This Row],[TopicID]],topics!I:I,topics!D:D)</f>
        <v>KS3.Science</v>
      </c>
      <c r="D795" s="43" t="str">
        <f>_xlfn.XLOOKUP(StatementLookup[[#This Row],[TopicID]],topics!I:I,topics!E:E)</f>
        <v>Y8.Science</v>
      </c>
      <c r="E795" s="44">
        <v>8</v>
      </c>
      <c r="F795" s="36" t="s">
        <v>10</v>
      </c>
      <c r="G795" s="45">
        <v>2</v>
      </c>
      <c r="H795" s="36" t="s">
        <v>7</v>
      </c>
      <c r="I795" s="46">
        <v>1</v>
      </c>
      <c r="J79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8P2</v>
      </c>
      <c r="K79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8P2.T</v>
      </c>
      <c r="L79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8P2.T.1</v>
      </c>
      <c r="M795" s="26" t="str">
        <f>IF(ISERROR(_xlfn.XLOOKUP(StatementLookup[[#This Row],[TopicID]],TopicLookup[TopicID],TopicLookup[TopicTitle])),"",_xlfn.XLOOKUP(StatementLookup[[#This Row],[TopicID]],TopicLookup[TopicID],TopicLookup[TopicTitle]))</f>
        <v>Energy Transfers And Calculations</v>
      </c>
      <c r="N795" s="42" t="str">
        <f>IF(ISERROR(_xlfn.XLOOKUP(StatementLookup[[#This Row],[LessonID]],LessonLookup[LessonID],LessonLookup[LessonTitle])),"",_xlfn.XLOOKUP(StatementLookup[[#This Row],[LessonID]],LessonLookup[LessonID],LessonLookup[LessonTitle]))</f>
        <v>Topic test: 8P2 Energy Transfers And Calculations</v>
      </c>
      <c r="O795" s="1" t="str">
        <f>IF(StatementLookup[[#This Row],[LearningStatementEnter]]="",StatementLookup[[#This Row],[LearningStatementAuto]],StatementLookup[[#This Row],[LearningStatementEnter]])</f>
        <v>Test understanding of topic 8P2 Energy Transfers And Calculations</v>
      </c>
      <c r="P795" s="43"/>
      <c r="Q795" s="1" t="s">
        <v>2954</v>
      </c>
      <c r="R795" s="1"/>
      <c r="S79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Test understanding of topic 8P2 Energy Transfers And Calculations</v>
      </c>
      <c r="T795" s="43"/>
      <c r="U795" s="43"/>
      <c r="V795" s="43"/>
      <c r="W795" s="43"/>
      <c r="X795" s="43"/>
      <c r="Y795" s="43"/>
      <c r="Z795" s="43"/>
      <c r="AA795" s="43"/>
      <c r="AC795" s="43"/>
      <c r="AD795" s="43"/>
    </row>
    <row r="796" spans="1:30" ht="14.65" customHeight="1" x14ac:dyDescent="0.25">
      <c r="A796" s="42" t="str">
        <f>_xlfn.XLOOKUP(StatementLookup[[#This Row],[TopicID]],TopicLookup[TopicID],TopicLookup[SyllabusSubject])</f>
        <v>Science</v>
      </c>
      <c r="B796" s="43">
        <f>_xlfn.XLOOKUP(StatementLookup[[#This Row],[TopicID]],TopicLookup[TopicID],TopicLookup[SyllabusKeyStage])</f>
        <v>3</v>
      </c>
      <c r="C796" s="43" t="str">
        <f>_xlfn.XLOOKUP(StatementLookup[[#This Row],[TopicID]],topics!I:I,topics!D:D)</f>
        <v>KS3.Science</v>
      </c>
      <c r="D796" s="43" t="str">
        <f>_xlfn.XLOOKUP(StatementLookup[[#This Row],[TopicID]],topics!I:I,topics!E:E)</f>
        <v>Y8.Science</v>
      </c>
      <c r="E796" s="44">
        <v>8</v>
      </c>
      <c r="F796" s="36" t="s">
        <v>10</v>
      </c>
      <c r="G796" s="45">
        <v>3</v>
      </c>
      <c r="H796" s="36">
        <v>1</v>
      </c>
      <c r="I796" s="46">
        <v>1</v>
      </c>
      <c r="J79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8P3</v>
      </c>
      <c r="K79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8P3.1</v>
      </c>
      <c r="L79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8P3.1.1</v>
      </c>
      <c r="M796" s="26" t="str">
        <f>IF(ISERROR(_xlfn.XLOOKUP(StatementLookup[[#This Row],[TopicID]],TopicLookup[TopicID],TopicLookup[TopicTitle])),"",_xlfn.XLOOKUP(StatementLookup[[#This Row],[TopicID]],TopicLookup[TopicID],TopicLookup[TopicTitle]))</f>
        <v>Forces And Matter</v>
      </c>
      <c r="N796" s="42" t="str">
        <f>IF(ISERROR(_xlfn.XLOOKUP(StatementLookup[[#This Row],[LessonID]],LessonLookup[LessonID],LessonLookup[LessonTitle])),"",_xlfn.XLOOKUP(StatementLookup[[#This Row],[LessonID]],LessonLookup[LessonID],LessonLookup[LessonTitle]))</f>
        <v>Pressure in Solids (Practical)</v>
      </c>
      <c r="O796" s="1" t="str">
        <f>IF(StatementLookup[[#This Row],[LearningStatementEnter]]="",StatementLookup[[#This Row],[LearningStatementAuto]],StatementLookup[[#This Row],[LearningStatementEnter]])</f>
        <v>Recall and use the equation pressure = force ÷ area</v>
      </c>
      <c r="P796" s="43" t="s">
        <v>1811</v>
      </c>
      <c r="Q796" s="1" t="s">
        <v>2953</v>
      </c>
      <c r="R796" s="1"/>
      <c r="S79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96" s="43"/>
      <c r="U796" s="43"/>
      <c r="V796" s="43"/>
      <c r="W796" s="43"/>
      <c r="X796" s="43"/>
      <c r="Y796" s="43"/>
      <c r="Z796" s="43"/>
      <c r="AA796" s="43"/>
      <c r="AC796" s="43"/>
      <c r="AD796" s="43"/>
    </row>
    <row r="797" spans="1:30" ht="14.65" customHeight="1" x14ac:dyDescent="0.25">
      <c r="A797" s="42" t="str">
        <f>_xlfn.XLOOKUP(StatementLookup[[#This Row],[TopicID]],TopicLookup[TopicID],TopicLookup[SyllabusSubject])</f>
        <v>Science</v>
      </c>
      <c r="B797" s="43">
        <f>_xlfn.XLOOKUP(StatementLookup[[#This Row],[TopicID]],TopicLookup[TopicID],TopicLookup[SyllabusKeyStage])</f>
        <v>3</v>
      </c>
      <c r="C797" s="43" t="str">
        <f>_xlfn.XLOOKUP(StatementLookup[[#This Row],[TopicID]],topics!I:I,topics!D:D)</f>
        <v>KS3.Science</v>
      </c>
      <c r="D797" s="43" t="str">
        <f>_xlfn.XLOOKUP(StatementLookup[[#This Row],[TopicID]],topics!I:I,topics!E:E)</f>
        <v>Y8.Science</v>
      </c>
      <c r="E797" s="44">
        <v>8</v>
      </c>
      <c r="F797" s="36" t="s">
        <v>10</v>
      </c>
      <c r="G797" s="45">
        <v>3</v>
      </c>
      <c r="H797" s="36">
        <v>1</v>
      </c>
      <c r="I797" s="46">
        <v>2</v>
      </c>
      <c r="J79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8P3</v>
      </c>
      <c r="K79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8P3.1</v>
      </c>
      <c r="L79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8P3.1.2</v>
      </c>
      <c r="M797" s="26" t="str">
        <f>IF(ISERROR(_xlfn.XLOOKUP(StatementLookup[[#This Row],[TopicID]],TopicLookup[TopicID],TopicLookup[TopicTitle])),"",_xlfn.XLOOKUP(StatementLookup[[#This Row],[TopicID]],TopicLookup[TopicID],TopicLookup[TopicTitle]))</f>
        <v>Forces And Matter</v>
      </c>
      <c r="N797" s="42" t="str">
        <f>IF(ISERROR(_xlfn.XLOOKUP(StatementLookup[[#This Row],[LessonID]],LessonLookup[LessonID],LessonLookup[LessonTitle])),"",_xlfn.XLOOKUP(StatementLookup[[#This Row],[LessonID]],LessonLookup[LessonID],LessonLookup[LessonTitle]))</f>
        <v>Pressure in Solids (Practical)</v>
      </c>
      <c r="O797" s="1" t="str">
        <f>IF(StatementLookup[[#This Row],[LearningStatementEnter]]="",StatementLookup[[#This Row],[LearningStatementAuto]],StatementLookup[[#This Row],[LearningStatementEnter]])</f>
        <v>Convert between different units of area</v>
      </c>
      <c r="P797" s="43" t="s">
        <v>1812</v>
      </c>
      <c r="Q797" s="1" t="s">
        <v>2953</v>
      </c>
      <c r="R797" s="1"/>
      <c r="S79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97" s="43"/>
      <c r="U797" s="43"/>
      <c r="V797" s="43"/>
      <c r="W797" s="43"/>
      <c r="X797" s="43"/>
      <c r="Y797" s="43"/>
      <c r="Z797" s="43"/>
      <c r="AA797" s="43"/>
      <c r="AC797" s="43"/>
      <c r="AD797" s="43"/>
    </row>
    <row r="798" spans="1:30" ht="14.65" customHeight="1" x14ac:dyDescent="0.25">
      <c r="A798" s="42" t="str">
        <f>_xlfn.XLOOKUP(StatementLookup[[#This Row],[TopicID]],TopicLookup[TopicID],TopicLookup[SyllabusSubject])</f>
        <v>Science</v>
      </c>
      <c r="B798" s="43">
        <f>_xlfn.XLOOKUP(StatementLookup[[#This Row],[TopicID]],TopicLookup[TopicID],TopicLookup[SyllabusKeyStage])</f>
        <v>3</v>
      </c>
      <c r="C798" s="43" t="str">
        <f>_xlfn.XLOOKUP(StatementLookup[[#This Row],[TopicID]],topics!I:I,topics!D:D)</f>
        <v>KS3.Science</v>
      </c>
      <c r="D798" s="43" t="str">
        <f>_xlfn.XLOOKUP(StatementLookup[[#This Row],[TopicID]],topics!I:I,topics!E:E)</f>
        <v>Y8.Science</v>
      </c>
      <c r="E798" s="44">
        <v>8</v>
      </c>
      <c r="F798" s="36" t="s">
        <v>10</v>
      </c>
      <c r="G798" s="45">
        <v>3</v>
      </c>
      <c r="H798" s="36">
        <v>1</v>
      </c>
      <c r="I798" s="46">
        <v>3</v>
      </c>
      <c r="J79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8P3</v>
      </c>
      <c r="K79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8P3.1</v>
      </c>
      <c r="L79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8P3.1.3</v>
      </c>
      <c r="M798" s="26" t="str">
        <f>IF(ISERROR(_xlfn.XLOOKUP(StatementLookup[[#This Row],[TopicID]],TopicLookup[TopicID],TopicLookup[TopicTitle])),"",_xlfn.XLOOKUP(StatementLookup[[#This Row],[TopicID]],TopicLookup[TopicID],TopicLookup[TopicTitle]))</f>
        <v>Forces And Matter</v>
      </c>
      <c r="N798" s="42" t="str">
        <f>IF(ISERROR(_xlfn.XLOOKUP(StatementLookup[[#This Row],[LessonID]],LessonLookup[LessonID],LessonLookup[LessonTitle])),"",_xlfn.XLOOKUP(StatementLookup[[#This Row],[LessonID]],LessonLookup[LessonID],LessonLookup[LessonTitle]))</f>
        <v>Pressure in Solids (Practical)</v>
      </c>
      <c r="O798" s="1" t="str">
        <f>IF(StatementLookup[[#This Row],[LearningStatementEnter]]="",StatementLookup[[#This Row],[LearningStatementAuto]],StatementLookup[[#This Row],[LearningStatementEnter]])</f>
        <v>Rearrange and use the pressure equation</v>
      </c>
      <c r="P798" s="43" t="s">
        <v>1813</v>
      </c>
      <c r="Q798" s="1" t="s">
        <v>2953</v>
      </c>
      <c r="R798" s="1"/>
      <c r="S79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98" s="43"/>
      <c r="U798" s="43"/>
      <c r="V798" s="43"/>
      <c r="W798" s="43"/>
      <c r="X798" s="43"/>
      <c r="Y798" s="43"/>
      <c r="Z798" s="43"/>
      <c r="AA798" s="43"/>
      <c r="AC798" s="43"/>
      <c r="AD798" s="43"/>
    </row>
    <row r="799" spans="1:30" ht="14.65" customHeight="1" x14ac:dyDescent="0.25">
      <c r="A799" s="42" t="str">
        <f>_xlfn.XLOOKUP(StatementLookup[[#This Row],[TopicID]],TopicLookup[TopicID],TopicLookup[SyllabusSubject])</f>
        <v>Science</v>
      </c>
      <c r="B799" s="43">
        <f>_xlfn.XLOOKUP(StatementLookup[[#This Row],[TopicID]],TopicLookup[TopicID],TopicLookup[SyllabusKeyStage])</f>
        <v>3</v>
      </c>
      <c r="C799" s="43" t="str">
        <f>_xlfn.XLOOKUP(StatementLookup[[#This Row],[TopicID]],topics!I:I,topics!D:D)</f>
        <v>KS3.Science</v>
      </c>
      <c r="D799" s="43" t="str">
        <f>_xlfn.XLOOKUP(StatementLookup[[#This Row],[TopicID]],topics!I:I,topics!E:E)</f>
        <v>Y8.Science</v>
      </c>
      <c r="E799" s="44">
        <v>8</v>
      </c>
      <c r="F799" s="36" t="s">
        <v>10</v>
      </c>
      <c r="G799" s="45">
        <v>3</v>
      </c>
      <c r="H799" s="36">
        <v>2</v>
      </c>
      <c r="I799" s="46">
        <v>1</v>
      </c>
      <c r="J79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8P3</v>
      </c>
      <c r="K79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8P3.2</v>
      </c>
      <c r="L79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8P3.2.1</v>
      </c>
      <c r="M799" s="26" t="str">
        <f>IF(ISERROR(_xlfn.XLOOKUP(StatementLookup[[#This Row],[TopicID]],TopicLookup[TopicID],TopicLookup[TopicTitle])),"",_xlfn.XLOOKUP(StatementLookup[[#This Row],[TopicID]],TopicLookup[TopicID],TopicLookup[TopicTitle]))</f>
        <v>Forces And Matter</v>
      </c>
      <c r="N799" s="42" t="str">
        <f>IF(ISERROR(_xlfn.XLOOKUP(StatementLookup[[#This Row],[LessonID]],LessonLookup[LessonID],LessonLookup[LessonTitle])),"",_xlfn.XLOOKUP(StatementLookup[[#This Row],[LessonID]],LessonLookup[LessonID],LessonLookup[LessonTitle]))</f>
        <v>Pressure in Liquids</v>
      </c>
      <c r="O799" s="1" t="str">
        <f>IF(StatementLookup[[#This Row],[LearningStatementEnter]]="",StatementLookup[[#This Row],[LearningStatementAuto]],StatementLookup[[#This Row],[LearningStatementEnter]])</f>
        <v>Describe how the pressure in a fluid changes with depth</v>
      </c>
      <c r="P799" s="43" t="s">
        <v>1814</v>
      </c>
      <c r="Q799" s="1" t="s">
        <v>2953</v>
      </c>
      <c r="R799" s="1"/>
      <c r="S79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799" s="43"/>
      <c r="U799" s="43"/>
      <c r="V799" s="43"/>
      <c r="W799" s="43"/>
      <c r="X799" s="43"/>
      <c r="Y799" s="43"/>
      <c r="Z799" s="43"/>
      <c r="AA799" s="43"/>
      <c r="AC799" s="43"/>
      <c r="AD799" s="43"/>
    </row>
    <row r="800" spans="1:30" ht="14.65" customHeight="1" x14ac:dyDescent="0.25">
      <c r="A800" s="42" t="str">
        <f>_xlfn.XLOOKUP(StatementLookup[[#This Row],[TopicID]],TopicLookup[TopicID],TopicLookup[SyllabusSubject])</f>
        <v>Science</v>
      </c>
      <c r="B800" s="43">
        <f>_xlfn.XLOOKUP(StatementLookup[[#This Row],[TopicID]],TopicLookup[TopicID],TopicLookup[SyllabusKeyStage])</f>
        <v>3</v>
      </c>
      <c r="C800" s="43" t="str">
        <f>_xlfn.XLOOKUP(StatementLookup[[#This Row],[TopicID]],topics!I:I,topics!D:D)</f>
        <v>KS3.Science</v>
      </c>
      <c r="D800" s="43" t="str">
        <f>_xlfn.XLOOKUP(StatementLookup[[#This Row],[TopicID]],topics!I:I,topics!E:E)</f>
        <v>Y8.Science</v>
      </c>
      <c r="E800" s="44">
        <v>8</v>
      </c>
      <c r="F800" s="36" t="s">
        <v>10</v>
      </c>
      <c r="G800" s="45">
        <v>3</v>
      </c>
      <c r="H800" s="36">
        <v>2</v>
      </c>
      <c r="I800" s="46">
        <v>2</v>
      </c>
      <c r="J80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8P3</v>
      </c>
      <c r="K80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8P3.2</v>
      </c>
      <c r="L80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8P3.2.2</v>
      </c>
      <c r="M800" s="26" t="str">
        <f>IF(ISERROR(_xlfn.XLOOKUP(StatementLookup[[#This Row],[TopicID]],TopicLookup[TopicID],TopicLookup[TopicTitle])),"",_xlfn.XLOOKUP(StatementLookup[[#This Row],[TopicID]],TopicLookup[TopicID],TopicLookup[TopicTitle]))</f>
        <v>Forces And Matter</v>
      </c>
      <c r="N800" s="42" t="str">
        <f>IF(ISERROR(_xlfn.XLOOKUP(StatementLookup[[#This Row],[LessonID]],LessonLookup[LessonID],LessonLookup[LessonTitle])),"",_xlfn.XLOOKUP(StatementLookup[[#This Row],[LessonID]],LessonLookup[LessonID],LessonLookup[LessonTitle]))</f>
        <v>Pressure in Liquids</v>
      </c>
      <c r="O800" s="1" t="str">
        <f>IF(StatementLookup[[#This Row],[LearningStatementEnter]]="",StatementLookup[[#This Row],[LearningStatementAuto]],StatementLookup[[#This Row],[LearningStatementEnter]])</f>
        <v>Explain why diving deeper results in an increase in pressure</v>
      </c>
      <c r="P800" s="43" t="s">
        <v>1815</v>
      </c>
      <c r="Q800" s="1" t="s">
        <v>2953</v>
      </c>
      <c r="R800" s="1"/>
      <c r="S80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00" s="43"/>
      <c r="U800" s="43"/>
      <c r="V800" s="43"/>
      <c r="W800" s="43"/>
      <c r="X800" s="43"/>
      <c r="Y800" s="43"/>
      <c r="Z800" s="43"/>
      <c r="AA800" s="43"/>
      <c r="AC800" s="43"/>
      <c r="AD800" s="43"/>
    </row>
    <row r="801" spans="1:30" ht="14.65" customHeight="1" x14ac:dyDescent="0.25">
      <c r="A801" s="42" t="str">
        <f>_xlfn.XLOOKUP(StatementLookup[[#This Row],[TopicID]],TopicLookup[TopicID],TopicLookup[SyllabusSubject])</f>
        <v>Science</v>
      </c>
      <c r="B801" s="43">
        <f>_xlfn.XLOOKUP(StatementLookup[[#This Row],[TopicID]],TopicLookup[TopicID],TopicLookup[SyllabusKeyStage])</f>
        <v>3</v>
      </c>
      <c r="C801" s="43" t="str">
        <f>_xlfn.XLOOKUP(StatementLookup[[#This Row],[TopicID]],topics!I:I,topics!D:D)</f>
        <v>KS3.Science</v>
      </c>
      <c r="D801" s="43" t="str">
        <f>_xlfn.XLOOKUP(StatementLookup[[#This Row],[TopicID]],topics!I:I,topics!E:E)</f>
        <v>Y8.Science</v>
      </c>
      <c r="E801" s="44">
        <v>8</v>
      </c>
      <c r="F801" s="36" t="s">
        <v>10</v>
      </c>
      <c r="G801" s="45">
        <v>3</v>
      </c>
      <c r="H801" s="36">
        <v>2</v>
      </c>
      <c r="I801" s="46">
        <v>3</v>
      </c>
      <c r="J80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8P3</v>
      </c>
      <c r="K80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8P3.2</v>
      </c>
      <c r="L80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8P3.2.3</v>
      </c>
      <c r="M801" s="26" t="str">
        <f>IF(ISERROR(_xlfn.XLOOKUP(StatementLookup[[#This Row],[TopicID]],TopicLookup[TopicID],TopicLookup[TopicTitle])),"",_xlfn.XLOOKUP(StatementLookup[[#This Row],[TopicID]],TopicLookup[TopicID],TopicLookup[TopicTitle]))</f>
        <v>Forces And Matter</v>
      </c>
      <c r="N801" s="42" t="str">
        <f>IF(ISERROR(_xlfn.XLOOKUP(StatementLookup[[#This Row],[LessonID]],LessonLookup[LessonID],LessonLookup[LessonTitle])),"",_xlfn.XLOOKUP(StatementLookup[[#This Row],[LessonID]],LessonLookup[LessonID],LessonLookup[LessonTitle]))</f>
        <v>Pressure in Liquids</v>
      </c>
      <c r="O801" s="1" t="str">
        <f>IF(StatementLookup[[#This Row],[LearningStatementEnter]]="",StatementLookup[[#This Row],[LearningStatementAuto]],StatementLookup[[#This Row],[LearningStatementEnter]])</f>
        <v>Calculate the pressure at a point in a liquid using p = h ρ g.</v>
      </c>
      <c r="P801" s="43" t="s">
        <v>1816</v>
      </c>
      <c r="Q801" s="1" t="s">
        <v>2953</v>
      </c>
      <c r="R801" s="1"/>
      <c r="S80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01" s="43"/>
      <c r="U801" s="43"/>
      <c r="V801" s="43"/>
      <c r="W801" s="43"/>
      <c r="X801" s="43"/>
      <c r="Y801" s="43"/>
      <c r="Z801" s="43"/>
      <c r="AA801" s="43"/>
      <c r="AC801" s="43"/>
      <c r="AD801" s="43"/>
    </row>
    <row r="802" spans="1:30" ht="14.65" customHeight="1" x14ac:dyDescent="0.25">
      <c r="A802" s="42" t="str">
        <f>_xlfn.XLOOKUP(StatementLookup[[#This Row],[TopicID]],TopicLookup[TopicID],TopicLookup[SyllabusSubject])</f>
        <v>Science</v>
      </c>
      <c r="B802" s="43">
        <f>_xlfn.XLOOKUP(StatementLookup[[#This Row],[TopicID]],TopicLookup[TopicID],TopicLookup[SyllabusKeyStage])</f>
        <v>3</v>
      </c>
      <c r="C802" s="43" t="str">
        <f>_xlfn.XLOOKUP(StatementLookup[[#This Row],[TopicID]],topics!I:I,topics!D:D)</f>
        <v>KS3.Science</v>
      </c>
      <c r="D802" s="43" t="str">
        <f>_xlfn.XLOOKUP(StatementLookup[[#This Row],[TopicID]],topics!I:I,topics!E:E)</f>
        <v>Y8.Science</v>
      </c>
      <c r="E802" s="44">
        <v>8</v>
      </c>
      <c r="F802" s="36" t="s">
        <v>10</v>
      </c>
      <c r="G802" s="45">
        <v>3</v>
      </c>
      <c r="H802" s="36">
        <v>3</v>
      </c>
      <c r="I802" s="46">
        <v>1</v>
      </c>
      <c r="J80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8P3</v>
      </c>
      <c r="K80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8P3.3</v>
      </c>
      <c r="L80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8P3.3.1</v>
      </c>
      <c r="M802" s="26" t="str">
        <f>IF(ISERROR(_xlfn.XLOOKUP(StatementLookup[[#This Row],[TopicID]],TopicLookup[TopicID],TopicLookup[TopicTitle])),"",_xlfn.XLOOKUP(StatementLookup[[#This Row],[TopicID]],TopicLookup[TopicID],TopicLookup[TopicTitle]))</f>
        <v>Forces And Matter</v>
      </c>
      <c r="N802" s="42" t="str">
        <f>IF(ISERROR(_xlfn.XLOOKUP(StatementLookup[[#This Row],[LessonID]],LessonLookup[LessonID],LessonLookup[LessonTitle])),"",_xlfn.XLOOKUP(StatementLookup[[#This Row],[LessonID]],LessonLookup[LessonID],LessonLookup[LessonTitle]))</f>
        <v>Pressure in Gases (Practical)</v>
      </c>
      <c r="O802" s="1" t="str">
        <f>IF(StatementLookup[[#This Row],[LearningStatementEnter]]="",StatementLookup[[#This Row],[LearningStatementAuto]],StatementLookup[[#This Row],[LearningStatementEnter]])</f>
        <v>State the properties and characteristics of a gas</v>
      </c>
      <c r="P802" s="43" t="s">
        <v>1817</v>
      </c>
      <c r="Q802" s="1" t="s">
        <v>2953</v>
      </c>
      <c r="R802" s="1"/>
      <c r="S80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02" s="43"/>
      <c r="U802" s="43"/>
      <c r="V802" s="43"/>
      <c r="W802" s="43"/>
      <c r="X802" s="43"/>
      <c r="Y802" s="43"/>
      <c r="Z802" s="43"/>
      <c r="AA802" s="43"/>
      <c r="AC802" s="43"/>
      <c r="AD802" s="43"/>
    </row>
    <row r="803" spans="1:30" ht="14.65" customHeight="1" x14ac:dyDescent="0.25">
      <c r="A803" s="42" t="str">
        <f>_xlfn.XLOOKUP(StatementLookup[[#This Row],[TopicID]],TopicLookup[TopicID],TopicLookup[SyllabusSubject])</f>
        <v>Science</v>
      </c>
      <c r="B803" s="43">
        <f>_xlfn.XLOOKUP(StatementLookup[[#This Row],[TopicID]],TopicLookup[TopicID],TopicLookup[SyllabusKeyStage])</f>
        <v>3</v>
      </c>
      <c r="C803" s="43" t="str">
        <f>_xlfn.XLOOKUP(StatementLookup[[#This Row],[TopicID]],topics!I:I,topics!D:D)</f>
        <v>KS3.Science</v>
      </c>
      <c r="D803" s="43" t="str">
        <f>_xlfn.XLOOKUP(StatementLookup[[#This Row],[TopicID]],topics!I:I,topics!E:E)</f>
        <v>Y8.Science</v>
      </c>
      <c r="E803" s="44">
        <v>8</v>
      </c>
      <c r="F803" s="36" t="s">
        <v>10</v>
      </c>
      <c r="G803" s="45">
        <v>3</v>
      </c>
      <c r="H803" s="36">
        <v>3</v>
      </c>
      <c r="I803" s="46">
        <v>2</v>
      </c>
      <c r="J80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8P3</v>
      </c>
      <c r="K80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8P3.3</v>
      </c>
      <c r="L80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8P3.3.2</v>
      </c>
      <c r="M803" s="26" t="str">
        <f>IF(ISERROR(_xlfn.XLOOKUP(StatementLookup[[#This Row],[TopicID]],TopicLookup[TopicID],TopicLookup[TopicTitle])),"",_xlfn.XLOOKUP(StatementLookup[[#This Row],[TopicID]],TopicLookup[TopicID],TopicLookup[TopicTitle]))</f>
        <v>Forces And Matter</v>
      </c>
      <c r="N803" s="42" t="str">
        <f>IF(ISERROR(_xlfn.XLOOKUP(StatementLookup[[#This Row],[LessonID]],LessonLookup[LessonID],LessonLookup[LessonTitle])),"",_xlfn.XLOOKUP(StatementLookup[[#This Row],[LessonID]],LessonLookup[LessonID],LessonLookup[LessonTitle]))</f>
        <v>Pressure in Gases (Practical)</v>
      </c>
      <c r="O803" s="1" t="str">
        <f>IF(StatementLookup[[#This Row],[LearningStatementEnter]]="",StatementLookup[[#This Row],[LearningStatementAuto]],StatementLookup[[#This Row],[LearningStatementEnter]])</f>
        <v>Outline the factors that affect the pressure of a gas</v>
      </c>
      <c r="P803" s="43" t="s">
        <v>1818</v>
      </c>
      <c r="Q803" s="1" t="s">
        <v>2953</v>
      </c>
      <c r="R803" s="1"/>
      <c r="S80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03" s="43"/>
      <c r="U803" s="43"/>
      <c r="V803" s="43"/>
      <c r="W803" s="43"/>
      <c r="X803" s="43"/>
      <c r="Y803" s="43"/>
      <c r="Z803" s="43"/>
      <c r="AA803" s="43"/>
      <c r="AC803" s="43"/>
      <c r="AD803" s="43"/>
    </row>
    <row r="804" spans="1:30" ht="14.65" customHeight="1" x14ac:dyDescent="0.25">
      <c r="A804" s="42" t="str">
        <f>_xlfn.XLOOKUP(StatementLookup[[#This Row],[TopicID]],TopicLookup[TopicID],TopicLookup[SyllabusSubject])</f>
        <v>Science</v>
      </c>
      <c r="B804" s="43">
        <f>_xlfn.XLOOKUP(StatementLookup[[#This Row],[TopicID]],TopicLookup[TopicID],TopicLookup[SyllabusKeyStage])</f>
        <v>3</v>
      </c>
      <c r="C804" s="43" t="str">
        <f>_xlfn.XLOOKUP(StatementLookup[[#This Row],[TopicID]],topics!I:I,topics!D:D)</f>
        <v>KS3.Science</v>
      </c>
      <c r="D804" s="43" t="str">
        <f>_xlfn.XLOOKUP(StatementLookup[[#This Row],[TopicID]],topics!I:I,topics!E:E)</f>
        <v>Y8.Science</v>
      </c>
      <c r="E804" s="44">
        <v>8</v>
      </c>
      <c r="F804" s="36" t="s">
        <v>10</v>
      </c>
      <c r="G804" s="45">
        <v>3</v>
      </c>
      <c r="H804" s="36">
        <v>3</v>
      </c>
      <c r="I804" s="46">
        <v>3</v>
      </c>
      <c r="J80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8P3</v>
      </c>
      <c r="K80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8P3.3</v>
      </c>
      <c r="L80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8P3.3.3</v>
      </c>
      <c r="M804" s="26" t="str">
        <f>IF(ISERROR(_xlfn.XLOOKUP(StatementLookup[[#This Row],[TopicID]],TopicLookup[TopicID],TopicLookup[TopicTitle])),"",_xlfn.XLOOKUP(StatementLookup[[#This Row],[TopicID]],TopicLookup[TopicID],TopicLookup[TopicTitle]))</f>
        <v>Forces And Matter</v>
      </c>
      <c r="N804" s="42" t="str">
        <f>IF(ISERROR(_xlfn.XLOOKUP(StatementLookup[[#This Row],[LessonID]],LessonLookup[LessonID],LessonLookup[LessonTitle])),"",_xlfn.XLOOKUP(StatementLookup[[#This Row],[LessonID]],LessonLookup[LessonID],LessonLookup[LessonTitle]))</f>
        <v>Pressure in Gases (Practical)</v>
      </c>
      <c r="O804" s="1" t="str">
        <f>IF(StatementLookup[[#This Row],[LearningStatementEnter]]="",StatementLookup[[#This Row],[LearningStatementAuto]],StatementLookup[[#This Row],[LearningStatementEnter]])</f>
        <v>Describe the cause of atmospheric pressure in simple terms</v>
      </c>
      <c r="P804" s="43" t="s">
        <v>1819</v>
      </c>
      <c r="Q804" s="1" t="s">
        <v>2953</v>
      </c>
      <c r="R804" s="1"/>
      <c r="S80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04" s="43"/>
      <c r="U804" s="43"/>
      <c r="V804" s="43"/>
      <c r="W804" s="43"/>
      <c r="X804" s="43"/>
      <c r="Y804" s="43"/>
      <c r="Z804" s="43"/>
      <c r="AA804" s="43"/>
      <c r="AC804" s="43"/>
      <c r="AD804" s="43"/>
    </row>
    <row r="805" spans="1:30" ht="14.65" customHeight="1" x14ac:dyDescent="0.25">
      <c r="A805" s="42" t="str">
        <f>_xlfn.XLOOKUP(StatementLookup[[#This Row],[TopicID]],TopicLookup[TopicID],TopicLookup[SyllabusSubject])</f>
        <v>Science</v>
      </c>
      <c r="B805" s="43">
        <f>_xlfn.XLOOKUP(StatementLookup[[#This Row],[TopicID]],TopicLookup[TopicID],TopicLookup[SyllabusKeyStage])</f>
        <v>3</v>
      </c>
      <c r="C805" s="43" t="str">
        <f>_xlfn.XLOOKUP(StatementLookup[[#This Row],[TopicID]],topics!I:I,topics!D:D)</f>
        <v>KS3.Science</v>
      </c>
      <c r="D805" s="43" t="str">
        <f>_xlfn.XLOOKUP(StatementLookup[[#This Row],[TopicID]],topics!I:I,topics!E:E)</f>
        <v>Y8.Science</v>
      </c>
      <c r="E805" s="44">
        <v>8</v>
      </c>
      <c r="F805" s="36" t="s">
        <v>10</v>
      </c>
      <c r="G805" s="45">
        <v>3</v>
      </c>
      <c r="H805" s="36">
        <v>4</v>
      </c>
      <c r="I805" s="46">
        <v>1</v>
      </c>
      <c r="J80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8P3</v>
      </c>
      <c r="K80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8P3.4</v>
      </c>
      <c r="L80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8P3.4.1</v>
      </c>
      <c r="M805" s="26" t="str">
        <f>IF(ISERROR(_xlfn.XLOOKUP(StatementLookup[[#This Row],[TopicID]],TopicLookup[TopicID],TopicLookup[TopicTitle])),"",_xlfn.XLOOKUP(StatementLookup[[#This Row],[TopicID]],TopicLookup[TopicID],TopicLookup[TopicTitle]))</f>
        <v>Forces And Matter</v>
      </c>
      <c r="N805" s="42" t="str">
        <f>IF(ISERROR(_xlfn.XLOOKUP(StatementLookup[[#This Row],[LessonID]],LessonLookup[LessonID],LessonLookup[LessonTitle])),"",_xlfn.XLOOKUP(StatementLookup[[#This Row],[LessonID]],LessonLookup[LessonID],LessonLookup[LessonTitle]))</f>
        <v>Density (Theory)</v>
      </c>
      <c r="O805" s="1" t="str">
        <f>IF(StatementLookup[[#This Row],[LearningStatementEnter]]="",StatementLookup[[#This Row],[LearningStatementAuto]],StatementLookup[[#This Row],[LearningStatementEnter]])</f>
        <v>Describe the term density</v>
      </c>
      <c r="P805" s="43" t="s">
        <v>1820</v>
      </c>
      <c r="Q805" s="1" t="s">
        <v>2953</v>
      </c>
      <c r="R805" s="1"/>
      <c r="S80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05" s="43"/>
      <c r="U805" s="43"/>
      <c r="V805" s="43"/>
      <c r="W805" s="43"/>
      <c r="X805" s="43"/>
      <c r="Y805" s="43"/>
      <c r="Z805" s="43"/>
      <c r="AA805" s="43"/>
      <c r="AC805" s="43"/>
      <c r="AD805" s="43"/>
    </row>
    <row r="806" spans="1:30" ht="14.65" customHeight="1" x14ac:dyDescent="0.25">
      <c r="A806" s="42" t="str">
        <f>_xlfn.XLOOKUP(StatementLookup[[#This Row],[TopicID]],TopicLookup[TopicID],TopicLookup[SyllabusSubject])</f>
        <v>Science</v>
      </c>
      <c r="B806" s="43">
        <f>_xlfn.XLOOKUP(StatementLookup[[#This Row],[TopicID]],TopicLookup[TopicID],TopicLookup[SyllabusKeyStage])</f>
        <v>3</v>
      </c>
      <c r="C806" s="43" t="str">
        <f>_xlfn.XLOOKUP(StatementLookup[[#This Row],[TopicID]],topics!I:I,topics!D:D)</f>
        <v>KS3.Science</v>
      </c>
      <c r="D806" s="43" t="str">
        <f>_xlfn.XLOOKUP(StatementLookup[[#This Row],[TopicID]],topics!I:I,topics!E:E)</f>
        <v>Y8.Science</v>
      </c>
      <c r="E806" s="44">
        <v>8</v>
      </c>
      <c r="F806" s="36" t="s">
        <v>10</v>
      </c>
      <c r="G806" s="45">
        <v>3</v>
      </c>
      <c r="H806" s="36">
        <v>4</v>
      </c>
      <c r="I806" s="46">
        <v>2</v>
      </c>
      <c r="J80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8P3</v>
      </c>
      <c r="K80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8P3.4</v>
      </c>
      <c r="L80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8P3.4.2</v>
      </c>
      <c r="M806" s="26" t="str">
        <f>IF(ISERROR(_xlfn.XLOOKUP(StatementLookup[[#This Row],[TopicID]],TopicLookup[TopicID],TopicLookup[TopicTitle])),"",_xlfn.XLOOKUP(StatementLookup[[#This Row],[TopicID]],TopicLookup[TopicID],TopicLookup[TopicTitle]))</f>
        <v>Forces And Matter</v>
      </c>
      <c r="N806" s="42" t="str">
        <f>IF(ISERROR(_xlfn.XLOOKUP(StatementLookup[[#This Row],[LessonID]],LessonLookup[LessonID],LessonLookup[LessonTitle])),"",_xlfn.XLOOKUP(StatementLookup[[#This Row],[LessonID]],LessonLookup[LessonID],LessonLookup[LessonTitle]))</f>
        <v>Density (Theory)</v>
      </c>
      <c r="O806" s="1" t="str">
        <f>IF(StatementLookup[[#This Row],[LearningStatementEnter]]="",StatementLookup[[#This Row],[LearningStatementAuto]],StatementLookup[[#This Row],[LearningStatementEnter]])</f>
        <v>Recall and use the equation to calculate density</v>
      </c>
      <c r="P806" s="43" t="s">
        <v>1821</v>
      </c>
      <c r="Q806" s="1" t="s">
        <v>2953</v>
      </c>
      <c r="R806" s="1"/>
      <c r="S80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06" s="43"/>
      <c r="U806" s="43"/>
      <c r="V806" s="43"/>
      <c r="W806" s="43"/>
      <c r="X806" s="43"/>
      <c r="Y806" s="43"/>
      <c r="Z806" s="43"/>
      <c r="AA806" s="43"/>
      <c r="AC806" s="43"/>
      <c r="AD806" s="43"/>
    </row>
    <row r="807" spans="1:30" ht="14.65" customHeight="1" x14ac:dyDescent="0.25">
      <c r="A807" s="42" t="str">
        <f>_xlfn.XLOOKUP(StatementLookup[[#This Row],[TopicID]],TopicLookup[TopicID],TopicLookup[SyllabusSubject])</f>
        <v>Science</v>
      </c>
      <c r="B807" s="43">
        <f>_xlfn.XLOOKUP(StatementLookup[[#This Row],[TopicID]],TopicLookup[TopicID],TopicLookup[SyllabusKeyStage])</f>
        <v>3</v>
      </c>
      <c r="C807" s="43" t="str">
        <f>_xlfn.XLOOKUP(StatementLookup[[#This Row],[TopicID]],topics!I:I,topics!D:D)</f>
        <v>KS3.Science</v>
      </c>
      <c r="D807" s="43" t="str">
        <f>_xlfn.XLOOKUP(StatementLookup[[#This Row],[TopicID]],topics!I:I,topics!E:E)</f>
        <v>Y8.Science</v>
      </c>
      <c r="E807" s="44">
        <v>8</v>
      </c>
      <c r="F807" s="36" t="s">
        <v>10</v>
      </c>
      <c r="G807" s="45">
        <v>3</v>
      </c>
      <c r="H807" s="36">
        <v>4</v>
      </c>
      <c r="I807" s="46">
        <v>3</v>
      </c>
      <c r="J80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8P3</v>
      </c>
      <c r="K80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8P3.4</v>
      </c>
      <c r="L80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8P3.4.3</v>
      </c>
      <c r="M807" s="26" t="str">
        <f>IF(ISERROR(_xlfn.XLOOKUP(StatementLookup[[#This Row],[TopicID]],TopicLookup[TopicID],TopicLookup[TopicTitle])),"",_xlfn.XLOOKUP(StatementLookup[[#This Row],[TopicID]],TopicLookup[TopicID],TopicLookup[TopicTitle]))</f>
        <v>Forces And Matter</v>
      </c>
      <c r="N807" s="42" t="str">
        <f>IF(ISERROR(_xlfn.XLOOKUP(StatementLookup[[#This Row],[LessonID]],LessonLookup[LessonID],LessonLookup[LessonTitle])),"",_xlfn.XLOOKUP(StatementLookup[[#This Row],[LessonID]],LessonLookup[LessonID],LessonLookup[LessonTitle]))</f>
        <v>Density (Theory)</v>
      </c>
      <c r="O807" s="1" t="str">
        <f>IF(StatementLookup[[#This Row],[LearningStatementEnter]]="",StatementLookup[[#This Row],[LearningStatementAuto]],StatementLookup[[#This Row],[LearningStatementEnter]])</f>
        <v>Explain why some objects float and others sink</v>
      </c>
      <c r="P807" s="43" t="s">
        <v>1822</v>
      </c>
      <c r="Q807" s="1" t="s">
        <v>2953</v>
      </c>
      <c r="R807" s="1"/>
      <c r="S80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07" s="43"/>
      <c r="U807" s="43"/>
      <c r="V807" s="43"/>
      <c r="W807" s="43"/>
      <c r="X807" s="43"/>
      <c r="Y807" s="43"/>
      <c r="Z807" s="43"/>
      <c r="AA807" s="43"/>
      <c r="AC807" s="43"/>
      <c r="AD807" s="43"/>
    </row>
    <row r="808" spans="1:30" ht="14.65" customHeight="1" x14ac:dyDescent="0.25">
      <c r="A808" s="42" t="str">
        <f>_xlfn.XLOOKUP(StatementLookup[[#This Row],[TopicID]],TopicLookup[TopicID],TopicLookup[SyllabusSubject])</f>
        <v>Science</v>
      </c>
      <c r="B808" s="43">
        <f>_xlfn.XLOOKUP(StatementLookup[[#This Row],[TopicID]],TopicLookup[TopicID],TopicLookup[SyllabusKeyStage])</f>
        <v>3</v>
      </c>
      <c r="C808" s="43" t="str">
        <f>_xlfn.XLOOKUP(StatementLookup[[#This Row],[TopicID]],topics!I:I,topics!D:D)</f>
        <v>KS3.Science</v>
      </c>
      <c r="D808" s="43" t="str">
        <f>_xlfn.XLOOKUP(StatementLookup[[#This Row],[TopicID]],topics!I:I,topics!E:E)</f>
        <v>Y8.Science</v>
      </c>
      <c r="E808" s="44">
        <v>8</v>
      </c>
      <c r="F808" s="36" t="s">
        <v>10</v>
      </c>
      <c r="G808" s="45">
        <v>3</v>
      </c>
      <c r="H808" s="36">
        <v>5</v>
      </c>
      <c r="I808" s="46">
        <v>1</v>
      </c>
      <c r="J80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8P3</v>
      </c>
      <c r="K80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8P3.5</v>
      </c>
      <c r="L80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8P3.5.1</v>
      </c>
      <c r="M808" s="26" t="str">
        <f>IF(ISERROR(_xlfn.XLOOKUP(StatementLookup[[#This Row],[TopicID]],TopicLookup[TopicID],TopicLookup[TopicTitle])),"",_xlfn.XLOOKUP(StatementLookup[[#This Row],[TopicID]],TopicLookup[TopicID],TopicLookup[TopicTitle]))</f>
        <v>Forces And Matter</v>
      </c>
      <c r="N808" s="42" t="str">
        <f>IF(ISERROR(_xlfn.XLOOKUP(StatementLookup[[#This Row],[LessonID]],LessonLookup[LessonID],LessonLookup[LessonTitle])),"",_xlfn.XLOOKUP(StatementLookup[[#This Row],[LessonID]],LessonLookup[LessonID],LessonLookup[LessonTitle]))</f>
        <v>Investigating Density (Practical)</v>
      </c>
      <c r="O808" s="1" t="str">
        <f>IF(StatementLookup[[#This Row],[LearningStatementEnter]]="",StatementLookup[[#This Row],[LearningStatementAuto]],StatementLookup[[#This Row],[LearningStatementEnter]])</f>
        <v>Measure and record the dimensions of different objects</v>
      </c>
      <c r="P808" s="43" t="s">
        <v>1823</v>
      </c>
      <c r="Q808" s="1" t="s">
        <v>2953</v>
      </c>
      <c r="R808" s="1"/>
      <c r="S80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08" s="43"/>
      <c r="U808" s="43"/>
      <c r="V808" s="43"/>
      <c r="W808" s="43"/>
      <c r="X808" s="43"/>
      <c r="Y808" s="43"/>
      <c r="Z808" s="43"/>
      <c r="AA808" s="43"/>
      <c r="AC808" s="43"/>
      <c r="AD808" s="43"/>
    </row>
    <row r="809" spans="1:30" ht="14.65" customHeight="1" x14ac:dyDescent="0.25">
      <c r="A809" s="42" t="str">
        <f>_xlfn.XLOOKUP(StatementLookup[[#This Row],[TopicID]],TopicLookup[TopicID],TopicLookup[SyllabusSubject])</f>
        <v>Science</v>
      </c>
      <c r="B809" s="43">
        <f>_xlfn.XLOOKUP(StatementLookup[[#This Row],[TopicID]],TopicLookup[TopicID],TopicLookup[SyllabusKeyStage])</f>
        <v>3</v>
      </c>
      <c r="C809" s="43" t="str">
        <f>_xlfn.XLOOKUP(StatementLookup[[#This Row],[TopicID]],topics!I:I,topics!D:D)</f>
        <v>KS3.Science</v>
      </c>
      <c r="D809" s="43" t="str">
        <f>_xlfn.XLOOKUP(StatementLookup[[#This Row],[TopicID]],topics!I:I,topics!E:E)</f>
        <v>Y8.Science</v>
      </c>
      <c r="E809" s="44">
        <v>8</v>
      </c>
      <c r="F809" s="36" t="s">
        <v>10</v>
      </c>
      <c r="G809" s="45">
        <v>3</v>
      </c>
      <c r="H809" s="36">
        <v>5</v>
      </c>
      <c r="I809" s="46">
        <v>2</v>
      </c>
      <c r="J80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8P3</v>
      </c>
      <c r="K80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8P3.5</v>
      </c>
      <c r="L80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8P3.5.2</v>
      </c>
      <c r="M809" s="26" t="str">
        <f>IF(ISERROR(_xlfn.XLOOKUP(StatementLookup[[#This Row],[TopicID]],TopicLookup[TopicID],TopicLookup[TopicTitle])),"",_xlfn.XLOOKUP(StatementLookup[[#This Row],[TopicID]],TopicLookup[TopicID],TopicLookup[TopicTitle]))</f>
        <v>Forces And Matter</v>
      </c>
      <c r="N809" s="42" t="str">
        <f>IF(ISERROR(_xlfn.XLOOKUP(StatementLookup[[#This Row],[LessonID]],LessonLookup[LessonID],LessonLookup[LessonTitle])),"",_xlfn.XLOOKUP(StatementLookup[[#This Row],[LessonID]],LessonLookup[LessonID],LessonLookup[LessonTitle]))</f>
        <v>Investigating Density (Practical)</v>
      </c>
      <c r="O809" s="1" t="str">
        <f>IF(StatementLookup[[#This Row],[LearningStatementEnter]]="",StatementLookup[[#This Row],[LearningStatementAuto]],StatementLookup[[#This Row],[LearningStatementEnter]])</f>
        <v>Use these measurements to calculate the volume of an object</v>
      </c>
      <c r="P809" s="43" t="s">
        <v>1824</v>
      </c>
      <c r="Q809" s="1" t="s">
        <v>2953</v>
      </c>
      <c r="R809" s="1"/>
      <c r="S80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09" s="43"/>
      <c r="U809" s="43"/>
      <c r="V809" s="43"/>
      <c r="W809" s="43"/>
      <c r="X809" s="43"/>
      <c r="Y809" s="43"/>
      <c r="Z809" s="43"/>
      <c r="AA809" s="43"/>
      <c r="AC809" s="43"/>
      <c r="AD809" s="43"/>
    </row>
    <row r="810" spans="1:30" ht="14.65" customHeight="1" x14ac:dyDescent="0.25">
      <c r="A810" s="42" t="str">
        <f>_xlfn.XLOOKUP(StatementLookup[[#This Row],[TopicID]],TopicLookup[TopicID],TopicLookup[SyllabusSubject])</f>
        <v>Science</v>
      </c>
      <c r="B810" s="43">
        <f>_xlfn.XLOOKUP(StatementLookup[[#This Row],[TopicID]],TopicLookup[TopicID],TopicLookup[SyllabusKeyStage])</f>
        <v>3</v>
      </c>
      <c r="C810" s="43" t="str">
        <f>_xlfn.XLOOKUP(StatementLookup[[#This Row],[TopicID]],topics!I:I,topics!D:D)</f>
        <v>KS3.Science</v>
      </c>
      <c r="D810" s="43" t="str">
        <f>_xlfn.XLOOKUP(StatementLookup[[#This Row],[TopicID]],topics!I:I,topics!E:E)</f>
        <v>Y8.Science</v>
      </c>
      <c r="E810" s="44">
        <v>8</v>
      </c>
      <c r="F810" s="36" t="s">
        <v>10</v>
      </c>
      <c r="G810" s="45">
        <v>3</v>
      </c>
      <c r="H810" s="36">
        <v>5</v>
      </c>
      <c r="I810" s="46">
        <v>3</v>
      </c>
      <c r="J81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8P3</v>
      </c>
      <c r="K81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8P3.5</v>
      </c>
      <c r="L81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8P3.5.3</v>
      </c>
      <c r="M810" s="26" t="str">
        <f>IF(ISERROR(_xlfn.XLOOKUP(StatementLookup[[#This Row],[TopicID]],TopicLookup[TopicID],TopicLookup[TopicTitle])),"",_xlfn.XLOOKUP(StatementLookup[[#This Row],[TopicID]],TopicLookup[TopicID],TopicLookup[TopicTitle]))</f>
        <v>Forces And Matter</v>
      </c>
      <c r="N810" s="42" t="str">
        <f>IF(ISERROR(_xlfn.XLOOKUP(StatementLookup[[#This Row],[LessonID]],LessonLookup[LessonID],LessonLookup[LessonTitle])),"",_xlfn.XLOOKUP(StatementLookup[[#This Row],[LessonID]],LessonLookup[LessonID],LessonLookup[LessonTitle]))</f>
        <v>Investigating Density (Practical)</v>
      </c>
      <c r="O810" s="1" t="str">
        <f>IF(StatementLookup[[#This Row],[LearningStatementEnter]]="",StatementLookup[[#This Row],[LearningStatementAuto]],StatementLookup[[#This Row],[LearningStatementEnter]])</f>
        <v>Use measurements of mass and volume to calculate density</v>
      </c>
      <c r="P810" s="43" t="s">
        <v>1825</v>
      </c>
      <c r="Q810" s="1" t="s">
        <v>2953</v>
      </c>
      <c r="R810" s="1"/>
      <c r="S81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10" s="43"/>
      <c r="U810" s="43"/>
      <c r="V810" s="43"/>
      <c r="W810" s="43"/>
      <c r="X810" s="43"/>
      <c r="Y810" s="43"/>
      <c r="Z810" s="43"/>
      <c r="AA810" s="43"/>
      <c r="AC810" s="43"/>
      <c r="AD810" s="43"/>
    </row>
    <row r="811" spans="1:30" ht="14.65" customHeight="1" x14ac:dyDescent="0.25">
      <c r="A811" s="42" t="str">
        <f>_xlfn.XLOOKUP(StatementLookup[[#This Row],[TopicID]],TopicLookup[TopicID],TopicLookup[SyllabusSubject])</f>
        <v>Science</v>
      </c>
      <c r="B811" s="43">
        <f>_xlfn.XLOOKUP(StatementLookup[[#This Row],[TopicID]],TopicLookup[TopicID],TopicLookup[SyllabusKeyStage])</f>
        <v>3</v>
      </c>
      <c r="C811" s="43" t="str">
        <f>_xlfn.XLOOKUP(StatementLookup[[#This Row],[TopicID]],topics!I:I,topics!D:D)</f>
        <v>KS3.Science</v>
      </c>
      <c r="D811" s="43" t="str">
        <f>_xlfn.XLOOKUP(StatementLookup[[#This Row],[TopicID]],topics!I:I,topics!E:E)</f>
        <v>Y8.Science</v>
      </c>
      <c r="E811" s="44">
        <v>8</v>
      </c>
      <c r="F811" s="36" t="s">
        <v>10</v>
      </c>
      <c r="G811" s="45">
        <v>3</v>
      </c>
      <c r="H811" s="36">
        <v>6</v>
      </c>
      <c r="I811" s="46">
        <v>1</v>
      </c>
      <c r="J81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8P3</v>
      </c>
      <c r="K81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8P3.6</v>
      </c>
      <c r="L81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8P3.6.1</v>
      </c>
      <c r="M811" s="26" t="str">
        <f>IF(ISERROR(_xlfn.XLOOKUP(StatementLookup[[#This Row],[TopicID]],TopicLookup[TopicID],TopicLookup[TopicTitle])),"",_xlfn.XLOOKUP(StatementLookup[[#This Row],[TopicID]],TopicLookup[TopicID],TopicLookup[TopicTitle]))</f>
        <v>Forces And Matter</v>
      </c>
      <c r="N811" s="42" t="str">
        <f>IF(ISERROR(_xlfn.XLOOKUP(StatementLookup[[#This Row],[LessonID]],LessonLookup[LessonID],LessonLookup[LessonTitle])),"",_xlfn.XLOOKUP(StatementLookup[[#This Row],[LessonID]],LessonLookup[LessonID],LessonLookup[LessonTitle]))</f>
        <v>Archimedes Principle (Theory)</v>
      </c>
      <c r="O811" s="1" t="str">
        <f>IF(StatementLookup[[#This Row],[LearningStatementEnter]]="",StatementLookup[[#This Row],[LearningStatementAuto]],StatementLookup[[#This Row],[LearningStatementEnter]])</f>
        <v>Recall the units of mass, weight &amp; volume</v>
      </c>
      <c r="P811" s="43" t="s">
        <v>1826</v>
      </c>
      <c r="Q811" s="1" t="s">
        <v>2953</v>
      </c>
      <c r="R811" s="1"/>
      <c r="S81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11" s="43"/>
      <c r="U811" s="43"/>
      <c r="V811" s="43"/>
      <c r="W811" s="43"/>
      <c r="X811" s="43"/>
      <c r="Y811" s="43"/>
      <c r="Z811" s="43"/>
      <c r="AA811" s="43"/>
      <c r="AC811" s="43"/>
      <c r="AD811" s="43"/>
    </row>
    <row r="812" spans="1:30" ht="14.65" customHeight="1" x14ac:dyDescent="0.25">
      <c r="A812" s="42" t="str">
        <f>_xlfn.XLOOKUP(StatementLookup[[#This Row],[TopicID]],TopicLookup[TopicID],TopicLookup[SyllabusSubject])</f>
        <v>Science</v>
      </c>
      <c r="B812" s="43">
        <f>_xlfn.XLOOKUP(StatementLookup[[#This Row],[TopicID]],TopicLookup[TopicID],TopicLookup[SyllabusKeyStage])</f>
        <v>3</v>
      </c>
      <c r="C812" s="43" t="str">
        <f>_xlfn.XLOOKUP(StatementLookup[[#This Row],[TopicID]],topics!I:I,topics!D:D)</f>
        <v>KS3.Science</v>
      </c>
      <c r="D812" s="43" t="str">
        <f>_xlfn.XLOOKUP(StatementLookup[[#This Row],[TopicID]],topics!I:I,topics!E:E)</f>
        <v>Y8.Science</v>
      </c>
      <c r="E812" s="44">
        <v>8</v>
      </c>
      <c r="F812" s="36" t="s">
        <v>10</v>
      </c>
      <c r="G812" s="45">
        <v>3</v>
      </c>
      <c r="H812" s="36">
        <v>6</v>
      </c>
      <c r="I812" s="46">
        <v>2</v>
      </c>
      <c r="J81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8P3</v>
      </c>
      <c r="K81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8P3.6</v>
      </c>
      <c r="L81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8P3.6.2</v>
      </c>
      <c r="M812" s="26" t="str">
        <f>IF(ISERROR(_xlfn.XLOOKUP(StatementLookup[[#This Row],[TopicID]],TopicLookup[TopicID],TopicLookup[TopicTitle])),"",_xlfn.XLOOKUP(StatementLookup[[#This Row],[TopicID]],TopicLookup[TopicID],TopicLookup[TopicTitle]))</f>
        <v>Forces And Matter</v>
      </c>
      <c r="N812" s="42" t="str">
        <f>IF(ISERROR(_xlfn.XLOOKUP(StatementLookup[[#This Row],[LessonID]],LessonLookup[LessonID],LessonLookup[LessonTitle])),"",_xlfn.XLOOKUP(StatementLookup[[#This Row],[LessonID]],LessonLookup[LessonID],LessonLookup[LessonTitle]))</f>
        <v>Archimedes Principle (Theory)</v>
      </c>
      <c r="O812" s="1" t="str">
        <f>IF(StatementLookup[[#This Row],[LearningStatementEnter]]="",StatementLookup[[#This Row],[LearningStatementAuto]],StatementLookup[[#This Row],[LearningStatementEnter]])</f>
        <v>Describe the effects of the Archimedes principal</v>
      </c>
      <c r="P812" s="43" t="s">
        <v>1827</v>
      </c>
      <c r="Q812" s="1" t="s">
        <v>2953</v>
      </c>
      <c r="R812" s="1"/>
      <c r="S81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12" s="43"/>
      <c r="U812" s="43"/>
      <c r="V812" s="43"/>
      <c r="W812" s="43"/>
      <c r="X812" s="43"/>
      <c r="Y812" s="43"/>
      <c r="Z812" s="43"/>
      <c r="AA812" s="43"/>
      <c r="AC812" s="43"/>
      <c r="AD812" s="43"/>
    </row>
    <row r="813" spans="1:30" ht="14.65" customHeight="1" x14ac:dyDescent="0.25">
      <c r="A813" s="42" t="str">
        <f>_xlfn.XLOOKUP(StatementLookup[[#This Row],[TopicID]],TopicLookup[TopicID],TopicLookup[SyllabusSubject])</f>
        <v>Science</v>
      </c>
      <c r="B813" s="43">
        <f>_xlfn.XLOOKUP(StatementLookup[[#This Row],[TopicID]],TopicLookup[TopicID],TopicLookup[SyllabusKeyStage])</f>
        <v>3</v>
      </c>
      <c r="C813" s="43" t="str">
        <f>_xlfn.XLOOKUP(StatementLookup[[#This Row],[TopicID]],topics!I:I,topics!D:D)</f>
        <v>KS3.Science</v>
      </c>
      <c r="D813" s="43" t="str">
        <f>_xlfn.XLOOKUP(StatementLookup[[#This Row],[TopicID]],topics!I:I,topics!E:E)</f>
        <v>Y8.Science</v>
      </c>
      <c r="E813" s="44">
        <v>8</v>
      </c>
      <c r="F813" s="36" t="s">
        <v>10</v>
      </c>
      <c r="G813" s="45">
        <v>3</v>
      </c>
      <c r="H813" s="36">
        <v>6</v>
      </c>
      <c r="I813" s="46">
        <v>3</v>
      </c>
      <c r="J81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8P3</v>
      </c>
      <c r="K81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8P3.6</v>
      </c>
      <c r="L81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8P3.6.3</v>
      </c>
      <c r="M813" s="26" t="str">
        <f>IF(ISERROR(_xlfn.XLOOKUP(StatementLookup[[#This Row],[TopicID]],TopicLookup[TopicID],TopicLookup[TopicTitle])),"",_xlfn.XLOOKUP(StatementLookup[[#This Row],[TopicID]],TopicLookup[TopicID],TopicLookup[TopicTitle]))</f>
        <v>Forces And Matter</v>
      </c>
      <c r="N813" s="42" t="str">
        <f>IF(ISERROR(_xlfn.XLOOKUP(StatementLookup[[#This Row],[LessonID]],LessonLookup[LessonID],LessonLookup[LessonTitle])),"",_xlfn.XLOOKUP(StatementLookup[[#This Row],[LessonID]],LessonLookup[LessonID],LessonLookup[LessonTitle]))</f>
        <v>Archimedes Principle (Theory)</v>
      </c>
      <c r="O813" s="1" t="str">
        <f>IF(StatementLookup[[#This Row],[LearningStatementEnter]]="",StatementLookup[[#This Row],[LearningStatementAuto]],StatementLookup[[#This Row],[LearningStatementEnter]])</f>
        <v>Explain how to use the Archimedes principle to find the volume of an object</v>
      </c>
      <c r="P813" s="43" t="s">
        <v>1828</v>
      </c>
      <c r="Q813" s="1" t="s">
        <v>2953</v>
      </c>
      <c r="R813" s="1"/>
      <c r="S81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13" s="43"/>
      <c r="U813" s="43"/>
      <c r="V813" s="43"/>
      <c r="W813" s="43"/>
      <c r="X813" s="43"/>
      <c r="Y813" s="43"/>
      <c r="Z813" s="43"/>
      <c r="AA813" s="43"/>
      <c r="AC813" s="43"/>
      <c r="AD813" s="43"/>
    </row>
    <row r="814" spans="1:30" ht="14.65" customHeight="1" x14ac:dyDescent="0.25">
      <c r="A814" s="42" t="str">
        <f>_xlfn.XLOOKUP(StatementLookup[[#This Row],[TopicID]],TopicLookup[TopicID],TopicLookup[SyllabusSubject])</f>
        <v>Science</v>
      </c>
      <c r="B814" s="43">
        <f>_xlfn.XLOOKUP(StatementLookup[[#This Row],[TopicID]],TopicLookup[TopicID],TopicLookup[SyllabusKeyStage])</f>
        <v>3</v>
      </c>
      <c r="C814" s="43" t="str">
        <f>_xlfn.XLOOKUP(StatementLookup[[#This Row],[TopicID]],topics!I:I,topics!D:D)</f>
        <v>KS3.Science</v>
      </c>
      <c r="D814" s="43" t="str">
        <f>_xlfn.XLOOKUP(StatementLookup[[#This Row],[TopicID]],topics!I:I,topics!E:E)</f>
        <v>Y8.Science</v>
      </c>
      <c r="E814" s="44">
        <v>8</v>
      </c>
      <c r="F814" s="36" t="s">
        <v>10</v>
      </c>
      <c r="G814" s="45">
        <v>3</v>
      </c>
      <c r="H814" s="36">
        <v>7</v>
      </c>
      <c r="I814" s="46">
        <v>1</v>
      </c>
      <c r="J81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8P3</v>
      </c>
      <c r="K81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8P3.7</v>
      </c>
      <c r="L81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8P3.7.1</v>
      </c>
      <c r="M814" s="26" t="str">
        <f>IF(ISERROR(_xlfn.XLOOKUP(StatementLookup[[#This Row],[TopicID]],TopicLookup[TopicID],TopicLookup[TopicTitle])),"",_xlfn.XLOOKUP(StatementLookup[[#This Row],[TopicID]],TopicLookup[TopicID],TopicLookup[TopicTitle]))</f>
        <v>Forces And Matter</v>
      </c>
      <c r="N814" s="42" t="str">
        <f>IF(ISERROR(_xlfn.XLOOKUP(StatementLookup[[#This Row],[LessonID]],LessonLookup[LessonID],LessonLookup[LessonTitle])),"",_xlfn.XLOOKUP(StatementLookup[[#This Row],[LessonID]],LessonLookup[LessonID],LessonLookup[LessonTitle]))</f>
        <v>Archimedes Principle (Practical)</v>
      </c>
      <c r="O814" s="1" t="str">
        <f>IF(StatementLookup[[#This Row],[LearningStatementEnter]]="",StatementLookup[[#This Row],[LearningStatementAuto]],StatementLookup[[#This Row],[LearningStatementEnter]])</f>
        <v>Submerge an irregularly shaped object and collect the displaced water</v>
      </c>
      <c r="P814" s="43" t="s">
        <v>1829</v>
      </c>
      <c r="Q814" s="1" t="s">
        <v>2953</v>
      </c>
      <c r="R814" s="1"/>
      <c r="S81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14" s="43"/>
      <c r="U814" s="43"/>
      <c r="V814" s="43"/>
      <c r="W814" s="43"/>
      <c r="X814" s="43"/>
      <c r="Y814" s="43"/>
      <c r="Z814" s="43"/>
      <c r="AA814" s="43"/>
      <c r="AC814" s="43"/>
      <c r="AD814" s="43"/>
    </row>
    <row r="815" spans="1:30" ht="14.65" customHeight="1" x14ac:dyDescent="0.25">
      <c r="A815" s="42" t="str">
        <f>_xlfn.XLOOKUP(StatementLookup[[#This Row],[TopicID]],TopicLookup[TopicID],TopicLookup[SyllabusSubject])</f>
        <v>Science</v>
      </c>
      <c r="B815" s="43">
        <f>_xlfn.XLOOKUP(StatementLookup[[#This Row],[TopicID]],TopicLookup[TopicID],TopicLookup[SyllabusKeyStage])</f>
        <v>3</v>
      </c>
      <c r="C815" s="43" t="str">
        <f>_xlfn.XLOOKUP(StatementLookup[[#This Row],[TopicID]],topics!I:I,topics!D:D)</f>
        <v>KS3.Science</v>
      </c>
      <c r="D815" s="43" t="str">
        <f>_xlfn.XLOOKUP(StatementLookup[[#This Row],[TopicID]],topics!I:I,topics!E:E)</f>
        <v>Y8.Science</v>
      </c>
      <c r="E815" s="44">
        <v>8</v>
      </c>
      <c r="F815" s="36" t="s">
        <v>10</v>
      </c>
      <c r="G815" s="45">
        <v>3</v>
      </c>
      <c r="H815" s="36">
        <v>7</v>
      </c>
      <c r="I815" s="46">
        <v>2</v>
      </c>
      <c r="J81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8P3</v>
      </c>
      <c r="K81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8P3.7</v>
      </c>
      <c r="L81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8P3.7.2</v>
      </c>
      <c r="M815" s="26" t="str">
        <f>IF(ISERROR(_xlfn.XLOOKUP(StatementLookup[[#This Row],[TopicID]],TopicLookup[TopicID],TopicLookup[TopicTitle])),"",_xlfn.XLOOKUP(StatementLookup[[#This Row],[TopicID]],TopicLookup[TopicID],TopicLookup[TopicTitle]))</f>
        <v>Forces And Matter</v>
      </c>
      <c r="N815" s="42" t="str">
        <f>IF(ISERROR(_xlfn.XLOOKUP(StatementLookup[[#This Row],[LessonID]],LessonLookup[LessonID],LessonLookup[LessonTitle])),"",_xlfn.XLOOKUP(StatementLookup[[#This Row],[LessonID]],LessonLookup[LessonID],LessonLookup[LessonTitle]))</f>
        <v>Archimedes Principle (Practical)</v>
      </c>
      <c r="O815" s="1" t="str">
        <f>IF(StatementLookup[[#This Row],[LearningStatementEnter]]="",StatementLookup[[#This Row],[LearningStatementAuto]],StatementLookup[[#This Row],[LearningStatementEnter]])</f>
        <v>Measure the volume of the displaced water</v>
      </c>
      <c r="P815" s="43" t="s">
        <v>1830</v>
      </c>
      <c r="Q815" s="1" t="s">
        <v>2953</v>
      </c>
      <c r="R815" s="1"/>
      <c r="S81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15" s="43"/>
      <c r="U815" s="43"/>
      <c r="V815" s="43"/>
      <c r="W815" s="43"/>
      <c r="X815" s="43"/>
      <c r="Y815" s="43"/>
      <c r="Z815" s="43"/>
      <c r="AA815" s="43"/>
      <c r="AC815" s="43"/>
      <c r="AD815" s="43"/>
    </row>
    <row r="816" spans="1:30" ht="14.65" customHeight="1" x14ac:dyDescent="0.25">
      <c r="A816" s="42" t="str">
        <f>_xlfn.XLOOKUP(StatementLookup[[#This Row],[TopicID]],TopicLookup[TopicID],TopicLookup[SyllabusSubject])</f>
        <v>Science</v>
      </c>
      <c r="B816" s="43">
        <f>_xlfn.XLOOKUP(StatementLookup[[#This Row],[TopicID]],TopicLookup[TopicID],TopicLookup[SyllabusKeyStage])</f>
        <v>3</v>
      </c>
      <c r="C816" s="43" t="str">
        <f>_xlfn.XLOOKUP(StatementLookup[[#This Row],[TopicID]],topics!I:I,topics!D:D)</f>
        <v>KS3.Science</v>
      </c>
      <c r="D816" s="43" t="str">
        <f>_xlfn.XLOOKUP(StatementLookup[[#This Row],[TopicID]],topics!I:I,topics!E:E)</f>
        <v>Y8.Science</v>
      </c>
      <c r="E816" s="44">
        <v>8</v>
      </c>
      <c r="F816" s="36" t="s">
        <v>10</v>
      </c>
      <c r="G816" s="45">
        <v>3</v>
      </c>
      <c r="H816" s="36">
        <v>7</v>
      </c>
      <c r="I816" s="46">
        <v>3</v>
      </c>
      <c r="J81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8P3</v>
      </c>
      <c r="K81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8P3.7</v>
      </c>
      <c r="L81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8P3.7.3</v>
      </c>
      <c r="M816" s="26" t="str">
        <f>IF(ISERROR(_xlfn.XLOOKUP(StatementLookup[[#This Row],[TopicID]],TopicLookup[TopicID],TopicLookup[TopicTitle])),"",_xlfn.XLOOKUP(StatementLookup[[#This Row],[TopicID]],TopicLookup[TopicID],TopicLookup[TopicTitle]))</f>
        <v>Forces And Matter</v>
      </c>
      <c r="N816" s="42" t="str">
        <f>IF(ISERROR(_xlfn.XLOOKUP(StatementLookup[[#This Row],[LessonID]],LessonLookup[LessonID],LessonLookup[LessonTitle])),"",_xlfn.XLOOKUP(StatementLookup[[#This Row],[LessonID]],LessonLookup[LessonID],LessonLookup[LessonTitle]))</f>
        <v>Archimedes Principle (Practical)</v>
      </c>
      <c r="O816" s="1" t="str">
        <f>IF(StatementLookup[[#This Row],[LearningStatementEnter]]="",StatementLookup[[#This Row],[LearningStatementAuto]],StatementLookup[[#This Row],[LearningStatementEnter]])</f>
        <v>Use measurements of mass and volume to calculate the density of the irregularly shaped object</v>
      </c>
      <c r="P816" s="43" t="s">
        <v>1831</v>
      </c>
      <c r="Q816" s="1" t="s">
        <v>2953</v>
      </c>
      <c r="R816" s="1"/>
      <c r="S81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16" s="43"/>
      <c r="U816" s="43"/>
      <c r="V816" s="43"/>
      <c r="W816" s="43"/>
      <c r="X816" s="43"/>
      <c r="Y816" s="43"/>
      <c r="Z816" s="43"/>
      <c r="AA816" s="43"/>
      <c r="AC816" s="43"/>
      <c r="AD816" s="43"/>
    </row>
    <row r="817" spans="1:30" ht="14.65" customHeight="1" x14ac:dyDescent="0.25">
      <c r="A817" s="42" t="str">
        <f>_xlfn.XLOOKUP(StatementLookup[[#This Row],[TopicID]],TopicLookup[TopicID],TopicLookup[SyllabusSubject])</f>
        <v>Science</v>
      </c>
      <c r="B817" s="43">
        <f>_xlfn.XLOOKUP(StatementLookup[[#This Row],[TopicID]],TopicLookup[TopicID],TopicLookup[SyllabusKeyStage])</f>
        <v>3</v>
      </c>
      <c r="C817" s="43" t="str">
        <f>_xlfn.XLOOKUP(StatementLookup[[#This Row],[TopicID]],topics!I:I,topics!D:D)</f>
        <v>KS3.Science</v>
      </c>
      <c r="D817" s="43" t="str">
        <f>_xlfn.XLOOKUP(StatementLookup[[#This Row],[TopicID]],topics!I:I,topics!E:E)</f>
        <v>Y8.Science</v>
      </c>
      <c r="E817" s="44">
        <v>8</v>
      </c>
      <c r="F817" s="36" t="s">
        <v>10</v>
      </c>
      <c r="G817" s="45">
        <v>3</v>
      </c>
      <c r="H817" s="36">
        <v>8</v>
      </c>
      <c r="I817" s="46">
        <v>1</v>
      </c>
      <c r="J81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8P3</v>
      </c>
      <c r="K81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8P3.8</v>
      </c>
      <c r="L81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8P3.8.1</v>
      </c>
      <c r="M817" s="26" t="str">
        <f>IF(ISERROR(_xlfn.XLOOKUP(StatementLookup[[#This Row],[TopicID]],TopicLookup[TopicID],TopicLookup[TopicTitle])),"",_xlfn.XLOOKUP(StatementLookup[[#This Row],[TopicID]],TopicLookup[TopicID],TopicLookup[TopicTitle]))</f>
        <v>Forces And Matter</v>
      </c>
      <c r="N817" s="42" t="str">
        <f>IF(ISERROR(_xlfn.XLOOKUP(StatementLookup[[#This Row],[LessonID]],LessonLookup[LessonID],LessonLookup[LessonTitle])),"",_xlfn.XLOOKUP(StatementLookup[[#This Row],[LessonID]],LessonLookup[LessonID],LessonLookup[LessonTitle]))</f>
        <v>Fluid Density</v>
      </c>
      <c r="O817" s="1" t="str">
        <f>IF(StatementLookup[[#This Row],[LearningStatementEnter]]="",StatementLookup[[#This Row],[LearningStatementAuto]],StatementLookup[[#This Row],[LearningStatementEnter]])</f>
        <v>State that fluids also have density</v>
      </c>
      <c r="P817" s="43" t="s">
        <v>1832</v>
      </c>
      <c r="Q817" s="1" t="s">
        <v>2953</v>
      </c>
      <c r="R817" s="1"/>
      <c r="S81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17" s="43"/>
      <c r="U817" s="43"/>
      <c r="V817" s="43"/>
      <c r="W817" s="43"/>
      <c r="X817" s="43"/>
      <c r="Y817" s="43"/>
      <c r="Z817" s="43"/>
      <c r="AA817" s="43"/>
      <c r="AC817" s="43"/>
      <c r="AD817" s="43"/>
    </row>
    <row r="818" spans="1:30" ht="14.65" customHeight="1" x14ac:dyDescent="0.25">
      <c r="A818" s="42" t="str">
        <f>_xlfn.XLOOKUP(StatementLookup[[#This Row],[TopicID]],TopicLookup[TopicID],TopicLookup[SyllabusSubject])</f>
        <v>Science</v>
      </c>
      <c r="B818" s="43">
        <f>_xlfn.XLOOKUP(StatementLookup[[#This Row],[TopicID]],TopicLookup[TopicID],TopicLookup[SyllabusKeyStage])</f>
        <v>3</v>
      </c>
      <c r="C818" s="43" t="str">
        <f>_xlfn.XLOOKUP(StatementLookup[[#This Row],[TopicID]],topics!I:I,topics!D:D)</f>
        <v>KS3.Science</v>
      </c>
      <c r="D818" s="43" t="str">
        <f>_xlfn.XLOOKUP(StatementLookup[[#This Row],[TopicID]],topics!I:I,topics!E:E)</f>
        <v>Y8.Science</v>
      </c>
      <c r="E818" s="44">
        <v>8</v>
      </c>
      <c r="F818" s="36" t="s">
        <v>10</v>
      </c>
      <c r="G818" s="45">
        <v>3</v>
      </c>
      <c r="H818" s="36">
        <v>8</v>
      </c>
      <c r="I818" s="46">
        <v>2</v>
      </c>
      <c r="J81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8P3</v>
      </c>
      <c r="K81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8P3.8</v>
      </c>
      <c r="L81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8P3.8.2</v>
      </c>
      <c r="M818" s="26" t="str">
        <f>IF(ISERROR(_xlfn.XLOOKUP(StatementLookup[[#This Row],[TopicID]],TopicLookup[TopicID],TopicLookup[TopicTitle])),"",_xlfn.XLOOKUP(StatementLookup[[#This Row],[TopicID]],TopicLookup[TopicID],TopicLookup[TopicTitle]))</f>
        <v>Forces And Matter</v>
      </c>
      <c r="N818" s="42" t="str">
        <f>IF(ISERROR(_xlfn.XLOOKUP(StatementLookup[[#This Row],[LessonID]],LessonLookup[LessonID],LessonLookup[LessonTitle])),"",_xlfn.XLOOKUP(StatementLookup[[#This Row],[LessonID]],LessonLookup[LessonID],LessonLookup[LessonTitle]))</f>
        <v>Fluid Density</v>
      </c>
      <c r="O818" s="1" t="str">
        <f>IF(StatementLookup[[#This Row],[LearningStatementEnter]]="",StatementLookup[[#This Row],[LearningStatementAuto]],StatementLookup[[#This Row],[LearningStatementEnter]])</f>
        <v>Describe how fluids of different densities will behave when mixed together</v>
      </c>
      <c r="P818" s="43" t="s">
        <v>1833</v>
      </c>
      <c r="Q818" s="1" t="s">
        <v>2953</v>
      </c>
      <c r="R818" s="1"/>
      <c r="S81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18" s="43"/>
      <c r="U818" s="43"/>
      <c r="V818" s="43"/>
      <c r="W818" s="43"/>
      <c r="X818" s="43"/>
      <c r="Y818" s="43"/>
      <c r="Z818" s="43"/>
      <c r="AA818" s="43"/>
      <c r="AC818" s="43"/>
      <c r="AD818" s="43"/>
    </row>
    <row r="819" spans="1:30" ht="14.65" customHeight="1" x14ac:dyDescent="0.25">
      <c r="A819" s="42" t="str">
        <f>_xlfn.XLOOKUP(StatementLookup[[#This Row],[TopicID]],TopicLookup[TopicID],TopicLookup[SyllabusSubject])</f>
        <v>Science</v>
      </c>
      <c r="B819" s="43">
        <f>_xlfn.XLOOKUP(StatementLookup[[#This Row],[TopicID]],TopicLookup[TopicID],TopicLookup[SyllabusKeyStage])</f>
        <v>3</v>
      </c>
      <c r="C819" s="43" t="str">
        <f>_xlfn.XLOOKUP(StatementLookup[[#This Row],[TopicID]],topics!I:I,topics!D:D)</f>
        <v>KS3.Science</v>
      </c>
      <c r="D819" s="43" t="str">
        <f>_xlfn.XLOOKUP(StatementLookup[[#This Row],[TopicID]],topics!I:I,topics!E:E)</f>
        <v>Y8.Science</v>
      </c>
      <c r="E819" s="44">
        <v>8</v>
      </c>
      <c r="F819" s="36" t="s">
        <v>10</v>
      </c>
      <c r="G819" s="45">
        <v>3</v>
      </c>
      <c r="H819" s="36">
        <v>8</v>
      </c>
      <c r="I819" s="46">
        <v>3</v>
      </c>
      <c r="J81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8P3</v>
      </c>
      <c r="K81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8P3.8</v>
      </c>
      <c r="L81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8P3.8.3</v>
      </c>
      <c r="M819" s="26" t="str">
        <f>IF(ISERROR(_xlfn.XLOOKUP(StatementLookup[[#This Row],[TopicID]],TopicLookup[TopicID],TopicLookup[TopicTitle])),"",_xlfn.XLOOKUP(StatementLookup[[#This Row],[TopicID]],TopicLookup[TopicID],TopicLookup[TopicTitle]))</f>
        <v>Forces And Matter</v>
      </c>
      <c r="N819" s="42" t="str">
        <f>IF(ISERROR(_xlfn.XLOOKUP(StatementLookup[[#This Row],[LessonID]],LessonLookup[LessonID],LessonLookup[LessonTitle])),"",_xlfn.XLOOKUP(StatementLookup[[#This Row],[LessonID]],LessonLookup[LessonID],LessonLookup[LessonTitle]))</f>
        <v>Fluid Density</v>
      </c>
      <c r="O819" s="1" t="str">
        <f>IF(StatementLookup[[#This Row],[LearningStatementEnter]]="",StatementLookup[[#This Row],[LearningStatementAuto]],StatementLookup[[#This Row],[LearningStatementEnter]])</f>
        <v>Measure and calculate the density of a fluid</v>
      </c>
      <c r="P819" s="43" t="s">
        <v>1834</v>
      </c>
      <c r="Q819" s="1" t="s">
        <v>2953</v>
      </c>
      <c r="R819" s="1"/>
      <c r="S81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19" s="43"/>
      <c r="U819" s="43"/>
      <c r="V819" s="43"/>
      <c r="W819" s="43"/>
      <c r="X819" s="43"/>
      <c r="Y819" s="43"/>
      <c r="Z819" s="43"/>
      <c r="AA819" s="43"/>
      <c r="AC819" s="43"/>
      <c r="AD819" s="43"/>
    </row>
    <row r="820" spans="1:30" ht="14.65" customHeight="1" x14ac:dyDescent="0.25">
      <c r="A820" s="42" t="str">
        <f>_xlfn.XLOOKUP(StatementLookup[[#This Row],[TopicID]],TopicLookup[TopicID],TopicLookup[SyllabusSubject])</f>
        <v>Science</v>
      </c>
      <c r="B820" s="43">
        <f>_xlfn.XLOOKUP(StatementLookup[[#This Row],[TopicID]],TopicLookup[TopicID],TopicLookup[SyllabusKeyStage])</f>
        <v>3</v>
      </c>
      <c r="C820" s="43" t="str">
        <f>_xlfn.XLOOKUP(StatementLookup[[#This Row],[TopicID]],topics!I:I,topics!D:D)</f>
        <v>KS3.Science</v>
      </c>
      <c r="D820" s="43" t="str">
        <f>_xlfn.XLOOKUP(StatementLookup[[#This Row],[TopicID]],topics!I:I,topics!E:E)</f>
        <v>Y8.Science</v>
      </c>
      <c r="E820" s="44">
        <v>8</v>
      </c>
      <c r="F820" s="36" t="s">
        <v>10</v>
      </c>
      <c r="G820" s="45">
        <v>3</v>
      </c>
      <c r="H820" s="36" t="s">
        <v>8</v>
      </c>
      <c r="I820" s="46">
        <v>1</v>
      </c>
      <c r="J82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8P3</v>
      </c>
      <c r="K82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8P3.F</v>
      </c>
      <c r="L82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8P3.F.1</v>
      </c>
      <c r="M820" s="26" t="str">
        <f>IF(ISERROR(_xlfn.XLOOKUP(StatementLookup[[#This Row],[TopicID]],TopicLookup[TopicID],TopicLookup[TopicTitle])),"",_xlfn.XLOOKUP(StatementLookup[[#This Row],[TopicID]],TopicLookup[TopicID],TopicLookup[TopicTitle]))</f>
        <v>Forces And Matter</v>
      </c>
      <c r="N820" s="42" t="str">
        <f>IF(ISERROR(_xlfn.XLOOKUP(StatementLookup[[#This Row],[LessonID]],LessonLookup[LessonID],LessonLookup[LessonTitle])),"",_xlfn.XLOOKUP(StatementLookup[[#This Row],[LessonID]],LessonLookup[LessonID],LessonLookup[LessonTitle]))</f>
        <v>Test feedback: 8P3 Forces And Matter</v>
      </c>
      <c r="O820" s="1" t="str">
        <f>IF(StatementLookup[[#This Row],[LearningStatementEnter]]="",StatementLookup[[#This Row],[LearningStatementAuto]],StatementLookup[[#This Row],[LearningStatementEnter]])</f>
        <v>Review WWW &amp; EBI for topic 8P3 Forces And Matter</v>
      </c>
      <c r="P820" s="43"/>
      <c r="Q820" s="1" t="s">
        <v>2954</v>
      </c>
      <c r="R820" s="1"/>
      <c r="S82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WWW &amp; EBI for topic 8P3 Forces And Matter</v>
      </c>
      <c r="T820" s="43"/>
      <c r="U820" s="43"/>
      <c r="V820" s="43"/>
      <c r="W820" s="43"/>
      <c r="X820" s="43"/>
      <c r="Y820" s="43"/>
      <c r="Z820" s="43"/>
      <c r="AA820" s="43"/>
      <c r="AC820" s="43"/>
      <c r="AD820" s="43"/>
    </row>
    <row r="821" spans="1:30" ht="14.65" customHeight="1" x14ac:dyDescent="0.25">
      <c r="A821" s="42" t="str">
        <f>_xlfn.XLOOKUP(StatementLookup[[#This Row],[TopicID]],TopicLookup[TopicID],TopicLookup[SyllabusSubject])</f>
        <v>Science</v>
      </c>
      <c r="B821" s="43">
        <f>_xlfn.XLOOKUP(StatementLookup[[#This Row],[TopicID]],TopicLookup[TopicID],TopicLookup[SyllabusKeyStage])</f>
        <v>3</v>
      </c>
      <c r="C821" s="43" t="str">
        <f>_xlfn.XLOOKUP(StatementLookup[[#This Row],[TopicID]],topics!I:I,topics!D:D)</f>
        <v>KS3.Science</v>
      </c>
      <c r="D821" s="43" t="str">
        <f>_xlfn.XLOOKUP(StatementLookup[[#This Row],[TopicID]],topics!I:I,topics!E:E)</f>
        <v>Y8.Science</v>
      </c>
      <c r="E821" s="44">
        <v>8</v>
      </c>
      <c r="F821" s="36" t="s">
        <v>10</v>
      </c>
      <c r="G821" s="45">
        <v>3</v>
      </c>
      <c r="H821" s="36" t="s">
        <v>6</v>
      </c>
      <c r="I821" s="46">
        <v>1</v>
      </c>
      <c r="J82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8P3</v>
      </c>
      <c r="K82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8P3.R</v>
      </c>
      <c r="L82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8P3.R.1</v>
      </c>
      <c r="M821" s="26" t="str">
        <f>IF(ISERROR(_xlfn.XLOOKUP(StatementLookup[[#This Row],[TopicID]],TopicLookup[TopicID],TopicLookup[TopicTitle])),"",_xlfn.XLOOKUP(StatementLookup[[#This Row],[TopicID]],TopicLookup[TopicID],TopicLookup[TopicTitle]))</f>
        <v>Forces And Matter</v>
      </c>
      <c r="N821" s="42" t="str">
        <f>IF(ISERROR(_xlfn.XLOOKUP(StatementLookup[[#This Row],[LessonID]],LessonLookup[LessonID],LessonLookup[LessonTitle])),"",_xlfn.XLOOKUP(StatementLookup[[#This Row],[LessonID]],LessonLookup[LessonID],LessonLookup[LessonTitle]))</f>
        <v>Revision of topic 8P3 Forces And Matter</v>
      </c>
      <c r="O821" s="1" t="str">
        <f>IF(StatementLookup[[#This Row],[LearningStatementEnter]]="",StatementLookup[[#This Row],[LearningStatementAuto]],StatementLookup[[#This Row],[LearningStatementEnter]])</f>
        <v>Review topic 8P3 Forces And Matter</v>
      </c>
      <c r="P821" s="43"/>
      <c r="Q821" s="1" t="s">
        <v>2954</v>
      </c>
      <c r="R821" s="1"/>
      <c r="S82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topic 8P3 Forces And Matter</v>
      </c>
      <c r="T821" s="43"/>
      <c r="U821" s="43"/>
      <c r="V821" s="43"/>
      <c r="W821" s="43"/>
      <c r="X821" s="43"/>
      <c r="Y821" s="43"/>
      <c r="Z821" s="43"/>
      <c r="AA821" s="43"/>
      <c r="AC821" s="43"/>
      <c r="AD821" s="43"/>
    </row>
    <row r="822" spans="1:30" ht="14.65" customHeight="1" x14ac:dyDescent="0.25">
      <c r="A822" s="42" t="str">
        <f>_xlfn.XLOOKUP(StatementLookup[[#This Row],[TopicID]],TopicLookup[TopicID],TopicLookup[SyllabusSubject])</f>
        <v>Science</v>
      </c>
      <c r="B822" s="43">
        <f>_xlfn.XLOOKUP(StatementLookup[[#This Row],[TopicID]],TopicLookup[TopicID],TopicLookup[SyllabusKeyStage])</f>
        <v>3</v>
      </c>
      <c r="C822" s="43" t="str">
        <f>_xlfn.XLOOKUP(StatementLookup[[#This Row],[TopicID]],topics!I:I,topics!D:D)</f>
        <v>KS3.Science</v>
      </c>
      <c r="D822" s="43" t="str">
        <f>_xlfn.XLOOKUP(StatementLookup[[#This Row],[TopicID]],topics!I:I,topics!E:E)</f>
        <v>Y8.Science</v>
      </c>
      <c r="E822" s="44">
        <v>8</v>
      </c>
      <c r="F822" s="36" t="s">
        <v>10</v>
      </c>
      <c r="G822" s="45">
        <v>3</v>
      </c>
      <c r="H822" s="36" t="s">
        <v>7</v>
      </c>
      <c r="I822" s="46">
        <v>1</v>
      </c>
      <c r="J82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8P3</v>
      </c>
      <c r="K82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8P3.T</v>
      </c>
      <c r="L82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8P3.T.1</v>
      </c>
      <c r="M822" s="26" t="str">
        <f>IF(ISERROR(_xlfn.XLOOKUP(StatementLookup[[#This Row],[TopicID]],TopicLookup[TopicID],TopicLookup[TopicTitle])),"",_xlfn.XLOOKUP(StatementLookup[[#This Row],[TopicID]],TopicLookup[TopicID],TopicLookup[TopicTitle]))</f>
        <v>Forces And Matter</v>
      </c>
      <c r="N822" s="42" t="str">
        <f>IF(ISERROR(_xlfn.XLOOKUP(StatementLookup[[#This Row],[LessonID]],LessonLookup[LessonID],LessonLookup[LessonTitle])),"",_xlfn.XLOOKUP(StatementLookup[[#This Row],[LessonID]],LessonLookup[LessonID],LessonLookup[LessonTitle]))</f>
        <v>Topic test: 8P3 Forces And Matter</v>
      </c>
      <c r="O822" s="1" t="str">
        <f>IF(StatementLookup[[#This Row],[LearningStatementEnter]]="",StatementLookup[[#This Row],[LearningStatementAuto]],StatementLookup[[#This Row],[LearningStatementEnter]])</f>
        <v>Test understanding of topic 8P3 Forces And Matter</v>
      </c>
      <c r="P822" s="43"/>
      <c r="Q822" s="1" t="s">
        <v>2954</v>
      </c>
      <c r="R822" s="1"/>
      <c r="S82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Test understanding of topic 8P3 Forces And Matter</v>
      </c>
      <c r="T822" s="43"/>
      <c r="U822" s="43"/>
      <c r="V822" s="43"/>
      <c r="W822" s="43"/>
      <c r="X822" s="43"/>
      <c r="Y822" s="43"/>
      <c r="Z822" s="43"/>
      <c r="AA822" s="43"/>
      <c r="AC822" s="43"/>
      <c r="AD822" s="43"/>
    </row>
    <row r="823" spans="1:30" ht="14.65" customHeight="1" x14ac:dyDescent="0.25">
      <c r="A823" s="42" t="str">
        <f>_xlfn.XLOOKUP(StatementLookup[[#This Row],[TopicID]],TopicLookup[TopicID],TopicLookup[SyllabusSubject])</f>
        <v>Science</v>
      </c>
      <c r="B823" s="43">
        <f>_xlfn.XLOOKUP(StatementLookup[[#This Row],[TopicID]],TopicLookup[TopicID],TopicLookup[SyllabusKeyStage])</f>
        <v>3</v>
      </c>
      <c r="C823" s="43" t="str">
        <f>_xlfn.XLOOKUP(StatementLookup[[#This Row],[TopicID]],topics!I:I,topics!D:D)</f>
        <v>KS3.Science</v>
      </c>
      <c r="D823" s="43" t="str">
        <f>_xlfn.XLOOKUP(StatementLookup[[#This Row],[TopicID]],topics!I:I,topics!E:E)</f>
        <v>Y8.Science</v>
      </c>
      <c r="E823" s="44">
        <v>8</v>
      </c>
      <c r="F823" s="36" t="s">
        <v>10</v>
      </c>
      <c r="G823" s="45">
        <v>4</v>
      </c>
      <c r="H823" s="36">
        <v>1</v>
      </c>
      <c r="I823" s="46">
        <v>1</v>
      </c>
      <c r="J82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8P4</v>
      </c>
      <c r="K82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8P4.1</v>
      </c>
      <c r="L82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8P4.1.1</v>
      </c>
      <c r="M823" s="26" t="str">
        <f>IF(ISERROR(_xlfn.XLOOKUP(StatementLookup[[#This Row],[TopicID]],TopicLookup[TopicID],TopicLookup[TopicTitle])),"",_xlfn.XLOOKUP(StatementLookup[[#This Row],[TopicID]],TopicLookup[TopicID],TopicLookup[TopicTitle]))</f>
        <v>Space Observation</v>
      </c>
      <c r="N823" s="42" t="str">
        <f>IF(ISERROR(_xlfn.XLOOKUP(StatementLookup[[#This Row],[LessonID]],LessonLookup[LessonID],LessonLookup[LessonTitle])),"",_xlfn.XLOOKUP(StatementLookup[[#This Row],[LessonID]],LessonLookup[LessonID],LessonLookup[LessonTitle]))</f>
        <v>The history of space observation</v>
      </c>
      <c r="O823" s="1" t="str">
        <f>IF(StatementLookup[[#This Row],[LearningStatementEnter]]="",StatementLookup[[#This Row],[LearningStatementAuto]],StatementLookup[[#This Row],[LearningStatementEnter]])</f>
        <v>Describe how the day and night sky has been observed and used throughout history.</v>
      </c>
      <c r="P823" s="43" t="s">
        <v>1835</v>
      </c>
      <c r="Q823" s="1" t="s">
        <v>2953</v>
      </c>
      <c r="R823" s="1"/>
      <c r="S82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23" s="43"/>
      <c r="U823" s="43"/>
      <c r="V823" s="43"/>
      <c r="W823" s="43"/>
      <c r="X823" s="43"/>
      <c r="Y823" s="43"/>
      <c r="Z823" s="43"/>
      <c r="AA823" s="43"/>
      <c r="AC823" s="43"/>
      <c r="AD823" s="43"/>
    </row>
    <row r="824" spans="1:30" ht="14.65" customHeight="1" x14ac:dyDescent="0.25">
      <c r="A824" s="42" t="str">
        <f>_xlfn.XLOOKUP(StatementLookup[[#This Row],[TopicID]],TopicLookup[TopicID],TopicLookup[SyllabusSubject])</f>
        <v>Science</v>
      </c>
      <c r="B824" s="43">
        <f>_xlfn.XLOOKUP(StatementLookup[[#This Row],[TopicID]],TopicLookup[TopicID],TopicLookup[SyllabusKeyStage])</f>
        <v>3</v>
      </c>
      <c r="C824" s="43" t="str">
        <f>_xlfn.XLOOKUP(StatementLookup[[#This Row],[TopicID]],topics!I:I,topics!D:D)</f>
        <v>KS3.Science</v>
      </c>
      <c r="D824" s="43" t="str">
        <f>_xlfn.XLOOKUP(StatementLookup[[#This Row],[TopicID]],topics!I:I,topics!E:E)</f>
        <v>Y8.Science</v>
      </c>
      <c r="E824" s="44">
        <v>8</v>
      </c>
      <c r="F824" s="36" t="s">
        <v>10</v>
      </c>
      <c r="G824" s="45">
        <v>4</v>
      </c>
      <c r="H824" s="36">
        <v>1</v>
      </c>
      <c r="I824" s="46">
        <v>2</v>
      </c>
      <c r="J82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8P4</v>
      </c>
      <c r="K82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8P4.1</v>
      </c>
      <c r="L82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8P4.1.2</v>
      </c>
      <c r="M824" s="26" t="str">
        <f>IF(ISERROR(_xlfn.XLOOKUP(StatementLookup[[#This Row],[TopicID]],TopicLookup[TopicID],TopicLookup[TopicTitle])),"",_xlfn.XLOOKUP(StatementLookup[[#This Row],[TopicID]],TopicLookup[TopicID],TopicLookup[TopicTitle]))</f>
        <v>Space Observation</v>
      </c>
      <c r="N824" s="42" t="str">
        <f>IF(ISERROR(_xlfn.XLOOKUP(StatementLookup[[#This Row],[LessonID]],LessonLookup[LessonID],LessonLookup[LessonTitle])),"",_xlfn.XLOOKUP(StatementLookup[[#This Row],[LessonID]],LessonLookup[LessonID],LessonLookup[LessonTitle]))</f>
        <v>The history of space observation</v>
      </c>
      <c r="O824" s="1" t="str">
        <f>IF(StatementLookup[[#This Row],[LearningStatementEnter]]="",StatementLookup[[#This Row],[LearningStatementAuto]],StatementLookup[[#This Row],[LearningStatementEnter]])</f>
        <v>Describe the historical development of the telescope.</v>
      </c>
      <c r="P824" s="43" t="s">
        <v>1836</v>
      </c>
      <c r="Q824" s="1" t="s">
        <v>2953</v>
      </c>
      <c r="R824" s="1"/>
      <c r="S82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24" s="43"/>
      <c r="U824" s="43"/>
      <c r="V824" s="43"/>
      <c r="W824" s="43"/>
      <c r="X824" s="43"/>
      <c r="Y824" s="43"/>
      <c r="Z824" s="43"/>
      <c r="AA824" s="43"/>
      <c r="AC824" s="43"/>
      <c r="AD824" s="43"/>
    </row>
    <row r="825" spans="1:30" ht="14.65" customHeight="1" x14ac:dyDescent="0.25">
      <c r="A825" s="42" t="str">
        <f>_xlfn.XLOOKUP(StatementLookup[[#This Row],[TopicID]],TopicLookup[TopicID],TopicLookup[SyllabusSubject])</f>
        <v>Science</v>
      </c>
      <c r="B825" s="43">
        <f>_xlfn.XLOOKUP(StatementLookup[[#This Row],[TopicID]],TopicLookup[TopicID],TopicLookup[SyllabusKeyStage])</f>
        <v>3</v>
      </c>
      <c r="C825" s="43" t="str">
        <f>_xlfn.XLOOKUP(StatementLookup[[#This Row],[TopicID]],topics!I:I,topics!D:D)</f>
        <v>KS3.Science</v>
      </c>
      <c r="D825" s="43" t="str">
        <f>_xlfn.XLOOKUP(StatementLookup[[#This Row],[TopicID]],topics!I:I,topics!E:E)</f>
        <v>Y8.Science</v>
      </c>
      <c r="E825" s="44">
        <v>8</v>
      </c>
      <c r="F825" s="36" t="s">
        <v>10</v>
      </c>
      <c r="G825" s="45">
        <v>4</v>
      </c>
      <c r="H825" s="36">
        <v>1</v>
      </c>
      <c r="I825" s="46">
        <v>3</v>
      </c>
      <c r="J82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8P4</v>
      </c>
      <c r="K82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8P4.1</v>
      </c>
      <c r="L82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8P4.1.3</v>
      </c>
      <c r="M825" s="26" t="str">
        <f>IF(ISERROR(_xlfn.XLOOKUP(StatementLookup[[#This Row],[TopicID]],TopicLookup[TopicID],TopicLookup[TopicTitle])),"",_xlfn.XLOOKUP(StatementLookup[[#This Row],[TopicID]],TopicLookup[TopicID],TopicLookup[TopicTitle]))</f>
        <v>Space Observation</v>
      </c>
      <c r="N825" s="42" t="str">
        <f>IF(ISERROR(_xlfn.XLOOKUP(StatementLookup[[#This Row],[LessonID]],LessonLookup[LessonID],LessonLookup[LessonTitle])),"",_xlfn.XLOOKUP(StatementLookup[[#This Row],[LessonID]],LessonLookup[LessonID],LessonLookup[LessonTitle]))</f>
        <v>The history of space observation</v>
      </c>
      <c r="O825" s="1" t="str">
        <f>IF(StatementLookup[[#This Row],[LearningStatementEnter]]="",StatementLookup[[#This Row],[LearningStatementAuto]],StatementLookup[[#This Row],[LearningStatementEnter]])</f>
        <v>Explain how telescopic observations have changed our understanding of the Universe.</v>
      </c>
      <c r="P825" s="43" t="s">
        <v>1837</v>
      </c>
      <c r="Q825" s="1" t="s">
        <v>2953</v>
      </c>
      <c r="R825" s="1"/>
      <c r="S82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25" s="43"/>
      <c r="U825" s="43"/>
      <c r="V825" s="43"/>
      <c r="W825" s="43"/>
      <c r="X825" s="43"/>
      <c r="Y825" s="43"/>
      <c r="Z825" s="43"/>
      <c r="AA825" s="43"/>
      <c r="AC825" s="43"/>
      <c r="AD825" s="43"/>
    </row>
    <row r="826" spans="1:30" ht="14.65" customHeight="1" x14ac:dyDescent="0.25">
      <c r="A826" s="42" t="str">
        <f>_xlfn.XLOOKUP(StatementLookup[[#This Row],[TopicID]],TopicLookup[TopicID],TopicLookup[SyllabusSubject])</f>
        <v>Science</v>
      </c>
      <c r="B826" s="43">
        <f>_xlfn.XLOOKUP(StatementLookup[[#This Row],[TopicID]],TopicLookup[TopicID],TopicLookup[SyllabusKeyStage])</f>
        <v>3</v>
      </c>
      <c r="C826" s="43" t="str">
        <f>_xlfn.XLOOKUP(StatementLookup[[#This Row],[TopicID]],topics!I:I,topics!D:D)</f>
        <v>KS3.Science</v>
      </c>
      <c r="D826" s="43" t="str">
        <f>_xlfn.XLOOKUP(StatementLookup[[#This Row],[TopicID]],topics!I:I,topics!E:E)</f>
        <v>Y8.Science</v>
      </c>
      <c r="E826" s="44">
        <v>8</v>
      </c>
      <c r="F826" s="36" t="s">
        <v>10</v>
      </c>
      <c r="G826" s="45">
        <v>4</v>
      </c>
      <c r="H826" s="36">
        <v>2</v>
      </c>
      <c r="I826" s="46">
        <v>1</v>
      </c>
      <c r="J82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8P4</v>
      </c>
      <c r="K82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8P4.2</v>
      </c>
      <c r="L82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8P4.2.1</v>
      </c>
      <c r="M826" s="26" t="str">
        <f>IF(ISERROR(_xlfn.XLOOKUP(StatementLookup[[#This Row],[TopicID]],TopicLookup[TopicID],TopicLookup[TopicTitle])),"",_xlfn.XLOOKUP(StatementLookup[[#This Row],[TopicID]],TopicLookup[TopicID],TopicLookup[TopicTitle]))</f>
        <v>Space Observation</v>
      </c>
      <c r="N826" s="42" t="str">
        <f>IF(ISERROR(_xlfn.XLOOKUP(StatementLookup[[#This Row],[LessonID]],LessonLookup[LessonID],LessonLookup[LessonTitle])),"",_xlfn.XLOOKUP(StatementLookup[[#This Row],[LessonID]],LessonLookup[LessonID],LessonLookup[LessonTitle]))</f>
        <v>Lenses</v>
      </c>
      <c r="O826" s="1" t="str">
        <f>IF(StatementLookup[[#This Row],[LearningStatementEnter]]="",StatementLookup[[#This Row],[LearningStatementAuto]],StatementLookup[[#This Row],[LearningStatementEnter]])</f>
        <v>Describe convex and concave lenses.</v>
      </c>
      <c r="P826" s="43" t="s">
        <v>1838</v>
      </c>
      <c r="Q826" s="1" t="s">
        <v>2953</v>
      </c>
      <c r="R826" s="1"/>
      <c r="S82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26" s="43"/>
      <c r="U826" s="43"/>
      <c r="V826" s="43"/>
      <c r="W826" s="43"/>
      <c r="X826" s="43"/>
      <c r="Y826" s="43"/>
      <c r="Z826" s="43"/>
      <c r="AA826" s="43"/>
      <c r="AC826" s="43"/>
      <c r="AD826" s="43"/>
    </row>
    <row r="827" spans="1:30" ht="14.65" customHeight="1" x14ac:dyDescent="0.25">
      <c r="A827" s="42" t="str">
        <f>_xlfn.XLOOKUP(StatementLookup[[#This Row],[TopicID]],TopicLookup[TopicID],TopicLookup[SyllabusSubject])</f>
        <v>Science</v>
      </c>
      <c r="B827" s="43">
        <f>_xlfn.XLOOKUP(StatementLookup[[#This Row],[TopicID]],TopicLookup[TopicID],TopicLookup[SyllabusKeyStage])</f>
        <v>3</v>
      </c>
      <c r="C827" s="43" t="str">
        <f>_xlfn.XLOOKUP(StatementLookup[[#This Row],[TopicID]],topics!I:I,topics!D:D)</f>
        <v>KS3.Science</v>
      </c>
      <c r="D827" s="43" t="str">
        <f>_xlfn.XLOOKUP(StatementLookup[[#This Row],[TopicID]],topics!I:I,topics!E:E)</f>
        <v>Y8.Science</v>
      </c>
      <c r="E827" s="44">
        <v>8</v>
      </c>
      <c r="F827" s="36" t="s">
        <v>10</v>
      </c>
      <c r="G827" s="45">
        <v>4</v>
      </c>
      <c r="H827" s="36">
        <v>2</v>
      </c>
      <c r="I827" s="46">
        <v>2</v>
      </c>
      <c r="J82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8P4</v>
      </c>
      <c r="K82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8P4.2</v>
      </c>
      <c r="L82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8P4.2.2</v>
      </c>
      <c r="M827" s="26" t="str">
        <f>IF(ISERROR(_xlfn.XLOOKUP(StatementLookup[[#This Row],[TopicID]],TopicLookup[TopicID],TopicLookup[TopicTitle])),"",_xlfn.XLOOKUP(StatementLookup[[#This Row],[TopicID]],TopicLookup[TopicID],TopicLookup[TopicTitle]))</f>
        <v>Space Observation</v>
      </c>
      <c r="N827" s="42" t="str">
        <f>IF(ISERROR(_xlfn.XLOOKUP(StatementLookup[[#This Row],[LessonID]],LessonLookup[LessonID],LessonLookup[LessonTitle])),"",_xlfn.XLOOKUP(StatementLookup[[#This Row],[LessonID]],LessonLookup[LessonID],LessonLookup[LessonTitle]))</f>
        <v>Lenses</v>
      </c>
      <c r="O827" s="1" t="str">
        <f>IF(StatementLookup[[#This Row],[LearningStatementEnter]]="",StatementLookup[[#This Row],[LearningStatementAuto]],StatementLookup[[#This Row],[LearningStatementEnter]])</f>
        <v>Describe and explain the focal length of convex and concave lenses.</v>
      </c>
      <c r="P827" s="43" t="s">
        <v>1839</v>
      </c>
      <c r="Q827" s="1" t="s">
        <v>2953</v>
      </c>
      <c r="R827" s="1"/>
      <c r="S82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27" s="43"/>
      <c r="U827" s="43"/>
      <c r="V827" s="43"/>
      <c r="W827" s="43"/>
      <c r="X827" s="43"/>
      <c r="Y827" s="43"/>
      <c r="Z827" s="43"/>
      <c r="AA827" s="43"/>
      <c r="AC827" s="43"/>
      <c r="AD827" s="43"/>
    </row>
    <row r="828" spans="1:30" ht="14.65" customHeight="1" x14ac:dyDescent="0.25">
      <c r="A828" s="42" t="str">
        <f>_xlfn.XLOOKUP(StatementLookup[[#This Row],[TopicID]],TopicLookup[TopicID],TopicLookup[SyllabusSubject])</f>
        <v>Science</v>
      </c>
      <c r="B828" s="43">
        <f>_xlfn.XLOOKUP(StatementLookup[[#This Row],[TopicID]],TopicLookup[TopicID],TopicLookup[SyllabusKeyStage])</f>
        <v>3</v>
      </c>
      <c r="C828" s="43" t="str">
        <f>_xlfn.XLOOKUP(StatementLookup[[#This Row],[TopicID]],topics!I:I,topics!D:D)</f>
        <v>KS3.Science</v>
      </c>
      <c r="D828" s="43" t="str">
        <f>_xlfn.XLOOKUP(StatementLookup[[#This Row],[TopicID]],topics!I:I,topics!E:E)</f>
        <v>Y8.Science</v>
      </c>
      <c r="E828" s="44">
        <v>8</v>
      </c>
      <c r="F828" s="36" t="s">
        <v>10</v>
      </c>
      <c r="G828" s="45">
        <v>4</v>
      </c>
      <c r="H828" s="36">
        <v>2</v>
      </c>
      <c r="I828" s="46">
        <v>3</v>
      </c>
      <c r="J82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8P4</v>
      </c>
      <c r="K82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8P4.2</v>
      </c>
      <c r="L82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8P4.2.3</v>
      </c>
      <c r="M828" s="26" t="str">
        <f>IF(ISERROR(_xlfn.XLOOKUP(StatementLookup[[#This Row],[TopicID]],TopicLookup[TopicID],TopicLookup[TopicTitle])),"",_xlfn.XLOOKUP(StatementLookup[[#This Row],[TopicID]],TopicLookup[TopicID],TopicLookup[TopicTitle]))</f>
        <v>Space Observation</v>
      </c>
      <c r="N828" s="42" t="str">
        <f>IF(ISERROR(_xlfn.XLOOKUP(StatementLookup[[#This Row],[LessonID]],LessonLookup[LessonID],LessonLookup[LessonTitle])),"",_xlfn.XLOOKUP(StatementLookup[[#This Row],[LessonID]],LessonLookup[LessonID],LessonLookup[LessonTitle]))</f>
        <v>Lenses</v>
      </c>
      <c r="O828" s="1" t="str">
        <f>IF(StatementLookup[[#This Row],[LearningStatementEnter]]="",StatementLookup[[#This Row],[LearningStatementAuto]],StatementLookup[[#This Row],[LearningStatementEnter]])</f>
        <v>Describe uses of single and compound lenses.</v>
      </c>
      <c r="P828" s="43" t="s">
        <v>1840</v>
      </c>
      <c r="Q828" s="1" t="s">
        <v>2953</v>
      </c>
      <c r="R828" s="1"/>
      <c r="S82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28" s="43"/>
      <c r="U828" s="43"/>
      <c r="V828" s="43"/>
      <c r="W828" s="43"/>
      <c r="X828" s="43"/>
      <c r="Y828" s="43"/>
      <c r="Z828" s="43"/>
      <c r="AA828" s="43"/>
      <c r="AC828" s="43"/>
      <c r="AD828" s="43"/>
    </row>
    <row r="829" spans="1:30" ht="14.65" customHeight="1" x14ac:dyDescent="0.25">
      <c r="A829" s="42" t="str">
        <f>_xlfn.XLOOKUP(StatementLookup[[#This Row],[TopicID]],TopicLookup[TopicID],TopicLookup[SyllabusSubject])</f>
        <v>Science</v>
      </c>
      <c r="B829" s="43">
        <f>_xlfn.XLOOKUP(StatementLookup[[#This Row],[TopicID]],TopicLookup[TopicID],TopicLookup[SyllabusKeyStage])</f>
        <v>3</v>
      </c>
      <c r="C829" s="43" t="str">
        <f>_xlfn.XLOOKUP(StatementLookup[[#This Row],[TopicID]],topics!I:I,topics!D:D)</f>
        <v>KS3.Science</v>
      </c>
      <c r="D829" s="43" t="str">
        <f>_xlfn.XLOOKUP(StatementLookup[[#This Row],[TopicID]],topics!I:I,topics!E:E)</f>
        <v>Y8.Science</v>
      </c>
      <c r="E829" s="44">
        <v>8</v>
      </c>
      <c r="F829" s="36" t="s">
        <v>10</v>
      </c>
      <c r="G829" s="45">
        <v>4</v>
      </c>
      <c r="H829" s="36">
        <v>3</v>
      </c>
      <c r="I829" s="46">
        <v>1</v>
      </c>
      <c r="J82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8P4</v>
      </c>
      <c r="K82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8P4.3</v>
      </c>
      <c r="L82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8P4.3.1</v>
      </c>
      <c r="M829" s="26" t="str">
        <f>IF(ISERROR(_xlfn.XLOOKUP(StatementLookup[[#This Row],[TopicID]],TopicLookup[TopicID],TopicLookup[TopicTitle])),"",_xlfn.XLOOKUP(StatementLookup[[#This Row],[TopicID]],TopicLookup[TopicID],TopicLookup[TopicTitle]))</f>
        <v>Space Observation</v>
      </c>
      <c r="N829" s="42" t="str">
        <f>IF(ISERROR(_xlfn.XLOOKUP(StatementLookup[[#This Row],[LessonID]],LessonLookup[LessonID],LessonLookup[LessonTitle])),"",_xlfn.XLOOKUP(StatementLookup[[#This Row],[LessonID]],LessonLookup[LessonID],LessonLookup[LessonTitle]))</f>
        <v>Focussing an image with a lens</v>
      </c>
      <c r="O829" s="1" t="str">
        <f>IF(StatementLookup[[#This Row],[LearningStatementEnter]]="",StatementLookup[[#This Row],[LearningStatementAuto]],StatementLookup[[#This Row],[LearningStatementEnter]])</f>
        <v>Produce an image on a screen using a convex lens.</v>
      </c>
      <c r="P829" s="43" t="s">
        <v>1841</v>
      </c>
      <c r="Q829" s="1" t="s">
        <v>2953</v>
      </c>
      <c r="R829" s="1"/>
      <c r="S82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29" s="43"/>
      <c r="U829" s="43"/>
      <c r="V829" s="43"/>
      <c r="W829" s="43"/>
      <c r="X829" s="43"/>
      <c r="Y829" s="43"/>
      <c r="Z829" s="43"/>
      <c r="AA829" s="43"/>
      <c r="AC829" s="43"/>
      <c r="AD829" s="43"/>
    </row>
    <row r="830" spans="1:30" ht="14.65" customHeight="1" x14ac:dyDescent="0.25">
      <c r="A830" s="42" t="str">
        <f>_xlfn.XLOOKUP(StatementLookup[[#This Row],[TopicID]],TopicLookup[TopicID],TopicLookup[SyllabusSubject])</f>
        <v>Science</v>
      </c>
      <c r="B830" s="43">
        <f>_xlfn.XLOOKUP(StatementLookup[[#This Row],[TopicID]],TopicLookup[TopicID],TopicLookup[SyllabusKeyStage])</f>
        <v>3</v>
      </c>
      <c r="C830" s="43" t="str">
        <f>_xlfn.XLOOKUP(StatementLookup[[#This Row],[TopicID]],topics!I:I,topics!D:D)</f>
        <v>KS3.Science</v>
      </c>
      <c r="D830" s="43" t="str">
        <f>_xlfn.XLOOKUP(StatementLookup[[#This Row],[TopicID]],topics!I:I,topics!E:E)</f>
        <v>Y8.Science</v>
      </c>
      <c r="E830" s="44">
        <v>8</v>
      </c>
      <c r="F830" s="36" t="s">
        <v>10</v>
      </c>
      <c r="G830" s="45">
        <v>4</v>
      </c>
      <c r="H830" s="36">
        <v>3</v>
      </c>
      <c r="I830" s="46">
        <v>2</v>
      </c>
      <c r="J83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8P4</v>
      </c>
      <c r="K83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8P4.3</v>
      </c>
      <c r="L83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8P4.3.2</v>
      </c>
      <c r="M830" s="26" t="str">
        <f>IF(ISERROR(_xlfn.XLOOKUP(StatementLookup[[#This Row],[TopicID]],TopicLookup[TopicID],TopicLookup[TopicTitle])),"",_xlfn.XLOOKUP(StatementLookup[[#This Row],[TopicID]],TopicLookup[TopicID],TopicLookup[TopicTitle]))</f>
        <v>Space Observation</v>
      </c>
      <c r="N830" s="42" t="str">
        <f>IF(ISERROR(_xlfn.XLOOKUP(StatementLookup[[#This Row],[LessonID]],LessonLookup[LessonID],LessonLookup[LessonTitle])),"",_xlfn.XLOOKUP(StatementLookup[[#This Row],[LessonID]],LessonLookup[LessonID],LessonLookup[LessonTitle]))</f>
        <v>Focussing an image with a lens</v>
      </c>
      <c r="O830" s="1" t="str">
        <f>IF(StatementLookup[[#This Row],[LearningStatementEnter]]="",StatementLookup[[#This Row],[LearningStatementAuto]],StatementLookup[[#This Row],[LearningStatementEnter]])</f>
        <v>Measure the object distance and image distance.</v>
      </c>
      <c r="P830" s="43" t="s">
        <v>1842</v>
      </c>
      <c r="Q830" s="1" t="s">
        <v>2953</v>
      </c>
      <c r="R830" s="1"/>
      <c r="S83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30" s="43"/>
      <c r="U830" s="43"/>
      <c r="V830" s="43"/>
      <c r="W830" s="43"/>
      <c r="X830" s="43"/>
      <c r="Y830" s="43"/>
      <c r="Z830" s="43"/>
      <c r="AA830" s="43"/>
      <c r="AC830" s="43"/>
      <c r="AD830" s="43"/>
    </row>
    <row r="831" spans="1:30" ht="14.65" customHeight="1" x14ac:dyDescent="0.25">
      <c r="A831" s="42" t="str">
        <f>_xlfn.XLOOKUP(StatementLookup[[#This Row],[TopicID]],TopicLookup[TopicID],TopicLookup[SyllabusSubject])</f>
        <v>Science</v>
      </c>
      <c r="B831" s="43">
        <f>_xlfn.XLOOKUP(StatementLookup[[#This Row],[TopicID]],TopicLookup[TopicID],TopicLookup[SyllabusKeyStage])</f>
        <v>3</v>
      </c>
      <c r="C831" s="43" t="str">
        <f>_xlfn.XLOOKUP(StatementLookup[[#This Row],[TopicID]],topics!I:I,topics!D:D)</f>
        <v>KS3.Science</v>
      </c>
      <c r="D831" s="43" t="str">
        <f>_xlfn.XLOOKUP(StatementLookup[[#This Row],[TopicID]],topics!I:I,topics!E:E)</f>
        <v>Y8.Science</v>
      </c>
      <c r="E831" s="44">
        <v>8</v>
      </c>
      <c r="F831" s="36" t="s">
        <v>10</v>
      </c>
      <c r="G831" s="45">
        <v>4</v>
      </c>
      <c r="H831" s="36">
        <v>3</v>
      </c>
      <c r="I831" s="46">
        <v>3</v>
      </c>
      <c r="J83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8P4</v>
      </c>
      <c r="K83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8P4.3</v>
      </c>
      <c r="L83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8P4.3.3</v>
      </c>
      <c r="M831" s="26" t="str">
        <f>IF(ISERROR(_xlfn.XLOOKUP(StatementLookup[[#This Row],[TopicID]],TopicLookup[TopicID],TopicLookup[TopicTitle])),"",_xlfn.XLOOKUP(StatementLookup[[#This Row],[TopicID]],TopicLookup[TopicID],TopicLookup[TopicTitle]))</f>
        <v>Space Observation</v>
      </c>
      <c r="N831" s="42" t="str">
        <f>IF(ISERROR(_xlfn.XLOOKUP(StatementLookup[[#This Row],[LessonID]],LessonLookup[LessonID],LessonLookup[LessonTitle])),"",_xlfn.XLOOKUP(StatementLookup[[#This Row],[LessonID]],LessonLookup[LessonID],LessonLookup[LessonTitle]))</f>
        <v>Focussing an image with a lens</v>
      </c>
      <c r="O831" s="1" t="str">
        <f>IF(StatementLookup[[#This Row],[LearningStatementEnter]]="",StatementLookup[[#This Row],[LearningStatementAuto]],StatementLookup[[#This Row],[LearningStatementEnter]])</f>
        <v>Measure the image magnification using graph paper and compare result to theory.</v>
      </c>
      <c r="P831" s="43" t="s">
        <v>1843</v>
      </c>
      <c r="Q831" s="1" t="s">
        <v>2953</v>
      </c>
      <c r="R831" s="1"/>
      <c r="S83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31" s="43"/>
      <c r="U831" s="43"/>
      <c r="V831" s="43"/>
      <c r="W831" s="43"/>
      <c r="X831" s="43"/>
      <c r="Y831" s="43"/>
      <c r="Z831" s="43"/>
      <c r="AA831" s="43"/>
      <c r="AC831" s="43"/>
      <c r="AD831" s="43"/>
    </row>
    <row r="832" spans="1:30" ht="14.65" customHeight="1" x14ac:dyDescent="0.25">
      <c r="A832" s="42" t="str">
        <f>_xlfn.XLOOKUP(StatementLookup[[#This Row],[TopicID]],TopicLookup[TopicID],TopicLookup[SyllabusSubject])</f>
        <v>Science</v>
      </c>
      <c r="B832" s="43">
        <f>_xlfn.XLOOKUP(StatementLookup[[#This Row],[TopicID]],TopicLookup[TopicID],TopicLookup[SyllabusKeyStage])</f>
        <v>3</v>
      </c>
      <c r="C832" s="43" t="str">
        <f>_xlfn.XLOOKUP(StatementLookup[[#This Row],[TopicID]],topics!I:I,topics!D:D)</f>
        <v>KS3.Science</v>
      </c>
      <c r="D832" s="43" t="str">
        <f>_xlfn.XLOOKUP(StatementLookup[[#This Row],[TopicID]],topics!I:I,topics!E:E)</f>
        <v>Y8.Science</v>
      </c>
      <c r="E832" s="44">
        <v>8</v>
      </c>
      <c r="F832" s="36" t="s">
        <v>10</v>
      </c>
      <c r="G832" s="45">
        <v>4</v>
      </c>
      <c r="H832" s="36">
        <v>4</v>
      </c>
      <c r="I832" s="46">
        <v>1</v>
      </c>
      <c r="J83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8P4</v>
      </c>
      <c r="K83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8P4.4</v>
      </c>
      <c r="L83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8P4.4.1</v>
      </c>
      <c r="M832" s="26" t="str">
        <f>IF(ISERROR(_xlfn.XLOOKUP(StatementLookup[[#This Row],[TopicID]],TopicLookup[TopicID],TopicLookup[TopicTitle])),"",_xlfn.XLOOKUP(StatementLookup[[#This Row],[TopicID]],TopicLookup[TopicID],TopicLookup[TopicTitle]))</f>
        <v>Space Observation</v>
      </c>
      <c r="N832" s="42" t="str">
        <f>IF(ISERROR(_xlfn.XLOOKUP(StatementLookup[[#This Row],[LessonID]],LessonLookup[LessonID],LessonLookup[LessonTitle])),"",_xlfn.XLOOKUP(StatementLookup[[#This Row],[LessonID]],LessonLookup[LessonID],LessonLookup[LessonTitle]))</f>
        <v>Investigating focal length</v>
      </c>
      <c r="O832" s="1" t="str">
        <f>IF(StatementLookup[[#This Row],[LearningStatementEnter]]="",StatementLookup[[#This Row],[LearningStatementAuto]],StatementLookup[[#This Row],[LearningStatementEnter]])</f>
        <v>Focus an image at several positions using a convex lens.</v>
      </c>
      <c r="P832" s="43" t="s">
        <v>1844</v>
      </c>
      <c r="Q832" s="1" t="s">
        <v>2953</v>
      </c>
      <c r="R832" s="1"/>
      <c r="S83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32" s="43"/>
      <c r="U832" s="43"/>
      <c r="V832" s="43"/>
      <c r="W832" s="43"/>
      <c r="X832" s="43"/>
      <c r="Y832" s="43"/>
      <c r="Z832" s="43"/>
      <c r="AA832" s="43"/>
      <c r="AC832" s="43"/>
      <c r="AD832" s="43"/>
    </row>
    <row r="833" spans="1:30" ht="14.65" customHeight="1" x14ac:dyDescent="0.25">
      <c r="A833" s="42" t="str">
        <f>_xlfn.XLOOKUP(StatementLookup[[#This Row],[TopicID]],TopicLookup[TopicID],TopicLookup[SyllabusSubject])</f>
        <v>Science</v>
      </c>
      <c r="B833" s="43">
        <f>_xlfn.XLOOKUP(StatementLookup[[#This Row],[TopicID]],TopicLookup[TopicID],TopicLookup[SyllabusKeyStage])</f>
        <v>3</v>
      </c>
      <c r="C833" s="43" t="str">
        <f>_xlfn.XLOOKUP(StatementLookup[[#This Row],[TopicID]],topics!I:I,topics!D:D)</f>
        <v>KS3.Science</v>
      </c>
      <c r="D833" s="43" t="str">
        <f>_xlfn.XLOOKUP(StatementLookup[[#This Row],[TopicID]],topics!I:I,topics!E:E)</f>
        <v>Y8.Science</v>
      </c>
      <c r="E833" s="44">
        <v>8</v>
      </c>
      <c r="F833" s="36" t="s">
        <v>10</v>
      </c>
      <c r="G833" s="45">
        <v>4</v>
      </c>
      <c r="H833" s="36">
        <v>4</v>
      </c>
      <c r="I833" s="46">
        <v>2</v>
      </c>
      <c r="J83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8P4</v>
      </c>
      <c r="K83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8P4.4</v>
      </c>
      <c r="L83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8P4.4.2</v>
      </c>
      <c r="M833" s="26" t="str">
        <f>IF(ISERROR(_xlfn.XLOOKUP(StatementLookup[[#This Row],[TopicID]],TopicLookup[TopicID],TopicLookup[TopicTitle])),"",_xlfn.XLOOKUP(StatementLookup[[#This Row],[TopicID]],TopicLookup[TopicID],TopicLookup[TopicTitle]))</f>
        <v>Space Observation</v>
      </c>
      <c r="N833" s="42" t="str">
        <f>IF(ISERROR(_xlfn.XLOOKUP(StatementLookup[[#This Row],[LessonID]],LessonLookup[LessonID],LessonLookup[LessonTitle])),"",_xlfn.XLOOKUP(StatementLookup[[#This Row],[LessonID]],LessonLookup[LessonID],LessonLookup[LessonTitle]))</f>
        <v>Investigating focal length</v>
      </c>
      <c r="O833" s="1" t="str">
        <f>IF(StatementLookup[[#This Row],[LearningStatementEnter]]="",StatementLookup[[#This Row],[LearningStatementAuto]],StatementLookup[[#This Row],[LearningStatementEnter]])</f>
        <v>Use the thin lens equation to compare experimental results to theory.</v>
      </c>
      <c r="P833" s="43" t="s">
        <v>1845</v>
      </c>
      <c r="Q833" s="1" t="s">
        <v>2953</v>
      </c>
      <c r="R833" s="1"/>
      <c r="S83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33" s="43"/>
      <c r="U833" s="43"/>
      <c r="V833" s="43"/>
      <c r="W833" s="43"/>
      <c r="X833" s="43"/>
      <c r="Y833" s="43"/>
      <c r="Z833" s="43"/>
      <c r="AA833" s="43"/>
      <c r="AC833" s="43"/>
      <c r="AD833" s="43"/>
    </row>
    <row r="834" spans="1:30" ht="14.65" customHeight="1" x14ac:dyDescent="0.25">
      <c r="A834" s="42" t="str">
        <f>_xlfn.XLOOKUP(StatementLookup[[#This Row],[TopicID]],TopicLookup[TopicID],TopicLookup[SyllabusSubject])</f>
        <v>Science</v>
      </c>
      <c r="B834" s="43">
        <f>_xlfn.XLOOKUP(StatementLookup[[#This Row],[TopicID]],TopicLookup[TopicID],TopicLookup[SyllabusKeyStage])</f>
        <v>3</v>
      </c>
      <c r="C834" s="43" t="str">
        <f>_xlfn.XLOOKUP(StatementLookup[[#This Row],[TopicID]],topics!I:I,topics!D:D)</f>
        <v>KS3.Science</v>
      </c>
      <c r="D834" s="43" t="str">
        <f>_xlfn.XLOOKUP(StatementLookup[[#This Row],[TopicID]],topics!I:I,topics!E:E)</f>
        <v>Y8.Science</v>
      </c>
      <c r="E834" s="44">
        <v>8</v>
      </c>
      <c r="F834" s="36" t="s">
        <v>10</v>
      </c>
      <c r="G834" s="45">
        <v>4</v>
      </c>
      <c r="H834" s="36">
        <v>4</v>
      </c>
      <c r="I834" s="46">
        <v>3</v>
      </c>
      <c r="J83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8P4</v>
      </c>
      <c r="K83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8P4.4</v>
      </c>
      <c r="L83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8P4.4.3</v>
      </c>
      <c r="M834" s="26" t="str">
        <f>IF(ISERROR(_xlfn.XLOOKUP(StatementLookup[[#This Row],[TopicID]],TopicLookup[TopicID],TopicLookup[TopicTitle])),"",_xlfn.XLOOKUP(StatementLookup[[#This Row],[TopicID]],TopicLookup[TopicID],TopicLookup[TopicTitle]))</f>
        <v>Space Observation</v>
      </c>
      <c r="N834" s="42" t="str">
        <f>IF(ISERROR(_xlfn.XLOOKUP(StatementLookup[[#This Row],[LessonID]],LessonLookup[LessonID],LessonLookup[LessonTitle])),"",_xlfn.XLOOKUP(StatementLookup[[#This Row],[LessonID]],LessonLookup[LessonID],LessonLookup[LessonTitle]))</f>
        <v>Investigating focal length</v>
      </c>
      <c r="O834" s="1" t="str">
        <f>IF(StatementLookup[[#This Row],[LearningStatementEnter]]="",StatementLookup[[#This Row],[LearningStatementAuto]],StatementLookup[[#This Row],[LearningStatementEnter]])</f>
        <v>Compare data for lenses with different focal lengths.</v>
      </c>
      <c r="P834" s="43" t="s">
        <v>1846</v>
      </c>
      <c r="Q834" s="1" t="s">
        <v>2953</v>
      </c>
      <c r="R834" s="1"/>
      <c r="S83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34" s="43"/>
      <c r="U834" s="43"/>
      <c r="V834" s="43"/>
      <c r="W834" s="43"/>
      <c r="X834" s="43"/>
      <c r="Y834" s="43"/>
      <c r="Z834" s="43"/>
      <c r="AA834" s="43"/>
      <c r="AC834" s="43"/>
      <c r="AD834" s="43"/>
    </row>
    <row r="835" spans="1:30" ht="14.65" customHeight="1" x14ac:dyDescent="0.25">
      <c r="A835" s="42" t="str">
        <f>_xlfn.XLOOKUP(StatementLookup[[#This Row],[TopicID]],TopicLookup[TopicID],TopicLookup[SyllabusSubject])</f>
        <v>Science</v>
      </c>
      <c r="B835" s="43">
        <f>_xlfn.XLOOKUP(StatementLookup[[#This Row],[TopicID]],TopicLookup[TopicID],TopicLookup[SyllabusKeyStage])</f>
        <v>3</v>
      </c>
      <c r="C835" s="43" t="str">
        <f>_xlfn.XLOOKUP(StatementLookup[[#This Row],[TopicID]],topics!I:I,topics!D:D)</f>
        <v>KS3.Science</v>
      </c>
      <c r="D835" s="43" t="str">
        <f>_xlfn.XLOOKUP(StatementLookup[[#This Row],[TopicID]],topics!I:I,topics!E:E)</f>
        <v>Y8.Science</v>
      </c>
      <c r="E835" s="44">
        <v>8</v>
      </c>
      <c r="F835" s="36" t="s">
        <v>10</v>
      </c>
      <c r="G835" s="45">
        <v>4</v>
      </c>
      <c r="H835" s="36">
        <v>5</v>
      </c>
      <c r="I835" s="46">
        <v>1</v>
      </c>
      <c r="J83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8P4</v>
      </c>
      <c r="K83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8P4.5</v>
      </c>
      <c r="L83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8P4.5.1</v>
      </c>
      <c r="M835" s="26" t="str">
        <f>IF(ISERROR(_xlfn.XLOOKUP(StatementLookup[[#This Row],[TopicID]],TopicLookup[TopicID],TopicLookup[TopicTitle])),"",_xlfn.XLOOKUP(StatementLookup[[#This Row],[TopicID]],TopicLookup[TopicID],TopicLookup[TopicTitle]))</f>
        <v>Space Observation</v>
      </c>
      <c r="N835" s="42" t="str">
        <f>IF(ISERROR(_xlfn.XLOOKUP(StatementLookup[[#This Row],[LessonID]],LessonLookup[LessonID],LessonLookup[LessonTitle])),"",_xlfn.XLOOKUP(StatementLookup[[#This Row],[LessonID]],LessonLookup[LessonID],LessonLookup[LessonTitle]))</f>
        <v>Colour in space</v>
      </c>
      <c r="O835" s="1" t="str">
        <f>IF(StatementLookup[[#This Row],[LearningStatementEnter]]="",StatementLookup[[#This Row],[LearningStatementAuto]],StatementLookup[[#This Row],[LearningStatementEnter]])</f>
        <v>Describe colour in stars and link colour to temperature</v>
      </c>
      <c r="P835" s="43" t="s">
        <v>1847</v>
      </c>
      <c r="Q835" s="1" t="s">
        <v>2953</v>
      </c>
      <c r="R835" s="1"/>
      <c r="S83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35" s="43"/>
      <c r="U835" s="43"/>
      <c r="V835" s="43"/>
      <c r="W835" s="43"/>
      <c r="X835" s="43"/>
      <c r="Y835" s="43"/>
      <c r="Z835" s="43"/>
      <c r="AA835" s="43"/>
      <c r="AC835" s="43"/>
      <c r="AD835" s="43"/>
    </row>
    <row r="836" spans="1:30" ht="14.65" customHeight="1" x14ac:dyDescent="0.25">
      <c r="A836" s="42" t="str">
        <f>_xlfn.XLOOKUP(StatementLookup[[#This Row],[TopicID]],TopicLookup[TopicID],TopicLookup[SyllabusSubject])</f>
        <v>Science</v>
      </c>
      <c r="B836" s="43">
        <f>_xlfn.XLOOKUP(StatementLookup[[#This Row],[TopicID]],TopicLookup[TopicID],TopicLookup[SyllabusKeyStage])</f>
        <v>3</v>
      </c>
      <c r="C836" s="43" t="str">
        <f>_xlfn.XLOOKUP(StatementLookup[[#This Row],[TopicID]],topics!I:I,topics!D:D)</f>
        <v>KS3.Science</v>
      </c>
      <c r="D836" s="43" t="str">
        <f>_xlfn.XLOOKUP(StatementLookup[[#This Row],[TopicID]],topics!I:I,topics!E:E)</f>
        <v>Y8.Science</v>
      </c>
      <c r="E836" s="44">
        <v>8</v>
      </c>
      <c r="F836" s="36" t="s">
        <v>10</v>
      </c>
      <c r="G836" s="45">
        <v>4</v>
      </c>
      <c r="H836" s="36">
        <v>5</v>
      </c>
      <c r="I836" s="46">
        <v>2</v>
      </c>
      <c r="J83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8P4</v>
      </c>
      <c r="K83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8P4.5</v>
      </c>
      <c r="L83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8P4.5.2</v>
      </c>
      <c r="M836" s="26" t="str">
        <f>IF(ISERROR(_xlfn.XLOOKUP(StatementLookup[[#This Row],[TopicID]],TopicLookup[TopicID],TopicLookup[TopicTitle])),"",_xlfn.XLOOKUP(StatementLookup[[#This Row],[TopicID]],TopicLookup[TopicID],TopicLookup[TopicTitle]))</f>
        <v>Space Observation</v>
      </c>
      <c r="N836" s="42" t="str">
        <f>IF(ISERROR(_xlfn.XLOOKUP(StatementLookup[[#This Row],[LessonID]],LessonLookup[LessonID],LessonLookup[LessonTitle])),"",_xlfn.XLOOKUP(StatementLookup[[#This Row],[LessonID]],LessonLookup[LessonID],LessonLookup[LessonTitle]))</f>
        <v>Colour in space</v>
      </c>
      <c r="O836" s="1" t="str">
        <f>IF(StatementLookup[[#This Row],[LearningStatementEnter]]="",StatementLookup[[#This Row],[LearningStatementAuto]],StatementLookup[[#This Row],[LearningStatementEnter]])</f>
        <v>Describe the observation of the whole EM spectrum in the Universe</v>
      </c>
      <c r="P836" s="43" t="s">
        <v>1848</v>
      </c>
      <c r="Q836" s="1" t="s">
        <v>2953</v>
      </c>
      <c r="R836" s="1"/>
      <c r="S83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36" s="43"/>
      <c r="U836" s="43"/>
      <c r="V836" s="43"/>
      <c r="W836" s="43"/>
      <c r="X836" s="43"/>
      <c r="Y836" s="43"/>
      <c r="Z836" s="43"/>
      <c r="AA836" s="43"/>
      <c r="AC836" s="43"/>
      <c r="AD836" s="43"/>
    </row>
    <row r="837" spans="1:30" ht="14.65" customHeight="1" x14ac:dyDescent="0.25">
      <c r="A837" s="42" t="str">
        <f>_xlfn.XLOOKUP(StatementLookup[[#This Row],[TopicID]],TopicLookup[TopicID],TopicLookup[SyllabusSubject])</f>
        <v>Science</v>
      </c>
      <c r="B837" s="43">
        <f>_xlfn.XLOOKUP(StatementLookup[[#This Row],[TopicID]],TopicLookup[TopicID],TopicLookup[SyllabusKeyStage])</f>
        <v>3</v>
      </c>
      <c r="C837" s="43" t="str">
        <f>_xlfn.XLOOKUP(StatementLookup[[#This Row],[TopicID]],topics!I:I,topics!D:D)</f>
        <v>KS3.Science</v>
      </c>
      <c r="D837" s="43" t="str">
        <f>_xlfn.XLOOKUP(StatementLookup[[#This Row],[TopicID]],topics!I:I,topics!E:E)</f>
        <v>Y8.Science</v>
      </c>
      <c r="E837" s="44">
        <v>8</v>
      </c>
      <c r="F837" s="36" t="s">
        <v>10</v>
      </c>
      <c r="G837" s="45">
        <v>4</v>
      </c>
      <c r="H837" s="36">
        <v>5</v>
      </c>
      <c r="I837" s="46">
        <v>3</v>
      </c>
      <c r="J83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8P4</v>
      </c>
      <c r="K83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8P4.5</v>
      </c>
      <c r="L83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8P4.5.3</v>
      </c>
      <c r="M837" s="26" t="str">
        <f>IF(ISERROR(_xlfn.XLOOKUP(StatementLookup[[#This Row],[TopicID]],TopicLookup[TopicID],TopicLookup[TopicTitle])),"",_xlfn.XLOOKUP(StatementLookup[[#This Row],[TopicID]],TopicLookup[TopicID],TopicLookup[TopicTitle]))</f>
        <v>Space Observation</v>
      </c>
      <c r="N837" s="42" t="str">
        <f>IF(ISERROR(_xlfn.XLOOKUP(StatementLookup[[#This Row],[LessonID]],LessonLookup[LessonID],LessonLookup[LessonTitle])),"",_xlfn.XLOOKUP(StatementLookup[[#This Row],[LessonID]],LessonLookup[LessonID],LessonLookup[LessonTitle]))</f>
        <v>Colour in space</v>
      </c>
      <c r="O837" s="1" t="str">
        <f>IF(StatementLookup[[#This Row],[LearningStatementEnter]]="",StatementLookup[[#This Row],[LearningStatementAuto]],StatementLookup[[#This Row],[LearningStatementEnter]])</f>
        <v>Describe and explain emission and absorption lines in light from stars</v>
      </c>
      <c r="P837" s="43" t="s">
        <v>1849</v>
      </c>
      <c r="Q837" s="1" t="s">
        <v>2953</v>
      </c>
      <c r="R837" s="1"/>
      <c r="S83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37" s="43"/>
      <c r="U837" s="43"/>
      <c r="V837" s="43"/>
      <c r="W837" s="43"/>
      <c r="X837" s="43"/>
      <c r="Y837" s="43"/>
      <c r="Z837" s="43"/>
      <c r="AA837" s="43"/>
      <c r="AC837" s="43"/>
      <c r="AD837" s="43"/>
    </row>
    <row r="838" spans="1:30" ht="14.65" customHeight="1" x14ac:dyDescent="0.25">
      <c r="A838" s="42" t="str">
        <f>_xlfn.XLOOKUP(StatementLookup[[#This Row],[TopicID]],TopicLookup[TopicID],TopicLookup[SyllabusSubject])</f>
        <v>Science</v>
      </c>
      <c r="B838" s="43">
        <f>_xlfn.XLOOKUP(StatementLookup[[#This Row],[TopicID]],TopicLookup[TopicID],TopicLookup[SyllabusKeyStage])</f>
        <v>3</v>
      </c>
      <c r="C838" s="43" t="str">
        <f>_xlfn.XLOOKUP(StatementLookup[[#This Row],[TopicID]],topics!I:I,topics!D:D)</f>
        <v>KS3.Science</v>
      </c>
      <c r="D838" s="43" t="str">
        <f>_xlfn.XLOOKUP(StatementLookup[[#This Row],[TopicID]],topics!I:I,topics!E:E)</f>
        <v>Y8.Science</v>
      </c>
      <c r="E838" s="44">
        <v>8</v>
      </c>
      <c r="F838" s="36" t="s">
        <v>10</v>
      </c>
      <c r="G838" s="45">
        <v>4</v>
      </c>
      <c r="H838" s="36">
        <v>6</v>
      </c>
      <c r="I838" s="46">
        <v>1</v>
      </c>
      <c r="J83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8P4</v>
      </c>
      <c r="K83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8P4.6</v>
      </c>
      <c r="L83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8P4.6.1</v>
      </c>
      <c r="M838" s="26" t="str">
        <f>IF(ISERROR(_xlfn.XLOOKUP(StatementLookup[[#This Row],[TopicID]],TopicLookup[TopicID],TopicLookup[TopicTitle])),"",_xlfn.XLOOKUP(StatementLookup[[#This Row],[TopicID]],TopicLookup[TopicID],TopicLookup[TopicTitle]))</f>
        <v>Space Observation</v>
      </c>
      <c r="N838" s="42" t="str">
        <f>IF(ISERROR(_xlfn.XLOOKUP(StatementLookup[[#This Row],[LessonID]],LessonLookup[LessonID],LessonLookup[LessonTitle])),"",_xlfn.XLOOKUP(StatementLookup[[#This Row],[LessonID]],LessonLookup[LessonID],LessonLookup[LessonTitle]))</f>
        <v>Optical telescopes</v>
      </c>
      <c r="O838" s="1" t="str">
        <f>IF(StatementLookup[[#This Row],[LearningStatementEnter]]="",StatementLookup[[#This Row],[LearningStatementAuto]],StatementLookup[[#This Row],[LearningStatementEnter]])</f>
        <v>Describe the construction of simple refracting telescopes.</v>
      </c>
      <c r="P838" s="43" t="s">
        <v>1850</v>
      </c>
      <c r="Q838" s="1" t="s">
        <v>2953</v>
      </c>
      <c r="R838" s="1"/>
      <c r="S83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38" s="43"/>
      <c r="U838" s="43"/>
      <c r="V838" s="43"/>
      <c r="W838" s="43"/>
      <c r="X838" s="43"/>
      <c r="Y838" s="43"/>
      <c r="Z838" s="43"/>
      <c r="AA838" s="43"/>
      <c r="AC838" s="43"/>
      <c r="AD838" s="43"/>
    </row>
    <row r="839" spans="1:30" ht="14.65" customHeight="1" x14ac:dyDescent="0.25">
      <c r="A839" s="42" t="str">
        <f>_xlfn.XLOOKUP(StatementLookup[[#This Row],[TopicID]],TopicLookup[TopicID],TopicLookup[SyllabusSubject])</f>
        <v>Science</v>
      </c>
      <c r="B839" s="43">
        <f>_xlfn.XLOOKUP(StatementLookup[[#This Row],[TopicID]],TopicLookup[TopicID],TopicLookup[SyllabusKeyStage])</f>
        <v>3</v>
      </c>
      <c r="C839" s="43" t="str">
        <f>_xlfn.XLOOKUP(StatementLookup[[#This Row],[TopicID]],topics!I:I,topics!D:D)</f>
        <v>KS3.Science</v>
      </c>
      <c r="D839" s="43" t="str">
        <f>_xlfn.XLOOKUP(StatementLookup[[#This Row],[TopicID]],topics!I:I,topics!E:E)</f>
        <v>Y8.Science</v>
      </c>
      <c r="E839" s="44">
        <v>8</v>
      </c>
      <c r="F839" s="36" t="s">
        <v>10</v>
      </c>
      <c r="G839" s="45">
        <v>4</v>
      </c>
      <c r="H839" s="36">
        <v>6</v>
      </c>
      <c r="I839" s="46">
        <v>2</v>
      </c>
      <c r="J83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8P4</v>
      </c>
      <c r="K83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8P4.6</v>
      </c>
      <c r="L83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8P4.6.2</v>
      </c>
      <c r="M839" s="26" t="str">
        <f>IF(ISERROR(_xlfn.XLOOKUP(StatementLookup[[#This Row],[TopicID]],TopicLookup[TopicID],TopicLookup[TopicTitle])),"",_xlfn.XLOOKUP(StatementLookup[[#This Row],[TopicID]],TopicLookup[TopicID],TopicLookup[TopicTitle]))</f>
        <v>Space Observation</v>
      </c>
      <c r="N839" s="42" t="str">
        <f>IF(ISERROR(_xlfn.XLOOKUP(StatementLookup[[#This Row],[LessonID]],LessonLookup[LessonID],LessonLookup[LessonTitle])),"",_xlfn.XLOOKUP(StatementLookup[[#This Row],[LessonID]],LessonLookup[LessonID],LessonLookup[LessonTitle]))</f>
        <v>Optical telescopes</v>
      </c>
      <c r="O839" s="1" t="str">
        <f>IF(StatementLookup[[#This Row],[LearningStatementEnter]]="",StatementLookup[[#This Row],[LearningStatementAuto]],StatementLookup[[#This Row],[LearningStatementEnter]])</f>
        <v>Describe the construction of simple refracting telescopes.</v>
      </c>
      <c r="P839" s="43" t="s">
        <v>1850</v>
      </c>
      <c r="Q839" s="1" t="s">
        <v>2953</v>
      </c>
      <c r="R839" s="1"/>
      <c r="S83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39" s="43"/>
      <c r="U839" s="43"/>
      <c r="V839" s="43"/>
      <c r="W839" s="43"/>
      <c r="X839" s="43"/>
      <c r="Y839" s="43"/>
      <c r="Z839" s="43"/>
      <c r="AA839" s="43"/>
      <c r="AC839" s="43"/>
      <c r="AD839" s="43"/>
    </row>
    <row r="840" spans="1:30" ht="14.65" customHeight="1" x14ac:dyDescent="0.25">
      <c r="A840" s="42" t="str">
        <f>_xlfn.XLOOKUP(StatementLookup[[#This Row],[TopicID]],TopicLookup[TopicID],TopicLookup[SyllabusSubject])</f>
        <v>Science</v>
      </c>
      <c r="B840" s="43">
        <f>_xlfn.XLOOKUP(StatementLookup[[#This Row],[TopicID]],TopicLookup[TopicID],TopicLookup[SyllabusKeyStage])</f>
        <v>3</v>
      </c>
      <c r="C840" s="43" t="str">
        <f>_xlfn.XLOOKUP(StatementLookup[[#This Row],[TopicID]],topics!I:I,topics!D:D)</f>
        <v>KS3.Science</v>
      </c>
      <c r="D840" s="43" t="str">
        <f>_xlfn.XLOOKUP(StatementLookup[[#This Row],[TopicID]],topics!I:I,topics!E:E)</f>
        <v>Y8.Science</v>
      </c>
      <c r="E840" s="44">
        <v>8</v>
      </c>
      <c r="F840" s="36" t="s">
        <v>10</v>
      </c>
      <c r="G840" s="45">
        <v>4</v>
      </c>
      <c r="H840" s="36">
        <v>6</v>
      </c>
      <c r="I840" s="46">
        <v>3</v>
      </c>
      <c r="J84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8P4</v>
      </c>
      <c r="K84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8P4.6</v>
      </c>
      <c r="L84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8P4.6.3</v>
      </c>
      <c r="M840" s="26" t="str">
        <f>IF(ISERROR(_xlfn.XLOOKUP(StatementLookup[[#This Row],[TopicID]],TopicLookup[TopicID],TopicLookup[TopicTitle])),"",_xlfn.XLOOKUP(StatementLookup[[#This Row],[TopicID]],TopicLookup[TopicID],TopicLookup[TopicTitle]))</f>
        <v>Space Observation</v>
      </c>
      <c r="N840" s="42" t="str">
        <f>IF(ISERROR(_xlfn.XLOOKUP(StatementLookup[[#This Row],[LessonID]],LessonLookup[LessonID],LessonLookup[LessonTitle])),"",_xlfn.XLOOKUP(StatementLookup[[#This Row],[LessonID]],LessonLookup[LessonID],LessonLookup[LessonTitle]))</f>
        <v>Optical telescopes</v>
      </c>
      <c r="O840" s="1" t="str">
        <f>IF(StatementLookup[[#This Row],[LearningStatementEnter]]="",StatementLookup[[#This Row],[LearningStatementAuto]],StatementLookup[[#This Row],[LearningStatementEnter]])</f>
        <v>Compare and contrast refracting and reflecting telescopes.</v>
      </c>
      <c r="P840" s="43" t="s">
        <v>1851</v>
      </c>
      <c r="Q840" s="1" t="s">
        <v>2953</v>
      </c>
      <c r="R840" s="1"/>
      <c r="S84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40" s="43"/>
      <c r="U840" s="43"/>
      <c r="V840" s="43"/>
      <c r="W840" s="43"/>
      <c r="X840" s="43"/>
      <c r="Y840" s="43"/>
      <c r="Z840" s="43"/>
      <c r="AA840" s="43"/>
      <c r="AC840" s="43"/>
      <c r="AD840" s="43"/>
    </row>
    <row r="841" spans="1:30" ht="14.65" customHeight="1" x14ac:dyDescent="0.25">
      <c r="A841" s="42" t="str">
        <f>_xlfn.XLOOKUP(StatementLookup[[#This Row],[TopicID]],TopicLookup[TopicID],TopicLookup[SyllabusSubject])</f>
        <v>Science</v>
      </c>
      <c r="B841" s="43">
        <f>_xlfn.XLOOKUP(StatementLookup[[#This Row],[TopicID]],TopicLookup[TopicID],TopicLookup[SyllabusKeyStage])</f>
        <v>3</v>
      </c>
      <c r="C841" s="43" t="str">
        <f>_xlfn.XLOOKUP(StatementLookup[[#This Row],[TopicID]],topics!I:I,topics!D:D)</f>
        <v>KS3.Science</v>
      </c>
      <c r="D841" s="43" t="str">
        <f>_xlfn.XLOOKUP(StatementLookup[[#This Row],[TopicID]],topics!I:I,topics!E:E)</f>
        <v>Y8.Science</v>
      </c>
      <c r="E841" s="44">
        <v>8</v>
      </c>
      <c r="F841" s="36" t="s">
        <v>10</v>
      </c>
      <c r="G841" s="45">
        <v>4</v>
      </c>
      <c r="H841" s="36">
        <v>7</v>
      </c>
      <c r="I841" s="46">
        <v>1</v>
      </c>
      <c r="J84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8P4</v>
      </c>
      <c r="K84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8P4.7</v>
      </c>
      <c r="L84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8P4.7.1</v>
      </c>
      <c r="M841" s="26" t="str">
        <f>IF(ISERROR(_xlfn.XLOOKUP(StatementLookup[[#This Row],[TopicID]],TopicLookup[TopicID],TopicLookup[TopicTitle])),"",_xlfn.XLOOKUP(StatementLookup[[#This Row],[TopicID]],TopicLookup[TopicID],TopicLookup[TopicTitle]))</f>
        <v>Space Observation</v>
      </c>
      <c r="N841" s="42" t="str">
        <f>IF(ISERROR(_xlfn.XLOOKUP(StatementLookup[[#This Row],[LessonID]],LessonLookup[LessonID],LessonLookup[LessonTitle])),"",_xlfn.XLOOKUP(StatementLookup[[#This Row],[LessonID]],LessonLookup[LessonID],LessonLookup[LessonTitle]))</f>
        <v>Building a refracting telescope</v>
      </c>
      <c r="O841" s="1" t="str">
        <f>IF(StatementLookup[[#This Row],[LearningStatementEnter]]="",StatementLookup[[#This Row],[LearningStatementAuto]],StatementLookup[[#This Row],[LearningStatementEnter]])</f>
        <v>Construct a simple refracting telescope using convex lenses.</v>
      </c>
      <c r="P841" s="43" t="s">
        <v>1852</v>
      </c>
      <c r="Q841" s="1" t="s">
        <v>2953</v>
      </c>
      <c r="R841" s="1"/>
      <c r="S84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41" s="43"/>
      <c r="U841" s="43"/>
      <c r="V841" s="43"/>
      <c r="W841" s="43"/>
      <c r="X841" s="43"/>
      <c r="Y841" s="43"/>
      <c r="Z841" s="43"/>
      <c r="AA841" s="43"/>
      <c r="AC841" s="43"/>
      <c r="AD841" s="43"/>
    </row>
    <row r="842" spans="1:30" ht="14.65" customHeight="1" x14ac:dyDescent="0.25">
      <c r="A842" s="42" t="str">
        <f>_xlfn.XLOOKUP(StatementLookup[[#This Row],[TopicID]],TopicLookup[TopicID],TopicLookup[SyllabusSubject])</f>
        <v>Science</v>
      </c>
      <c r="B842" s="43">
        <f>_xlfn.XLOOKUP(StatementLookup[[#This Row],[TopicID]],TopicLookup[TopicID],TopicLookup[SyllabusKeyStage])</f>
        <v>3</v>
      </c>
      <c r="C842" s="43" t="str">
        <f>_xlfn.XLOOKUP(StatementLookup[[#This Row],[TopicID]],topics!I:I,topics!D:D)</f>
        <v>KS3.Science</v>
      </c>
      <c r="D842" s="43" t="str">
        <f>_xlfn.XLOOKUP(StatementLookup[[#This Row],[TopicID]],topics!I:I,topics!E:E)</f>
        <v>Y8.Science</v>
      </c>
      <c r="E842" s="44">
        <v>8</v>
      </c>
      <c r="F842" s="36" t="s">
        <v>10</v>
      </c>
      <c r="G842" s="45">
        <v>4</v>
      </c>
      <c r="H842" s="36">
        <v>7</v>
      </c>
      <c r="I842" s="46">
        <v>2</v>
      </c>
      <c r="J84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8P4</v>
      </c>
      <c r="K84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8P4.7</v>
      </c>
      <c r="L84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8P4.7.2</v>
      </c>
      <c r="M842" s="26" t="str">
        <f>IF(ISERROR(_xlfn.XLOOKUP(StatementLookup[[#This Row],[TopicID]],TopicLookup[TopicID],TopicLookup[TopicTitle])),"",_xlfn.XLOOKUP(StatementLookup[[#This Row],[TopicID]],TopicLookup[TopicID],TopicLookup[TopicTitle]))</f>
        <v>Space Observation</v>
      </c>
      <c r="N842" s="42" t="str">
        <f>IF(ISERROR(_xlfn.XLOOKUP(StatementLookup[[#This Row],[LessonID]],LessonLookup[LessonID],LessonLookup[LessonTitle])),"",_xlfn.XLOOKUP(StatementLookup[[#This Row],[LessonID]],LessonLookup[LessonID],LessonLookup[LessonTitle]))</f>
        <v>Building a refracting telescope</v>
      </c>
      <c r="O842" s="1" t="str">
        <f>IF(StatementLookup[[#This Row],[LearningStatementEnter]]="",StatementLookup[[#This Row],[LearningStatementAuto]],StatementLookup[[#This Row],[LearningStatementEnter]])</f>
        <v>Use a refracting telescope to make observations.</v>
      </c>
      <c r="P842" s="43" t="s">
        <v>1853</v>
      </c>
      <c r="Q842" s="1" t="s">
        <v>2953</v>
      </c>
      <c r="R842" s="1"/>
      <c r="S84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42" s="43"/>
      <c r="U842" s="43"/>
      <c r="V842" s="43"/>
      <c r="W842" s="43"/>
      <c r="X842" s="43"/>
      <c r="Y842" s="43"/>
      <c r="Z842" s="43"/>
      <c r="AA842" s="43"/>
      <c r="AC842" s="43"/>
      <c r="AD842" s="43"/>
    </row>
    <row r="843" spans="1:30" ht="14.65" customHeight="1" x14ac:dyDescent="0.25">
      <c r="A843" s="42" t="str">
        <f>_xlfn.XLOOKUP(StatementLookup[[#This Row],[TopicID]],TopicLookup[TopicID],TopicLookup[SyllabusSubject])</f>
        <v>Science</v>
      </c>
      <c r="B843" s="43">
        <f>_xlfn.XLOOKUP(StatementLookup[[#This Row],[TopicID]],TopicLookup[TopicID],TopicLookup[SyllabusKeyStage])</f>
        <v>3</v>
      </c>
      <c r="C843" s="43" t="str">
        <f>_xlfn.XLOOKUP(StatementLookup[[#This Row],[TopicID]],topics!I:I,topics!D:D)</f>
        <v>KS3.Science</v>
      </c>
      <c r="D843" s="43" t="str">
        <f>_xlfn.XLOOKUP(StatementLookup[[#This Row],[TopicID]],topics!I:I,topics!E:E)</f>
        <v>Y8.Science</v>
      </c>
      <c r="E843" s="44">
        <v>8</v>
      </c>
      <c r="F843" s="36" t="s">
        <v>10</v>
      </c>
      <c r="G843" s="45">
        <v>4</v>
      </c>
      <c r="H843" s="36">
        <v>7</v>
      </c>
      <c r="I843" s="46">
        <v>3</v>
      </c>
      <c r="J84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8P4</v>
      </c>
      <c r="K84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8P4.7</v>
      </c>
      <c r="L84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8P4.7.3</v>
      </c>
      <c r="M843" s="26" t="str">
        <f>IF(ISERROR(_xlfn.XLOOKUP(StatementLookup[[#This Row],[TopicID]],TopicLookup[TopicID],TopicLookup[TopicTitle])),"",_xlfn.XLOOKUP(StatementLookup[[#This Row],[TopicID]],TopicLookup[TopicID],TopicLookup[TopicTitle]))</f>
        <v>Space Observation</v>
      </c>
      <c r="N843" s="42" t="str">
        <f>IF(ISERROR(_xlfn.XLOOKUP(StatementLookup[[#This Row],[LessonID]],LessonLookup[LessonID],LessonLookup[LessonTitle])),"",_xlfn.XLOOKUP(StatementLookup[[#This Row],[LessonID]],LessonLookup[LessonID],LessonLookup[LessonTitle]))</f>
        <v>Building a refracting telescope</v>
      </c>
      <c r="O843" s="1" t="str">
        <f>IF(StatementLookup[[#This Row],[LearningStatementEnter]]="",StatementLookup[[#This Row],[LearningStatementAuto]],StatementLookup[[#This Row],[LearningStatementEnter]])</f>
        <v>Suggest improvements and compromises in telescope design.</v>
      </c>
      <c r="P843" s="43" t="s">
        <v>1854</v>
      </c>
      <c r="Q843" s="1" t="s">
        <v>2953</v>
      </c>
      <c r="R843" s="1"/>
      <c r="S84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43" s="43"/>
      <c r="U843" s="43"/>
      <c r="V843" s="43"/>
      <c r="W843" s="43"/>
      <c r="X843" s="43"/>
      <c r="Y843" s="43"/>
      <c r="Z843" s="43"/>
      <c r="AA843" s="43"/>
      <c r="AC843" s="43"/>
      <c r="AD843" s="43"/>
    </row>
    <row r="844" spans="1:30" ht="14.65" customHeight="1" x14ac:dyDescent="0.25">
      <c r="A844" s="42" t="str">
        <f>_xlfn.XLOOKUP(StatementLookup[[#This Row],[TopicID]],TopicLookup[TopicID],TopicLookup[SyllabusSubject])</f>
        <v>Science</v>
      </c>
      <c r="B844" s="43">
        <f>_xlfn.XLOOKUP(StatementLookup[[#This Row],[TopicID]],TopicLookup[TopicID],TopicLookup[SyllabusKeyStage])</f>
        <v>3</v>
      </c>
      <c r="C844" s="43" t="str">
        <f>_xlfn.XLOOKUP(StatementLookup[[#This Row],[TopicID]],topics!I:I,topics!D:D)</f>
        <v>KS3.Science</v>
      </c>
      <c r="D844" s="43" t="str">
        <f>_xlfn.XLOOKUP(StatementLookup[[#This Row],[TopicID]],topics!I:I,topics!E:E)</f>
        <v>Y8.Science</v>
      </c>
      <c r="E844" s="44">
        <v>8</v>
      </c>
      <c r="F844" s="36" t="s">
        <v>10</v>
      </c>
      <c r="G844" s="45">
        <v>4</v>
      </c>
      <c r="H844" s="36">
        <v>8</v>
      </c>
      <c r="I844" s="46">
        <v>1</v>
      </c>
      <c r="J84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8P4</v>
      </c>
      <c r="K84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8P4.8</v>
      </c>
      <c r="L84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8P4.8.1</v>
      </c>
      <c r="M844" s="26" t="str">
        <f>IF(ISERROR(_xlfn.XLOOKUP(StatementLookup[[#This Row],[TopicID]],TopicLookup[TopicID],TopicLookup[TopicTitle])),"",_xlfn.XLOOKUP(StatementLookup[[#This Row],[TopicID]],TopicLookup[TopicID],TopicLookup[TopicTitle]))</f>
        <v>Space Observation</v>
      </c>
      <c r="N844" s="42" t="str">
        <f>IF(ISERROR(_xlfn.XLOOKUP(StatementLookup[[#This Row],[LessonID]],LessonLookup[LessonID],LessonLookup[LessonTitle])),"",_xlfn.XLOOKUP(StatementLookup[[#This Row],[LessonID]],LessonLookup[LessonID],LessonLookup[LessonTitle]))</f>
        <v>Earth and Space telescopes</v>
      </c>
      <c r="O844" s="1" t="str">
        <f>IF(StatementLookup[[#This Row],[LearningStatementEnter]]="",StatementLookup[[#This Row],[LearningStatementAuto]],StatementLookup[[#This Row],[LearningStatementEnter]])</f>
        <v>Describe and explain the effectiveness of space-based telescopes.</v>
      </c>
      <c r="P844" s="43" t="s">
        <v>1855</v>
      </c>
      <c r="Q844" s="1" t="s">
        <v>2953</v>
      </c>
      <c r="R844" s="1"/>
      <c r="S84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44" s="43"/>
      <c r="U844" s="43"/>
      <c r="V844" s="43"/>
      <c r="W844" s="43"/>
      <c r="X844" s="43"/>
      <c r="Y844" s="43"/>
      <c r="Z844" s="43"/>
      <c r="AA844" s="43"/>
      <c r="AC844" s="43"/>
      <c r="AD844" s="43"/>
    </row>
    <row r="845" spans="1:30" ht="14.65" customHeight="1" x14ac:dyDescent="0.25">
      <c r="A845" s="42" t="str">
        <f>_xlfn.XLOOKUP(StatementLookup[[#This Row],[TopicID]],TopicLookup[TopicID],TopicLookup[SyllabusSubject])</f>
        <v>Science</v>
      </c>
      <c r="B845" s="43">
        <f>_xlfn.XLOOKUP(StatementLookup[[#This Row],[TopicID]],TopicLookup[TopicID],TopicLookup[SyllabusKeyStage])</f>
        <v>3</v>
      </c>
      <c r="C845" s="43" t="str">
        <f>_xlfn.XLOOKUP(StatementLookup[[#This Row],[TopicID]],topics!I:I,topics!D:D)</f>
        <v>KS3.Science</v>
      </c>
      <c r="D845" s="43" t="str">
        <f>_xlfn.XLOOKUP(StatementLookup[[#This Row],[TopicID]],topics!I:I,topics!E:E)</f>
        <v>Y8.Science</v>
      </c>
      <c r="E845" s="44">
        <v>8</v>
      </c>
      <c r="F845" s="36" t="s">
        <v>10</v>
      </c>
      <c r="G845" s="45">
        <v>4</v>
      </c>
      <c r="H845" s="36">
        <v>8</v>
      </c>
      <c r="I845" s="46">
        <v>2</v>
      </c>
      <c r="J84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8P4</v>
      </c>
      <c r="K84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8P4.8</v>
      </c>
      <c r="L84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8P4.8.2</v>
      </c>
      <c r="M845" s="26" t="str">
        <f>IF(ISERROR(_xlfn.XLOOKUP(StatementLookup[[#This Row],[TopicID]],TopicLookup[TopicID],TopicLookup[TopicTitle])),"",_xlfn.XLOOKUP(StatementLookup[[#This Row],[TopicID]],TopicLookup[TopicID],TopicLookup[TopicTitle]))</f>
        <v>Space Observation</v>
      </c>
      <c r="N845" s="42" t="str">
        <f>IF(ISERROR(_xlfn.XLOOKUP(StatementLookup[[#This Row],[LessonID]],LessonLookup[LessonID],LessonLookup[LessonTitle])),"",_xlfn.XLOOKUP(StatementLookup[[#This Row],[LessonID]],LessonLookup[LessonID],LessonLookup[LessonTitle]))</f>
        <v>Earth and Space telescopes</v>
      </c>
      <c r="O845" s="1" t="str">
        <f>IF(StatementLookup[[#This Row],[LearningStatementEnter]]="",StatementLookup[[#This Row],[LearningStatementAuto]],StatementLookup[[#This Row],[LearningStatementEnter]])</f>
        <v>Compare the Hubble Space Telescope and the James Webb Telescope.</v>
      </c>
      <c r="P845" s="43" t="s">
        <v>1856</v>
      </c>
      <c r="Q845" s="1" t="s">
        <v>2953</v>
      </c>
      <c r="R845" s="1"/>
      <c r="S84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45" s="43"/>
      <c r="U845" s="43"/>
      <c r="V845" s="43"/>
      <c r="W845" s="43"/>
      <c r="X845" s="43"/>
      <c r="Y845" s="43"/>
      <c r="Z845" s="43"/>
      <c r="AA845" s="43"/>
      <c r="AC845" s="43"/>
      <c r="AD845" s="43"/>
    </row>
    <row r="846" spans="1:30" ht="14.65" customHeight="1" x14ac:dyDescent="0.25">
      <c r="A846" s="42" t="str">
        <f>_xlfn.XLOOKUP(StatementLookup[[#This Row],[TopicID]],TopicLookup[TopicID],TopicLookup[SyllabusSubject])</f>
        <v>Science</v>
      </c>
      <c r="B846" s="43">
        <f>_xlfn.XLOOKUP(StatementLookup[[#This Row],[TopicID]],TopicLookup[TopicID],TopicLookup[SyllabusKeyStage])</f>
        <v>3</v>
      </c>
      <c r="C846" s="43" t="str">
        <f>_xlfn.XLOOKUP(StatementLookup[[#This Row],[TopicID]],topics!I:I,topics!D:D)</f>
        <v>KS3.Science</v>
      </c>
      <c r="D846" s="43" t="str">
        <f>_xlfn.XLOOKUP(StatementLookup[[#This Row],[TopicID]],topics!I:I,topics!E:E)</f>
        <v>Y8.Science</v>
      </c>
      <c r="E846" s="44">
        <v>8</v>
      </c>
      <c r="F846" s="36" t="s">
        <v>10</v>
      </c>
      <c r="G846" s="45">
        <v>4</v>
      </c>
      <c r="H846" s="36">
        <v>8</v>
      </c>
      <c r="I846" s="46">
        <v>3</v>
      </c>
      <c r="J84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8P4</v>
      </c>
      <c r="K84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8P4.8</v>
      </c>
      <c r="L84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8P4.8.3</v>
      </c>
      <c r="M846" s="26" t="str">
        <f>IF(ISERROR(_xlfn.XLOOKUP(StatementLookup[[#This Row],[TopicID]],TopicLookup[TopicID],TopicLookup[TopicTitle])),"",_xlfn.XLOOKUP(StatementLookup[[#This Row],[TopicID]],TopicLookup[TopicID],TopicLookup[TopicTitle]))</f>
        <v>Space Observation</v>
      </c>
      <c r="N846" s="42" t="str">
        <f>IF(ISERROR(_xlfn.XLOOKUP(StatementLookup[[#This Row],[LessonID]],LessonLookup[LessonID],LessonLookup[LessonTitle])),"",_xlfn.XLOOKUP(StatementLookup[[#This Row],[LessonID]],LessonLookup[LessonID],LessonLookup[LessonTitle]))</f>
        <v>Earth and Space telescopes</v>
      </c>
      <c r="O846" s="1" t="str">
        <f>IF(StatementLookup[[#This Row],[LearningStatementEnter]]="",StatementLookup[[#This Row],[LearningStatementAuto]],StatementLookup[[#This Row],[LearningStatementEnter]])</f>
        <v>Explain why some observations of the EM spectrum must be made from space.</v>
      </c>
      <c r="P846" s="43" t="s">
        <v>1857</v>
      </c>
      <c r="Q846" s="1" t="s">
        <v>2953</v>
      </c>
      <c r="R846" s="1"/>
      <c r="S84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46" s="43"/>
      <c r="U846" s="43"/>
      <c r="V846" s="43"/>
      <c r="W846" s="43"/>
      <c r="X846" s="43"/>
      <c r="Y846" s="43"/>
      <c r="Z846" s="43"/>
      <c r="AA846" s="43"/>
      <c r="AC846" s="43"/>
      <c r="AD846" s="43"/>
    </row>
    <row r="847" spans="1:30" ht="14.65" customHeight="1" x14ac:dyDescent="0.25">
      <c r="A847" s="42" t="str">
        <f>_xlfn.XLOOKUP(StatementLookup[[#This Row],[TopicID]],TopicLookup[TopicID],TopicLookup[SyllabusSubject])</f>
        <v>Science</v>
      </c>
      <c r="B847" s="43">
        <f>_xlfn.XLOOKUP(StatementLookup[[#This Row],[TopicID]],TopicLookup[TopicID],TopicLookup[SyllabusKeyStage])</f>
        <v>3</v>
      </c>
      <c r="C847" s="43" t="str">
        <f>_xlfn.XLOOKUP(StatementLookup[[#This Row],[TopicID]],topics!I:I,topics!D:D)</f>
        <v>KS3.Science</v>
      </c>
      <c r="D847" s="43" t="str">
        <f>_xlfn.XLOOKUP(StatementLookup[[#This Row],[TopicID]],topics!I:I,topics!E:E)</f>
        <v>Y8.Science</v>
      </c>
      <c r="E847" s="44">
        <v>8</v>
      </c>
      <c r="F847" s="36" t="s">
        <v>10</v>
      </c>
      <c r="G847" s="45">
        <v>4</v>
      </c>
      <c r="H847" s="36">
        <v>9</v>
      </c>
      <c r="I847" s="46">
        <v>1</v>
      </c>
      <c r="J84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8P4</v>
      </c>
      <c r="K84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8P4.9</v>
      </c>
      <c r="L84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8P4.9.1</v>
      </c>
      <c r="M847" s="26" t="str">
        <f>IF(ISERROR(_xlfn.XLOOKUP(StatementLookup[[#This Row],[TopicID]],TopicLookup[TopicID],TopicLookup[TopicTitle])),"",_xlfn.XLOOKUP(StatementLookup[[#This Row],[TopicID]],TopicLookup[TopicID],TopicLookup[TopicTitle]))</f>
        <v>Space Observation</v>
      </c>
      <c r="N847" s="27" t="str">
        <f>IF(ISERROR(_xlfn.XLOOKUP(StatementLookup[[#This Row],[LessonID]],LessonLookup[LessonID],LessonLookup[LessonTitle])),"",_xlfn.XLOOKUP(StatementLookup[[#This Row],[LessonID]],LessonLookup[LessonID],LessonLookup[LessonTitle]))</f>
        <v>Rovers</v>
      </c>
      <c r="O847" s="1" t="str">
        <f>IF(StatementLookup[[#This Row],[LearningStatementEnter]]="",StatementLookup[[#This Row],[LearningStatementAuto]],StatementLookup[[#This Row],[LearningStatementEnter]])</f>
        <v>Describe current and historical rover missions.</v>
      </c>
      <c r="P847" s="1" t="s">
        <v>1858</v>
      </c>
      <c r="Q847" s="1" t="s">
        <v>2953</v>
      </c>
      <c r="R847" s="1"/>
      <c r="S84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47" s="43"/>
      <c r="U847" s="43"/>
      <c r="V847" s="43"/>
      <c r="W847" s="43"/>
      <c r="X847" s="43"/>
      <c r="Y847" s="43"/>
      <c r="Z847" s="43"/>
      <c r="AA847" s="43"/>
      <c r="AC847" s="43"/>
      <c r="AD847" s="43"/>
    </row>
    <row r="848" spans="1:30" ht="14.65" customHeight="1" x14ac:dyDescent="0.25">
      <c r="A848" s="42" t="str">
        <f>_xlfn.XLOOKUP(StatementLookup[[#This Row],[TopicID]],TopicLookup[TopicID],TopicLookup[SyllabusSubject])</f>
        <v>Science</v>
      </c>
      <c r="B848" s="43">
        <f>_xlfn.XLOOKUP(StatementLookup[[#This Row],[TopicID]],TopicLookup[TopicID],TopicLookup[SyllabusKeyStage])</f>
        <v>3</v>
      </c>
      <c r="C848" s="43" t="str">
        <f>_xlfn.XLOOKUP(StatementLookup[[#This Row],[TopicID]],topics!I:I,topics!D:D)</f>
        <v>KS3.Science</v>
      </c>
      <c r="D848" s="43" t="str">
        <f>_xlfn.XLOOKUP(StatementLookup[[#This Row],[TopicID]],topics!I:I,topics!E:E)</f>
        <v>Y8.Science</v>
      </c>
      <c r="E848" s="44">
        <v>8</v>
      </c>
      <c r="F848" s="36" t="s">
        <v>10</v>
      </c>
      <c r="G848" s="45">
        <v>4</v>
      </c>
      <c r="H848" s="36">
        <v>9</v>
      </c>
      <c r="I848" s="46">
        <v>2</v>
      </c>
      <c r="J84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8P4</v>
      </c>
      <c r="K84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8P4.9</v>
      </c>
      <c r="L84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8P4.9.2</v>
      </c>
      <c r="M848" s="26" t="str">
        <f>IF(ISERROR(_xlfn.XLOOKUP(StatementLookup[[#This Row],[TopicID]],TopicLookup[TopicID],TopicLookup[TopicTitle])),"",_xlfn.XLOOKUP(StatementLookup[[#This Row],[TopicID]],TopicLookup[TopicID],TopicLookup[TopicTitle]))</f>
        <v>Space Observation</v>
      </c>
      <c r="N848" s="27" t="str">
        <f>IF(ISERROR(_xlfn.XLOOKUP(StatementLookup[[#This Row],[LessonID]],LessonLookup[LessonID],LessonLookup[LessonTitle])),"",_xlfn.XLOOKUP(StatementLookup[[#This Row],[LessonID]],LessonLookup[LessonID],LessonLookup[LessonTitle]))</f>
        <v>Rovers</v>
      </c>
      <c r="O848" s="1" t="str">
        <f>IF(StatementLookup[[#This Row],[LearningStatementEnter]]="",StatementLookup[[#This Row],[LearningStatementAuto]],StatementLookup[[#This Row],[LearningStatementEnter]])</f>
        <v>Explain how a rover can land safely on the Martian surface.</v>
      </c>
      <c r="P848" s="1" t="s">
        <v>1859</v>
      </c>
      <c r="Q848" s="1" t="s">
        <v>2953</v>
      </c>
      <c r="R848" s="1"/>
      <c r="S84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48" s="43"/>
      <c r="U848" s="43"/>
      <c r="V848" s="43"/>
      <c r="W848" s="43"/>
      <c r="X848" s="43"/>
      <c r="Y848" s="43"/>
      <c r="Z848" s="43"/>
      <c r="AA848" s="43"/>
      <c r="AC848" s="43"/>
      <c r="AD848" s="43"/>
    </row>
    <row r="849" spans="1:30" ht="14.65" customHeight="1" x14ac:dyDescent="0.25">
      <c r="A849" s="42" t="str">
        <f>_xlfn.XLOOKUP(StatementLookup[[#This Row],[TopicID]],TopicLookup[TopicID],TopicLookup[SyllabusSubject])</f>
        <v>Science</v>
      </c>
      <c r="B849" s="43">
        <f>_xlfn.XLOOKUP(StatementLookup[[#This Row],[TopicID]],TopicLookup[TopicID],TopicLookup[SyllabusKeyStage])</f>
        <v>3</v>
      </c>
      <c r="C849" s="43" t="str">
        <f>_xlfn.XLOOKUP(StatementLookup[[#This Row],[TopicID]],topics!I:I,topics!D:D)</f>
        <v>KS3.Science</v>
      </c>
      <c r="D849" s="43" t="str">
        <f>_xlfn.XLOOKUP(StatementLookup[[#This Row],[TopicID]],topics!I:I,topics!E:E)</f>
        <v>Y8.Science</v>
      </c>
      <c r="E849" s="44">
        <v>8</v>
      </c>
      <c r="F849" s="36" t="s">
        <v>10</v>
      </c>
      <c r="G849" s="45">
        <v>4</v>
      </c>
      <c r="H849" s="36">
        <v>9</v>
      </c>
      <c r="I849" s="46">
        <v>3</v>
      </c>
      <c r="J84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8P4</v>
      </c>
      <c r="K84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8P4.9</v>
      </c>
      <c r="L84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8P4.9.3</v>
      </c>
      <c r="M849" s="26" t="str">
        <f>IF(ISERROR(_xlfn.XLOOKUP(StatementLookup[[#This Row],[TopicID]],TopicLookup[TopicID],TopicLookup[TopicTitle])),"",_xlfn.XLOOKUP(StatementLookup[[#This Row],[TopicID]],TopicLookup[TopicID],TopicLookup[TopicTitle]))</f>
        <v>Space Observation</v>
      </c>
      <c r="N849" s="27" t="str">
        <f>IF(ISERROR(_xlfn.XLOOKUP(StatementLookup[[#This Row],[LessonID]],LessonLookup[LessonID],LessonLookup[LessonTitle])),"",_xlfn.XLOOKUP(StatementLookup[[#This Row],[LessonID]],LessonLookup[LessonID],LessonLookup[LessonTitle]))</f>
        <v>Rovers</v>
      </c>
      <c r="O849" s="1" t="str">
        <f>IF(StatementLookup[[#This Row],[LearningStatementEnter]]="",StatementLookup[[#This Row],[LearningStatementAuto]],StatementLookup[[#This Row],[LearningStatementEnter]])</f>
        <v>Compare the toolset of various rovers and the experiments and analysis they can perform.</v>
      </c>
      <c r="P849" s="1" t="s">
        <v>1860</v>
      </c>
      <c r="Q849" s="1" t="s">
        <v>2953</v>
      </c>
      <c r="R849" s="1"/>
      <c r="S84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49" s="43"/>
      <c r="U849" s="43"/>
      <c r="V849" s="43"/>
      <c r="W849" s="43"/>
      <c r="X849" s="43"/>
      <c r="Y849" s="43"/>
      <c r="Z849" s="43"/>
      <c r="AA849" s="43"/>
      <c r="AC849" s="43"/>
      <c r="AD849" s="43"/>
    </row>
    <row r="850" spans="1:30" ht="14.65" customHeight="1" x14ac:dyDescent="0.25">
      <c r="A850" s="42" t="str">
        <f>_xlfn.XLOOKUP(StatementLookup[[#This Row],[TopicID]],TopicLookup[TopicID],TopicLookup[SyllabusSubject])</f>
        <v>Science</v>
      </c>
      <c r="B850" s="43">
        <f>_xlfn.XLOOKUP(StatementLookup[[#This Row],[TopicID]],TopicLookup[TopicID],TopicLookup[SyllabusKeyStage])</f>
        <v>3</v>
      </c>
      <c r="C850" s="43" t="str">
        <f>_xlfn.XLOOKUP(StatementLookup[[#This Row],[TopicID]],topics!I:I,topics!D:D)</f>
        <v>KS3.Science</v>
      </c>
      <c r="D850" s="43" t="str">
        <f>_xlfn.XLOOKUP(StatementLookup[[#This Row],[TopicID]],topics!I:I,topics!E:E)</f>
        <v>Y8.Science</v>
      </c>
      <c r="E850" s="44">
        <v>8</v>
      </c>
      <c r="F850" s="36" t="s">
        <v>10</v>
      </c>
      <c r="G850" s="45">
        <v>4</v>
      </c>
      <c r="H850" s="36" t="s">
        <v>8</v>
      </c>
      <c r="I850" s="46">
        <v>1</v>
      </c>
      <c r="J85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8P4</v>
      </c>
      <c r="K85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8P4.F</v>
      </c>
      <c r="L85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8P4.F.1</v>
      </c>
      <c r="M850" s="26" t="str">
        <f>IF(ISERROR(_xlfn.XLOOKUP(StatementLookup[[#This Row],[TopicID]],TopicLookup[TopicID],TopicLookup[TopicTitle])),"",_xlfn.XLOOKUP(StatementLookup[[#This Row],[TopicID]],TopicLookup[TopicID],TopicLookup[TopicTitle]))</f>
        <v>Space Observation</v>
      </c>
      <c r="N850" s="42" t="str">
        <f>IF(ISERROR(_xlfn.XLOOKUP(StatementLookup[[#This Row],[LessonID]],LessonLookup[LessonID],LessonLookup[LessonTitle])),"",_xlfn.XLOOKUP(StatementLookup[[#This Row],[LessonID]],LessonLookup[LessonID],LessonLookup[LessonTitle]))</f>
        <v>Test feedback: 8P4 Space Observation</v>
      </c>
      <c r="O850" s="1" t="str">
        <f>IF(StatementLookup[[#This Row],[LearningStatementEnter]]="",StatementLookup[[#This Row],[LearningStatementAuto]],StatementLookup[[#This Row],[LearningStatementEnter]])</f>
        <v>Review WWW &amp; EBI for topic 8P4 Space Observation</v>
      </c>
      <c r="P850" s="43"/>
      <c r="Q850" s="1" t="s">
        <v>2954</v>
      </c>
      <c r="R850" s="1"/>
      <c r="S85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WWW &amp; EBI for topic 8P4 Space Observation</v>
      </c>
      <c r="T850" s="43"/>
      <c r="U850" s="43"/>
      <c r="V850" s="43"/>
      <c r="W850" s="43"/>
      <c r="X850" s="43"/>
      <c r="Y850" s="43"/>
      <c r="Z850" s="43"/>
      <c r="AA850" s="43"/>
      <c r="AC850" s="43"/>
      <c r="AD850" s="43"/>
    </row>
    <row r="851" spans="1:30" ht="14.65" customHeight="1" x14ac:dyDescent="0.25">
      <c r="A851" s="42" t="str">
        <f>_xlfn.XLOOKUP(StatementLookup[[#This Row],[TopicID]],TopicLookup[TopicID],TopicLookup[SyllabusSubject])</f>
        <v>Science</v>
      </c>
      <c r="B851" s="43">
        <f>_xlfn.XLOOKUP(StatementLookup[[#This Row],[TopicID]],TopicLookup[TopicID],TopicLookup[SyllabusKeyStage])</f>
        <v>3</v>
      </c>
      <c r="C851" s="43" t="str">
        <f>_xlfn.XLOOKUP(StatementLookup[[#This Row],[TopicID]],topics!I:I,topics!D:D)</f>
        <v>KS3.Science</v>
      </c>
      <c r="D851" s="43" t="str">
        <f>_xlfn.XLOOKUP(StatementLookup[[#This Row],[TopicID]],topics!I:I,topics!E:E)</f>
        <v>Y8.Science</v>
      </c>
      <c r="E851" s="44">
        <v>8</v>
      </c>
      <c r="F851" s="36" t="s">
        <v>10</v>
      </c>
      <c r="G851" s="45">
        <v>4</v>
      </c>
      <c r="H851" s="36" t="s">
        <v>6</v>
      </c>
      <c r="I851" s="46">
        <v>1</v>
      </c>
      <c r="J85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8P4</v>
      </c>
      <c r="K85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8P4.R</v>
      </c>
      <c r="L85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8P4.R.1</v>
      </c>
      <c r="M851" s="26" t="str">
        <f>IF(ISERROR(_xlfn.XLOOKUP(StatementLookup[[#This Row],[TopicID]],TopicLookup[TopicID],TopicLookup[TopicTitle])),"",_xlfn.XLOOKUP(StatementLookup[[#This Row],[TopicID]],TopicLookup[TopicID],TopicLookup[TopicTitle]))</f>
        <v>Space Observation</v>
      </c>
      <c r="N851" s="42" t="str">
        <f>IF(ISERROR(_xlfn.XLOOKUP(StatementLookup[[#This Row],[LessonID]],LessonLookup[LessonID],LessonLookup[LessonTitle])),"",_xlfn.XLOOKUP(StatementLookup[[#This Row],[LessonID]],LessonLookup[LessonID],LessonLookup[LessonTitle]))</f>
        <v>Revision of topic 8P4 Space Observation</v>
      </c>
      <c r="O851" s="1" t="str">
        <f>IF(StatementLookup[[#This Row],[LearningStatementEnter]]="",StatementLookup[[#This Row],[LearningStatementAuto]],StatementLookup[[#This Row],[LearningStatementEnter]])</f>
        <v>Review topic 8P4 Space Observation</v>
      </c>
      <c r="P851" s="43"/>
      <c r="Q851" s="1" t="s">
        <v>2954</v>
      </c>
      <c r="R851" s="1"/>
      <c r="S85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topic 8P4 Space Observation</v>
      </c>
      <c r="T851" s="43"/>
      <c r="U851" s="43"/>
      <c r="V851" s="43"/>
      <c r="W851" s="43"/>
      <c r="X851" s="43"/>
      <c r="Y851" s="43"/>
      <c r="Z851" s="43"/>
      <c r="AA851" s="43"/>
      <c r="AC851" s="43"/>
      <c r="AD851" s="43"/>
    </row>
    <row r="852" spans="1:30" ht="14.65" customHeight="1" x14ac:dyDescent="0.25">
      <c r="A852" s="42" t="str">
        <f>_xlfn.XLOOKUP(StatementLookup[[#This Row],[TopicID]],TopicLookup[TopicID],TopicLookup[SyllabusSubject])</f>
        <v>Science</v>
      </c>
      <c r="B852" s="43">
        <f>_xlfn.XLOOKUP(StatementLookup[[#This Row],[TopicID]],TopicLookup[TopicID],TopicLookup[SyllabusKeyStage])</f>
        <v>3</v>
      </c>
      <c r="C852" s="43" t="str">
        <f>_xlfn.XLOOKUP(StatementLookup[[#This Row],[TopicID]],topics!I:I,topics!D:D)</f>
        <v>KS3.Science</v>
      </c>
      <c r="D852" s="43" t="str">
        <f>_xlfn.XLOOKUP(StatementLookup[[#This Row],[TopicID]],topics!I:I,topics!E:E)</f>
        <v>Y8.Science</v>
      </c>
      <c r="E852" s="44">
        <v>8</v>
      </c>
      <c r="F852" s="36" t="s">
        <v>10</v>
      </c>
      <c r="G852" s="45">
        <v>4</v>
      </c>
      <c r="H852" s="36" t="s">
        <v>7</v>
      </c>
      <c r="I852" s="46">
        <v>1</v>
      </c>
      <c r="J85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8P4</v>
      </c>
      <c r="K85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8P4.T</v>
      </c>
      <c r="L85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8P4.T.1</v>
      </c>
      <c r="M852" s="26" t="str">
        <f>IF(ISERROR(_xlfn.XLOOKUP(StatementLookup[[#This Row],[TopicID]],TopicLookup[TopicID],TopicLookup[TopicTitle])),"",_xlfn.XLOOKUP(StatementLookup[[#This Row],[TopicID]],TopicLookup[TopicID],TopicLookup[TopicTitle]))</f>
        <v>Space Observation</v>
      </c>
      <c r="N852" s="42" t="str">
        <f>IF(ISERROR(_xlfn.XLOOKUP(StatementLookup[[#This Row],[LessonID]],LessonLookup[LessonID],LessonLookup[LessonTitle])),"",_xlfn.XLOOKUP(StatementLookup[[#This Row],[LessonID]],LessonLookup[LessonID],LessonLookup[LessonTitle]))</f>
        <v>Topic test: 8P4 Space Observation</v>
      </c>
      <c r="O852" s="1" t="str">
        <f>IF(StatementLookup[[#This Row],[LearningStatementEnter]]="",StatementLookup[[#This Row],[LearningStatementAuto]],StatementLookup[[#This Row],[LearningStatementEnter]])</f>
        <v>Test understanding of topic 8P4 Space Observation</v>
      </c>
      <c r="P852" s="1"/>
      <c r="Q852" s="1" t="s">
        <v>2954</v>
      </c>
      <c r="R852" s="1"/>
      <c r="S85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Test understanding of topic 8P4 Space Observation</v>
      </c>
      <c r="T852" s="43"/>
      <c r="U852" s="43"/>
      <c r="V852" s="43"/>
      <c r="W852" s="43"/>
      <c r="X852" s="43"/>
      <c r="Y852" s="43"/>
      <c r="Z852" s="43"/>
      <c r="AA852" s="43"/>
      <c r="AC852" s="43"/>
      <c r="AD852" s="43"/>
    </row>
    <row r="853" spans="1:30" ht="14.65" customHeight="1" x14ac:dyDescent="0.25">
      <c r="A853" s="42" t="str">
        <f>_xlfn.XLOOKUP(StatementLookup[[#This Row],[TopicID]],TopicLookup[TopicID],TopicLookup[SyllabusSubject])</f>
        <v>Science</v>
      </c>
      <c r="B853" s="43">
        <f>_xlfn.XLOOKUP(StatementLookup[[#This Row],[TopicID]],TopicLookup[TopicID],TopicLookup[SyllabusKeyStage])</f>
        <v>3</v>
      </c>
      <c r="C853" s="43" t="str">
        <f>_xlfn.XLOOKUP(StatementLookup[[#This Row],[TopicID]],topics!I:I,topics!D:D)</f>
        <v>KS3.Science</v>
      </c>
      <c r="D853" s="43" t="str">
        <f>_xlfn.XLOOKUP(StatementLookup[[#This Row],[TopicID]],topics!I:I,topics!E:E)</f>
        <v>Y8.Science</v>
      </c>
      <c r="E853" s="44">
        <v>8</v>
      </c>
      <c r="F853" s="36" t="s">
        <v>10</v>
      </c>
      <c r="G853" s="45">
        <v>5</v>
      </c>
      <c r="H853" s="36">
        <v>1</v>
      </c>
      <c r="I853" s="46">
        <v>1</v>
      </c>
      <c r="J85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8P5</v>
      </c>
      <c r="K85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8P5.1</v>
      </c>
      <c r="L85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8P5.1.1</v>
      </c>
      <c r="M853" s="26" t="str">
        <f>IF(ISERROR(_xlfn.XLOOKUP(StatementLookup[[#This Row],[TopicID]],TopicLookup[TopicID],TopicLookup[TopicTitle])),"",_xlfn.XLOOKUP(StatementLookup[[#This Row],[TopicID]],TopicLookup[TopicID],TopicLookup[TopicTitle]))</f>
        <v>Electromagnetism</v>
      </c>
      <c r="N853" s="42" t="str">
        <f>IF(ISERROR(_xlfn.XLOOKUP(StatementLookup[[#This Row],[LessonID]],LessonLookup[LessonID],LessonLookup[LessonTitle])),"",_xlfn.XLOOKUP(StatementLookup[[#This Row],[LessonID]],LessonLookup[LessonID],LessonLookup[LessonTitle]))</f>
        <v>Magnetism &amp; Induced Magnetism (Practical)</v>
      </c>
      <c r="O853" s="1" t="str">
        <f>IF(StatementLookup[[#This Row],[LearningStatementEnter]]="",StatementLookup[[#This Row],[LearningStatementAuto]],StatementLookup[[#This Row],[LearningStatementEnter]])</f>
        <v>Describe the interactions that can occur between magnets</v>
      </c>
      <c r="P853" s="43" t="s">
        <v>1861</v>
      </c>
      <c r="Q853" s="1" t="s">
        <v>2953</v>
      </c>
      <c r="R853" s="1"/>
      <c r="S85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53" s="43"/>
      <c r="U853" s="43"/>
      <c r="V853" s="43"/>
      <c r="W853" s="43"/>
      <c r="X853" s="43"/>
      <c r="Y853" s="43"/>
      <c r="Z853" s="43"/>
      <c r="AA853" s="43"/>
      <c r="AC853" s="43"/>
      <c r="AD853" s="43"/>
    </row>
    <row r="854" spans="1:30" ht="14.65" customHeight="1" x14ac:dyDescent="0.25">
      <c r="A854" s="42" t="str">
        <f>_xlfn.XLOOKUP(StatementLookup[[#This Row],[TopicID]],TopicLookup[TopicID],TopicLookup[SyllabusSubject])</f>
        <v>Science</v>
      </c>
      <c r="B854" s="43">
        <f>_xlfn.XLOOKUP(StatementLookup[[#This Row],[TopicID]],TopicLookup[TopicID],TopicLookup[SyllabusKeyStage])</f>
        <v>3</v>
      </c>
      <c r="C854" s="43" t="str">
        <f>_xlfn.XLOOKUP(StatementLookup[[#This Row],[TopicID]],topics!I:I,topics!D:D)</f>
        <v>KS3.Science</v>
      </c>
      <c r="D854" s="43" t="str">
        <f>_xlfn.XLOOKUP(StatementLookup[[#This Row],[TopicID]],topics!I:I,topics!E:E)</f>
        <v>Y8.Science</v>
      </c>
      <c r="E854" s="44">
        <v>8</v>
      </c>
      <c r="F854" s="36" t="s">
        <v>10</v>
      </c>
      <c r="G854" s="45">
        <v>5</v>
      </c>
      <c r="H854" s="36">
        <v>1</v>
      </c>
      <c r="I854" s="46">
        <v>2</v>
      </c>
      <c r="J85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8P5</v>
      </c>
      <c r="K85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8P5.1</v>
      </c>
      <c r="L85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8P5.1.2</v>
      </c>
      <c r="M854" s="26" t="str">
        <f>IF(ISERROR(_xlfn.XLOOKUP(StatementLookup[[#This Row],[TopicID]],TopicLookup[TopicID],TopicLookup[TopicTitle])),"",_xlfn.XLOOKUP(StatementLookup[[#This Row],[TopicID]],TopicLookup[TopicID],TopicLookup[TopicTitle]))</f>
        <v>Electromagnetism</v>
      </c>
      <c r="N854" s="42" t="str">
        <f>IF(ISERROR(_xlfn.XLOOKUP(StatementLookup[[#This Row],[LessonID]],LessonLookup[LessonID],LessonLookup[LessonTitle])),"",_xlfn.XLOOKUP(StatementLookup[[#This Row],[LessonID]],LessonLookup[LessonID],LessonLookup[LessonTitle]))</f>
        <v>Magnetism &amp; Induced Magnetism (Practical)</v>
      </c>
      <c r="O854" s="1" t="str">
        <f>IF(StatementLookup[[#This Row],[LearningStatementEnter]]="",StatementLookup[[#This Row],[LearningStatementAuto]],StatementLookup[[#This Row],[LearningStatementEnter]])</f>
        <v>Draw and label the magnetic field around a bar magnet</v>
      </c>
      <c r="P854" s="43" t="s">
        <v>1862</v>
      </c>
      <c r="Q854" s="1" t="s">
        <v>2953</v>
      </c>
      <c r="R854" s="1"/>
      <c r="S85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54" s="43"/>
      <c r="U854" s="43"/>
      <c r="V854" s="43"/>
      <c r="W854" s="43"/>
      <c r="X854" s="43"/>
      <c r="Y854" s="43"/>
      <c r="Z854" s="43"/>
      <c r="AA854" s="43"/>
      <c r="AC854" s="43"/>
      <c r="AD854" s="43"/>
    </row>
    <row r="855" spans="1:30" ht="14.65" customHeight="1" x14ac:dyDescent="0.25">
      <c r="A855" s="42" t="str">
        <f>_xlfn.XLOOKUP(StatementLookup[[#This Row],[TopicID]],TopicLookup[TopicID],TopicLookup[SyllabusSubject])</f>
        <v>Science</v>
      </c>
      <c r="B855" s="43">
        <f>_xlfn.XLOOKUP(StatementLookup[[#This Row],[TopicID]],TopicLookup[TopicID],TopicLookup[SyllabusKeyStage])</f>
        <v>3</v>
      </c>
      <c r="C855" s="43" t="str">
        <f>_xlfn.XLOOKUP(StatementLookup[[#This Row],[TopicID]],topics!I:I,topics!D:D)</f>
        <v>KS3.Science</v>
      </c>
      <c r="D855" s="43" t="str">
        <f>_xlfn.XLOOKUP(StatementLookup[[#This Row],[TopicID]],topics!I:I,topics!E:E)</f>
        <v>Y8.Science</v>
      </c>
      <c r="E855" s="44">
        <v>8</v>
      </c>
      <c r="F855" s="36" t="s">
        <v>10</v>
      </c>
      <c r="G855" s="45">
        <v>5</v>
      </c>
      <c r="H855" s="36">
        <v>1</v>
      </c>
      <c r="I855" s="46">
        <v>3</v>
      </c>
      <c r="J85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8P5</v>
      </c>
      <c r="K85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8P5.1</v>
      </c>
      <c r="L85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8P5.1.3</v>
      </c>
      <c r="M855" s="26" t="str">
        <f>IF(ISERROR(_xlfn.XLOOKUP(StatementLookup[[#This Row],[TopicID]],TopicLookup[TopicID],TopicLookup[TopicTitle])),"",_xlfn.XLOOKUP(StatementLookup[[#This Row],[TopicID]],TopicLookup[TopicID],TopicLookup[TopicTitle]))</f>
        <v>Electromagnetism</v>
      </c>
      <c r="N855" s="42" t="str">
        <f>IF(ISERROR(_xlfn.XLOOKUP(StatementLookup[[#This Row],[LessonID]],LessonLookup[LessonID],LessonLookup[LessonTitle])),"",_xlfn.XLOOKUP(StatementLookup[[#This Row],[LessonID]],LessonLookup[LessonID],LessonLookup[LessonTitle]))</f>
        <v>Magnetism &amp; Induced Magnetism (Practical)</v>
      </c>
      <c r="O855" s="1" t="str">
        <f>IF(StatementLookup[[#This Row],[LearningStatementEnter]]="",StatementLookup[[#This Row],[LearningStatementAuto]],StatementLookup[[#This Row],[LearningStatementEnter]])</f>
        <v>Explain how to induce magnetism in a magnetic material</v>
      </c>
      <c r="P855" s="43" t="s">
        <v>1863</v>
      </c>
      <c r="Q855" s="1" t="s">
        <v>2953</v>
      </c>
      <c r="R855" s="1"/>
      <c r="S85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55" s="43"/>
      <c r="U855" s="43"/>
      <c r="V855" s="43"/>
      <c r="W855" s="43"/>
      <c r="X855" s="43"/>
      <c r="Y855" s="43"/>
      <c r="Z855" s="43"/>
      <c r="AA855" s="43"/>
      <c r="AC855" s="43"/>
      <c r="AD855" s="43"/>
    </row>
    <row r="856" spans="1:30" ht="14.65" customHeight="1" x14ac:dyDescent="0.25">
      <c r="A856" s="42" t="str">
        <f>_xlfn.XLOOKUP(StatementLookup[[#This Row],[TopicID]],TopicLookup[TopicID],TopicLookup[SyllabusSubject])</f>
        <v>Science</v>
      </c>
      <c r="B856" s="43">
        <f>_xlfn.XLOOKUP(StatementLookup[[#This Row],[TopicID]],TopicLookup[TopicID],TopicLookup[SyllabusKeyStage])</f>
        <v>3</v>
      </c>
      <c r="C856" s="43" t="str">
        <f>_xlfn.XLOOKUP(StatementLookup[[#This Row],[TopicID]],topics!I:I,topics!D:D)</f>
        <v>KS3.Science</v>
      </c>
      <c r="D856" s="43" t="str">
        <f>_xlfn.XLOOKUP(StatementLookup[[#This Row],[TopicID]],topics!I:I,topics!E:E)</f>
        <v>Y8.Science</v>
      </c>
      <c r="E856" s="44">
        <v>8</v>
      </c>
      <c r="F856" s="36" t="s">
        <v>10</v>
      </c>
      <c r="G856" s="45">
        <v>5</v>
      </c>
      <c r="H856" s="36">
        <v>2</v>
      </c>
      <c r="I856" s="46">
        <v>1</v>
      </c>
      <c r="J85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8P5</v>
      </c>
      <c r="K85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8P5.2</v>
      </c>
      <c r="L85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8P5.2.1</v>
      </c>
      <c r="M856" s="26" t="str">
        <f>IF(ISERROR(_xlfn.XLOOKUP(StatementLookup[[#This Row],[TopicID]],TopicLookup[TopicID],TopicLookup[TopicTitle])),"",_xlfn.XLOOKUP(StatementLookup[[#This Row],[TopicID]],TopicLookup[TopicID],TopicLookup[TopicTitle]))</f>
        <v>Electromagnetism</v>
      </c>
      <c r="N856" s="42" t="str">
        <f>IF(ISERROR(_xlfn.XLOOKUP(StatementLookup[[#This Row],[LessonID]],LessonLookup[LessonID],LessonLookup[LessonTitle])),"",_xlfn.XLOOKUP(StatementLookup[[#This Row],[LessonID]],LessonLookup[LessonID],LessonLookup[LessonTitle]))</f>
        <v>Magnetic Fields (Practical)</v>
      </c>
      <c r="O856" s="1" t="str">
        <f>IF(StatementLookup[[#This Row],[LearningStatementEnter]]="",StatementLookup[[#This Row],[LearningStatementAuto]],StatementLookup[[#This Row],[LearningStatementEnter]])</f>
        <v>Use iron filings to visualise the magnetic field around a bar magnet</v>
      </c>
      <c r="P856" s="43" t="s">
        <v>1864</v>
      </c>
      <c r="Q856" s="1" t="s">
        <v>2953</v>
      </c>
      <c r="R856" s="1"/>
      <c r="S85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56" s="43"/>
      <c r="U856" s="43"/>
      <c r="V856" s="43"/>
      <c r="W856" s="43"/>
      <c r="X856" s="43"/>
      <c r="Y856" s="43"/>
      <c r="Z856" s="43"/>
      <c r="AA856" s="43"/>
      <c r="AC856" s="43"/>
      <c r="AD856" s="43"/>
    </row>
    <row r="857" spans="1:30" ht="14.65" customHeight="1" x14ac:dyDescent="0.25">
      <c r="A857" s="42" t="str">
        <f>_xlfn.XLOOKUP(StatementLookup[[#This Row],[TopicID]],TopicLookup[TopicID],TopicLookup[SyllabusSubject])</f>
        <v>Science</v>
      </c>
      <c r="B857" s="43">
        <f>_xlfn.XLOOKUP(StatementLookup[[#This Row],[TopicID]],TopicLookup[TopicID],TopicLookup[SyllabusKeyStage])</f>
        <v>3</v>
      </c>
      <c r="C857" s="43" t="str">
        <f>_xlfn.XLOOKUP(StatementLookup[[#This Row],[TopicID]],topics!I:I,topics!D:D)</f>
        <v>KS3.Science</v>
      </c>
      <c r="D857" s="43" t="str">
        <f>_xlfn.XLOOKUP(StatementLookup[[#This Row],[TopicID]],topics!I:I,topics!E:E)</f>
        <v>Y8.Science</v>
      </c>
      <c r="E857" s="44">
        <v>8</v>
      </c>
      <c r="F857" s="36" t="s">
        <v>10</v>
      </c>
      <c r="G857" s="45">
        <v>5</v>
      </c>
      <c r="H857" s="36">
        <v>2</v>
      </c>
      <c r="I857" s="46">
        <v>2</v>
      </c>
      <c r="J85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8P5</v>
      </c>
      <c r="K85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8P5.2</v>
      </c>
      <c r="L85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8P5.2.2</v>
      </c>
      <c r="M857" s="26" t="str">
        <f>IF(ISERROR(_xlfn.XLOOKUP(StatementLookup[[#This Row],[TopicID]],TopicLookup[TopicID],TopicLookup[TopicTitle])),"",_xlfn.XLOOKUP(StatementLookup[[#This Row],[TopicID]],TopicLookup[TopicID],TopicLookup[TopicTitle]))</f>
        <v>Electromagnetism</v>
      </c>
      <c r="N857" s="42" t="str">
        <f>IF(ISERROR(_xlfn.XLOOKUP(StatementLookup[[#This Row],[LessonID]],LessonLookup[LessonID],LessonLookup[LessonTitle])),"",_xlfn.XLOOKUP(StatementLookup[[#This Row],[LessonID]],LessonLookup[LessonID],LessonLookup[LessonTitle]))</f>
        <v>Magnetic Fields (Practical)</v>
      </c>
      <c r="O857" s="1" t="str">
        <f>IF(StatementLookup[[#This Row],[LearningStatementEnter]]="",StatementLookup[[#This Row],[LearningStatementAuto]],StatementLookup[[#This Row],[LearningStatementEnter]])</f>
        <v>Test a series of materials and identify whether they are a magnet, magnetic or non-magnetic</v>
      </c>
      <c r="P857" s="43" t="s">
        <v>877</v>
      </c>
      <c r="Q857" s="1" t="s">
        <v>2953</v>
      </c>
      <c r="R857" s="1"/>
      <c r="S85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57" s="43"/>
      <c r="U857" s="43"/>
      <c r="V857" s="43"/>
      <c r="W857" s="43"/>
      <c r="X857" s="43"/>
      <c r="Y857" s="43"/>
      <c r="Z857" s="43"/>
      <c r="AA857" s="43"/>
      <c r="AC857" s="43"/>
      <c r="AD857" s="43"/>
    </row>
    <row r="858" spans="1:30" ht="14.65" customHeight="1" x14ac:dyDescent="0.25">
      <c r="A858" s="42" t="str">
        <f>_xlfn.XLOOKUP(StatementLookup[[#This Row],[TopicID]],TopicLookup[TopicID],TopicLookup[SyllabusSubject])</f>
        <v>Science</v>
      </c>
      <c r="B858" s="43">
        <f>_xlfn.XLOOKUP(StatementLookup[[#This Row],[TopicID]],TopicLookup[TopicID],TopicLookup[SyllabusKeyStage])</f>
        <v>3</v>
      </c>
      <c r="C858" s="43" t="str">
        <f>_xlfn.XLOOKUP(StatementLookup[[#This Row],[TopicID]],topics!I:I,topics!D:D)</f>
        <v>KS3.Science</v>
      </c>
      <c r="D858" s="43" t="str">
        <f>_xlfn.XLOOKUP(StatementLookup[[#This Row],[TopicID]],topics!I:I,topics!E:E)</f>
        <v>Y8.Science</v>
      </c>
      <c r="E858" s="44">
        <v>8</v>
      </c>
      <c r="F858" s="36" t="s">
        <v>10</v>
      </c>
      <c r="G858" s="45">
        <v>5</v>
      </c>
      <c r="H858" s="36">
        <v>2</v>
      </c>
      <c r="I858" s="46">
        <v>3</v>
      </c>
      <c r="J85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8P5</v>
      </c>
      <c r="K85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8P5.2</v>
      </c>
      <c r="L85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8P5.2.3</v>
      </c>
      <c r="M858" s="26" t="str">
        <f>IF(ISERROR(_xlfn.XLOOKUP(StatementLookup[[#This Row],[TopicID]],TopicLookup[TopicID],TopicLookup[TopicTitle])),"",_xlfn.XLOOKUP(StatementLookup[[#This Row],[TopicID]],TopicLookup[TopicID],TopicLookup[TopicTitle]))</f>
        <v>Electromagnetism</v>
      </c>
      <c r="N858" s="42" t="str">
        <f>IF(ISERROR(_xlfn.XLOOKUP(StatementLookup[[#This Row],[LessonID]],LessonLookup[LessonID],LessonLookup[LessonTitle])),"",_xlfn.XLOOKUP(StatementLookup[[#This Row],[LessonID]],LessonLookup[LessonID],LessonLookup[LessonTitle]))</f>
        <v>Magnetic Fields (Practical)</v>
      </c>
      <c r="O858" s="1" t="str">
        <f>IF(StatementLookup[[#This Row],[LearningStatementEnter]]="",StatementLookup[[#This Row],[LearningStatementAuto]],StatementLookup[[#This Row],[LearningStatementEnter]])</f>
        <v>Create a test to find out which magnet has the strongest magnetic field</v>
      </c>
      <c r="P858" s="43" t="s">
        <v>1865</v>
      </c>
      <c r="Q858" s="1" t="s">
        <v>2953</v>
      </c>
      <c r="R858" s="1"/>
      <c r="S85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58" s="43"/>
      <c r="U858" s="43"/>
      <c r="V858" s="43"/>
      <c r="W858" s="43"/>
      <c r="X858" s="43"/>
      <c r="Y858" s="43"/>
      <c r="Z858" s="43"/>
      <c r="AA858" s="43"/>
      <c r="AC858" s="43"/>
      <c r="AD858" s="43"/>
    </row>
    <row r="859" spans="1:30" ht="14.65" customHeight="1" x14ac:dyDescent="0.25">
      <c r="A859" s="42" t="str">
        <f>_xlfn.XLOOKUP(StatementLookup[[#This Row],[TopicID]],TopicLookup[TopicID],TopicLookup[SyllabusSubject])</f>
        <v>Science</v>
      </c>
      <c r="B859" s="43">
        <f>_xlfn.XLOOKUP(StatementLookup[[#This Row],[TopicID]],TopicLookup[TopicID],TopicLookup[SyllabusKeyStage])</f>
        <v>3</v>
      </c>
      <c r="C859" s="43" t="str">
        <f>_xlfn.XLOOKUP(StatementLookup[[#This Row],[TopicID]],topics!I:I,topics!D:D)</f>
        <v>KS3.Science</v>
      </c>
      <c r="D859" s="43" t="str">
        <f>_xlfn.XLOOKUP(StatementLookup[[#This Row],[TopicID]],topics!I:I,topics!E:E)</f>
        <v>Y8.Science</v>
      </c>
      <c r="E859" s="44">
        <v>8</v>
      </c>
      <c r="F859" s="36" t="s">
        <v>10</v>
      </c>
      <c r="G859" s="45">
        <v>5</v>
      </c>
      <c r="H859" s="36">
        <v>3</v>
      </c>
      <c r="I859" s="46">
        <v>1</v>
      </c>
      <c r="J85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8P5</v>
      </c>
      <c r="K85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8P5.3</v>
      </c>
      <c r="L85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8P5.3.1</v>
      </c>
      <c r="M859" s="26" t="str">
        <f>IF(ISERROR(_xlfn.XLOOKUP(StatementLookup[[#This Row],[TopicID]],TopicLookup[TopicID],TopicLookup[TopicTitle])),"",_xlfn.XLOOKUP(StatementLookup[[#This Row],[TopicID]],TopicLookup[TopicID],TopicLookup[TopicTitle]))</f>
        <v>Electromagnetism</v>
      </c>
      <c r="N859" s="42" t="str">
        <f>IF(ISERROR(_xlfn.XLOOKUP(StatementLookup[[#This Row],[LessonID]],LessonLookup[LessonID],LessonLookup[LessonTitle])),"",_xlfn.XLOOKUP(StatementLookup[[#This Row],[LessonID]],LessonLookup[LessonID],LessonLookup[LessonTitle]))</f>
        <v>Magnetic Field Around a Wire (Demo)</v>
      </c>
      <c r="O859" s="1" t="str">
        <f>IF(StatementLookup[[#This Row],[LearningStatementEnter]]="",StatementLookup[[#This Row],[LearningStatementAuto]],StatementLookup[[#This Row],[LearningStatementEnter]])</f>
        <v>Draw the magnetic field that is produced by a current carrying wire</v>
      </c>
      <c r="P859" s="43" t="s">
        <v>1866</v>
      </c>
      <c r="Q859" s="1" t="s">
        <v>2953</v>
      </c>
      <c r="R859" s="1"/>
      <c r="S85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59" s="43"/>
      <c r="U859" s="43"/>
      <c r="V859" s="43"/>
      <c r="W859" s="43"/>
      <c r="X859" s="43"/>
      <c r="Y859" s="43"/>
      <c r="Z859" s="43"/>
      <c r="AA859" s="43"/>
      <c r="AC859" s="43"/>
      <c r="AD859" s="43"/>
    </row>
    <row r="860" spans="1:30" ht="14.65" customHeight="1" x14ac:dyDescent="0.25">
      <c r="A860" s="42" t="str">
        <f>_xlfn.XLOOKUP(StatementLookup[[#This Row],[TopicID]],TopicLookup[TopicID],TopicLookup[SyllabusSubject])</f>
        <v>Science</v>
      </c>
      <c r="B860" s="43">
        <f>_xlfn.XLOOKUP(StatementLookup[[#This Row],[TopicID]],TopicLookup[TopicID],TopicLookup[SyllabusKeyStage])</f>
        <v>3</v>
      </c>
      <c r="C860" s="43" t="str">
        <f>_xlfn.XLOOKUP(StatementLookup[[#This Row],[TopicID]],topics!I:I,topics!D:D)</f>
        <v>KS3.Science</v>
      </c>
      <c r="D860" s="43" t="str">
        <f>_xlfn.XLOOKUP(StatementLookup[[#This Row],[TopicID]],topics!I:I,topics!E:E)</f>
        <v>Y8.Science</v>
      </c>
      <c r="E860" s="44">
        <v>8</v>
      </c>
      <c r="F860" s="36" t="s">
        <v>10</v>
      </c>
      <c r="G860" s="45">
        <v>5</v>
      </c>
      <c r="H860" s="36">
        <v>3</v>
      </c>
      <c r="I860" s="46">
        <v>2</v>
      </c>
      <c r="J86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8P5</v>
      </c>
      <c r="K86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8P5.3</v>
      </c>
      <c r="L86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8P5.3.2</v>
      </c>
      <c r="M860" s="26" t="str">
        <f>IF(ISERROR(_xlfn.XLOOKUP(StatementLookup[[#This Row],[TopicID]],TopicLookup[TopicID],TopicLookup[TopicTitle])),"",_xlfn.XLOOKUP(StatementLookup[[#This Row],[TopicID]],TopicLookup[TopicID],TopicLookup[TopicTitle]))</f>
        <v>Electromagnetism</v>
      </c>
      <c r="N860" s="42" t="str">
        <f>IF(ISERROR(_xlfn.XLOOKUP(StatementLookup[[#This Row],[LessonID]],LessonLookup[LessonID],LessonLookup[LessonTitle])),"",_xlfn.XLOOKUP(StatementLookup[[#This Row],[LessonID]],LessonLookup[LessonID],LessonLookup[LessonTitle]))</f>
        <v>Magnetic Field Around a Wire (Demo)</v>
      </c>
      <c r="O860" s="1" t="str">
        <f>IF(StatementLookup[[#This Row],[LearningStatementEnter]]="",StatementLookup[[#This Row],[LearningStatementAuto]],StatementLookup[[#This Row],[LearningStatementEnter]])</f>
        <v>Describe how to use the right-hand grip rule</v>
      </c>
      <c r="P860" s="43" t="s">
        <v>1867</v>
      </c>
      <c r="Q860" s="1" t="s">
        <v>2953</v>
      </c>
      <c r="R860" s="1"/>
      <c r="S86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60" s="43"/>
      <c r="U860" s="43"/>
      <c r="V860" s="43"/>
      <c r="W860" s="43"/>
      <c r="X860" s="43"/>
      <c r="Y860" s="43"/>
      <c r="Z860" s="43"/>
      <c r="AA860" s="43"/>
      <c r="AC860" s="43"/>
      <c r="AD860" s="43"/>
    </row>
    <row r="861" spans="1:30" ht="14.65" customHeight="1" x14ac:dyDescent="0.25">
      <c r="A861" s="42" t="str">
        <f>_xlfn.XLOOKUP(StatementLookup[[#This Row],[TopicID]],TopicLookup[TopicID],TopicLookup[SyllabusSubject])</f>
        <v>Science</v>
      </c>
      <c r="B861" s="43">
        <f>_xlfn.XLOOKUP(StatementLookup[[#This Row],[TopicID]],TopicLookup[TopicID],TopicLookup[SyllabusKeyStage])</f>
        <v>3</v>
      </c>
      <c r="C861" s="43" t="str">
        <f>_xlfn.XLOOKUP(StatementLookup[[#This Row],[TopicID]],topics!I:I,topics!D:D)</f>
        <v>KS3.Science</v>
      </c>
      <c r="D861" s="43" t="str">
        <f>_xlfn.XLOOKUP(StatementLookup[[#This Row],[TopicID]],topics!I:I,topics!E:E)</f>
        <v>Y8.Science</v>
      </c>
      <c r="E861" s="44">
        <v>8</v>
      </c>
      <c r="F861" s="36" t="s">
        <v>10</v>
      </c>
      <c r="G861" s="45">
        <v>5</v>
      </c>
      <c r="H861" s="36">
        <v>3</v>
      </c>
      <c r="I861" s="46">
        <v>3</v>
      </c>
      <c r="J86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8P5</v>
      </c>
      <c r="K86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8P5.3</v>
      </c>
      <c r="L86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8P5.3.3</v>
      </c>
      <c r="M861" s="26" t="str">
        <f>IF(ISERROR(_xlfn.XLOOKUP(StatementLookup[[#This Row],[TopicID]],TopicLookup[TopicID],TopicLookup[TopicTitle])),"",_xlfn.XLOOKUP(StatementLookup[[#This Row],[TopicID]],TopicLookup[TopicID],TopicLookup[TopicTitle]))</f>
        <v>Electromagnetism</v>
      </c>
      <c r="N861" s="42" t="str">
        <f>IF(ISERROR(_xlfn.XLOOKUP(StatementLookup[[#This Row],[LessonID]],LessonLookup[LessonID],LessonLookup[LessonTitle])),"",_xlfn.XLOOKUP(StatementLookup[[#This Row],[LessonID]],LessonLookup[LessonID],LessonLookup[LessonTitle]))</f>
        <v>Magnetic Field Around a Wire (Demo)</v>
      </c>
      <c r="O861" s="1" t="str">
        <f>IF(StatementLookup[[#This Row],[LearningStatementEnter]]="",StatementLookup[[#This Row],[LearningStatementAuto]],StatementLookup[[#This Row],[LearningStatementEnter]])</f>
        <v>Explain how to use plotting compasses to show the magnetic field around a current carrying wire</v>
      </c>
      <c r="P861" s="43" t="s">
        <v>1868</v>
      </c>
      <c r="Q861" s="1" t="s">
        <v>2953</v>
      </c>
      <c r="R861" s="1"/>
      <c r="S86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61" s="43"/>
      <c r="U861" s="43"/>
      <c r="V861" s="43"/>
      <c r="W861" s="43"/>
      <c r="X861" s="43"/>
      <c r="Y861" s="43"/>
      <c r="Z861" s="43"/>
      <c r="AA861" s="43"/>
      <c r="AC861" s="43"/>
      <c r="AD861" s="43"/>
    </row>
    <row r="862" spans="1:30" ht="14.65" customHeight="1" x14ac:dyDescent="0.25">
      <c r="A862" s="42" t="str">
        <f>_xlfn.XLOOKUP(StatementLookup[[#This Row],[TopicID]],TopicLookup[TopicID],TopicLookup[SyllabusSubject])</f>
        <v>Science</v>
      </c>
      <c r="B862" s="43">
        <f>_xlfn.XLOOKUP(StatementLookup[[#This Row],[TopicID]],TopicLookup[TopicID],TopicLookup[SyllabusKeyStage])</f>
        <v>3</v>
      </c>
      <c r="C862" s="43" t="str">
        <f>_xlfn.XLOOKUP(StatementLookup[[#This Row],[TopicID]],topics!I:I,topics!D:D)</f>
        <v>KS3.Science</v>
      </c>
      <c r="D862" s="43" t="str">
        <f>_xlfn.XLOOKUP(StatementLookup[[#This Row],[TopicID]],topics!I:I,topics!E:E)</f>
        <v>Y8.Science</v>
      </c>
      <c r="E862" s="44">
        <v>8</v>
      </c>
      <c r="F862" s="36" t="s">
        <v>10</v>
      </c>
      <c r="G862" s="45">
        <v>5</v>
      </c>
      <c r="H862" s="36">
        <v>4</v>
      </c>
      <c r="I862" s="46">
        <v>1</v>
      </c>
      <c r="J86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8P5</v>
      </c>
      <c r="K86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8P5.4</v>
      </c>
      <c r="L86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8P5.4.1</v>
      </c>
      <c r="M862" s="26" t="str">
        <f>IF(ISERROR(_xlfn.XLOOKUP(StatementLookup[[#This Row],[TopicID]],TopicLookup[TopicID],TopicLookup[TopicTitle])),"",_xlfn.XLOOKUP(StatementLookup[[#This Row],[TopicID]],TopicLookup[TopicID],TopicLookup[TopicTitle]))</f>
        <v>Electromagnetism</v>
      </c>
      <c r="N862" s="42" t="str">
        <f>IF(ISERROR(_xlfn.XLOOKUP(StatementLookup[[#This Row],[LessonID]],LessonLookup[LessonID],LessonLookup[LessonTitle])),"",_xlfn.XLOOKUP(StatementLookup[[#This Row],[LessonID]],LessonLookup[LessonID],LessonLookup[LessonTitle]))</f>
        <v>Electromagnetism</v>
      </c>
      <c r="O862" s="1" t="str">
        <f>IF(StatementLookup[[#This Row],[LearningStatementEnter]]="",StatementLookup[[#This Row],[LearningStatementAuto]],StatementLookup[[#This Row],[LearningStatementEnter]])</f>
        <v>Draw and label a simple electromagnet</v>
      </c>
      <c r="P862" s="43" t="s">
        <v>1869</v>
      </c>
      <c r="Q862" s="1" t="s">
        <v>2953</v>
      </c>
      <c r="R862" s="1"/>
      <c r="S86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62" s="43"/>
      <c r="U862" s="43"/>
      <c r="V862" s="43"/>
      <c r="W862" s="43"/>
      <c r="X862" s="43"/>
      <c r="Y862" s="43"/>
      <c r="Z862" s="43"/>
      <c r="AA862" s="43"/>
      <c r="AC862" s="43"/>
      <c r="AD862" s="43"/>
    </row>
    <row r="863" spans="1:30" ht="14.65" customHeight="1" x14ac:dyDescent="0.25">
      <c r="A863" s="42" t="str">
        <f>_xlfn.XLOOKUP(StatementLookup[[#This Row],[TopicID]],TopicLookup[TopicID],TopicLookup[SyllabusSubject])</f>
        <v>Science</v>
      </c>
      <c r="B863" s="43">
        <f>_xlfn.XLOOKUP(StatementLookup[[#This Row],[TopicID]],TopicLookup[TopicID],TopicLookup[SyllabusKeyStage])</f>
        <v>3</v>
      </c>
      <c r="C863" s="43" t="str">
        <f>_xlfn.XLOOKUP(StatementLookup[[#This Row],[TopicID]],topics!I:I,topics!D:D)</f>
        <v>KS3.Science</v>
      </c>
      <c r="D863" s="43" t="str">
        <f>_xlfn.XLOOKUP(StatementLookup[[#This Row],[TopicID]],topics!I:I,topics!E:E)</f>
        <v>Y8.Science</v>
      </c>
      <c r="E863" s="44">
        <v>8</v>
      </c>
      <c r="F863" s="36" t="s">
        <v>10</v>
      </c>
      <c r="G863" s="45">
        <v>5</v>
      </c>
      <c r="H863" s="36">
        <v>4</v>
      </c>
      <c r="I863" s="46">
        <v>2</v>
      </c>
      <c r="J86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8P5</v>
      </c>
      <c r="K86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8P5.4</v>
      </c>
      <c r="L86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8P5.4.2</v>
      </c>
      <c r="M863" s="26" t="str">
        <f>IF(ISERROR(_xlfn.XLOOKUP(StatementLookup[[#This Row],[TopicID]],TopicLookup[TopicID],TopicLookup[TopicTitle])),"",_xlfn.XLOOKUP(StatementLookup[[#This Row],[TopicID]],TopicLookup[TopicID],TopicLookup[TopicTitle]))</f>
        <v>Electromagnetism</v>
      </c>
      <c r="N863" s="42" t="str">
        <f>IF(ISERROR(_xlfn.XLOOKUP(StatementLookup[[#This Row],[LessonID]],LessonLookup[LessonID],LessonLookup[LessonTitle])),"",_xlfn.XLOOKUP(StatementLookup[[#This Row],[LessonID]],LessonLookup[LessonID],LessonLookup[LessonTitle]))</f>
        <v>Electromagnetism</v>
      </c>
      <c r="O863" s="1" t="str">
        <f>IF(StatementLookup[[#This Row],[LearningStatementEnter]]="",StatementLookup[[#This Row],[LearningStatementAuto]],StatementLookup[[#This Row],[LearningStatementEnter]])</f>
        <v>Describe how to test the strength of an electromagnet</v>
      </c>
      <c r="P863" s="43" t="s">
        <v>1870</v>
      </c>
      <c r="Q863" s="1" t="s">
        <v>2953</v>
      </c>
      <c r="R863" s="1"/>
      <c r="S86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63" s="43"/>
      <c r="U863" s="43"/>
      <c r="V863" s="43"/>
      <c r="W863" s="43"/>
      <c r="X863" s="43"/>
      <c r="Y863" s="43"/>
      <c r="Z863" s="43"/>
      <c r="AA863" s="43"/>
      <c r="AC863" s="43"/>
      <c r="AD863" s="43"/>
    </row>
    <row r="864" spans="1:30" ht="14.65" customHeight="1" x14ac:dyDescent="0.25">
      <c r="A864" s="42" t="str">
        <f>_xlfn.XLOOKUP(StatementLookup[[#This Row],[TopicID]],TopicLookup[TopicID],TopicLookup[SyllabusSubject])</f>
        <v>Science</v>
      </c>
      <c r="B864" s="43">
        <f>_xlfn.XLOOKUP(StatementLookup[[#This Row],[TopicID]],TopicLookup[TopicID],TopicLookup[SyllabusKeyStage])</f>
        <v>3</v>
      </c>
      <c r="C864" s="43" t="str">
        <f>_xlfn.XLOOKUP(StatementLookup[[#This Row],[TopicID]],topics!I:I,topics!D:D)</f>
        <v>KS3.Science</v>
      </c>
      <c r="D864" s="43" t="str">
        <f>_xlfn.XLOOKUP(StatementLookup[[#This Row],[TopicID]],topics!I:I,topics!E:E)</f>
        <v>Y8.Science</v>
      </c>
      <c r="E864" s="44">
        <v>8</v>
      </c>
      <c r="F864" s="36" t="s">
        <v>10</v>
      </c>
      <c r="G864" s="45">
        <v>5</v>
      </c>
      <c r="H864" s="36">
        <v>4</v>
      </c>
      <c r="I864" s="46">
        <v>3</v>
      </c>
      <c r="J86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8P5</v>
      </c>
      <c r="K86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8P5.4</v>
      </c>
      <c r="L86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8P5.4.3</v>
      </c>
      <c r="M864" s="26" t="str">
        <f>IF(ISERROR(_xlfn.XLOOKUP(StatementLookup[[#This Row],[TopicID]],TopicLookup[TopicID],TopicLookup[TopicTitle])),"",_xlfn.XLOOKUP(StatementLookup[[#This Row],[TopicID]],TopicLookup[TopicID],TopicLookup[TopicTitle]))</f>
        <v>Electromagnetism</v>
      </c>
      <c r="N864" s="42" t="str">
        <f>IF(ISERROR(_xlfn.XLOOKUP(StatementLookup[[#This Row],[LessonID]],LessonLookup[LessonID],LessonLookup[LessonTitle])),"",_xlfn.XLOOKUP(StatementLookup[[#This Row],[LessonID]],LessonLookup[LessonID],LessonLookup[LessonTitle]))</f>
        <v>Electromagnetism</v>
      </c>
      <c r="O864" s="1" t="str">
        <f>IF(StatementLookup[[#This Row],[LearningStatementEnter]]="",StatementLookup[[#This Row],[LearningStatementAuto]],StatementLookup[[#This Row],[LearningStatementEnter]])</f>
        <v>Explain the pros and cons of an electromagnet</v>
      </c>
      <c r="P864" s="43" t="s">
        <v>882</v>
      </c>
      <c r="Q864" s="1" t="s">
        <v>2953</v>
      </c>
      <c r="R864" s="1"/>
      <c r="S86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64" s="43"/>
      <c r="U864" s="43"/>
      <c r="V864" s="43"/>
      <c r="W864" s="43"/>
      <c r="X864" s="43"/>
      <c r="Y864" s="43"/>
      <c r="Z864" s="43"/>
      <c r="AA864" s="43"/>
      <c r="AC864" s="43"/>
      <c r="AD864" s="43"/>
    </row>
    <row r="865" spans="1:30" ht="14.65" customHeight="1" x14ac:dyDescent="0.25">
      <c r="A865" s="42" t="str">
        <f>_xlfn.XLOOKUP(StatementLookup[[#This Row],[TopicID]],TopicLookup[TopicID],TopicLookup[SyllabusSubject])</f>
        <v>Science</v>
      </c>
      <c r="B865" s="43">
        <f>_xlfn.XLOOKUP(StatementLookup[[#This Row],[TopicID]],TopicLookup[TopicID],TopicLookup[SyllabusKeyStage])</f>
        <v>3</v>
      </c>
      <c r="C865" s="43" t="str">
        <f>_xlfn.XLOOKUP(StatementLookup[[#This Row],[TopicID]],topics!I:I,topics!D:D)</f>
        <v>KS3.Science</v>
      </c>
      <c r="D865" s="43" t="str">
        <f>_xlfn.XLOOKUP(StatementLookup[[#This Row],[TopicID]],topics!I:I,topics!E:E)</f>
        <v>Y8.Science</v>
      </c>
      <c r="E865" s="44">
        <v>8</v>
      </c>
      <c r="F865" s="36" t="s">
        <v>10</v>
      </c>
      <c r="G865" s="45">
        <v>5</v>
      </c>
      <c r="H865" s="36">
        <v>5</v>
      </c>
      <c r="I865" s="46">
        <v>1</v>
      </c>
      <c r="J86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8P5</v>
      </c>
      <c r="K86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8P5.5</v>
      </c>
      <c r="L86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8P5.5.1</v>
      </c>
      <c r="M865" s="26" t="str">
        <f>IF(ISERROR(_xlfn.XLOOKUP(StatementLookup[[#This Row],[TopicID]],TopicLookup[TopicID],TopicLookup[TopicTitle])),"",_xlfn.XLOOKUP(StatementLookup[[#This Row],[TopicID]],TopicLookup[TopicID],TopicLookup[TopicTitle]))</f>
        <v>Electromagnetism</v>
      </c>
      <c r="N865" s="42" t="str">
        <f>IF(ISERROR(_xlfn.XLOOKUP(StatementLookup[[#This Row],[LessonID]],LessonLookup[LessonID],LessonLookup[LessonTitle])),"",_xlfn.XLOOKUP(StatementLookup[[#This Row],[LessonID]],LessonLookup[LessonID],LessonLookup[LessonTitle]))</f>
        <v>Making Electromagnets (Practical)</v>
      </c>
      <c r="O865" s="1" t="str">
        <f>IF(StatementLookup[[#This Row],[LearningStatementEnter]]="",StatementLookup[[#This Row],[LearningStatementAuto]],StatementLookup[[#This Row],[LearningStatementEnter]])</f>
        <v>Build a simple electromagnet</v>
      </c>
      <c r="P865" s="43" t="s">
        <v>1871</v>
      </c>
      <c r="Q865" s="1" t="s">
        <v>2953</v>
      </c>
      <c r="R865" s="1"/>
      <c r="S86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65" s="43"/>
      <c r="U865" s="43"/>
      <c r="V865" s="43"/>
      <c r="W865" s="43"/>
      <c r="X865" s="43"/>
      <c r="Y865" s="43"/>
      <c r="Z865" s="43"/>
      <c r="AA865" s="43"/>
      <c r="AC865" s="43"/>
      <c r="AD865" s="43"/>
    </row>
    <row r="866" spans="1:30" ht="14.65" customHeight="1" x14ac:dyDescent="0.25">
      <c r="A866" s="42" t="str">
        <f>_xlfn.XLOOKUP(StatementLookup[[#This Row],[TopicID]],TopicLookup[TopicID],TopicLookup[SyllabusSubject])</f>
        <v>Science</v>
      </c>
      <c r="B866" s="43">
        <f>_xlfn.XLOOKUP(StatementLookup[[#This Row],[TopicID]],TopicLookup[TopicID],TopicLookup[SyllabusKeyStage])</f>
        <v>3</v>
      </c>
      <c r="C866" s="43" t="str">
        <f>_xlfn.XLOOKUP(StatementLookup[[#This Row],[TopicID]],topics!I:I,topics!D:D)</f>
        <v>KS3.Science</v>
      </c>
      <c r="D866" s="43" t="str">
        <f>_xlfn.XLOOKUP(StatementLookup[[#This Row],[TopicID]],topics!I:I,topics!E:E)</f>
        <v>Y8.Science</v>
      </c>
      <c r="E866" s="44">
        <v>8</v>
      </c>
      <c r="F866" s="36" t="s">
        <v>10</v>
      </c>
      <c r="G866" s="45">
        <v>5</v>
      </c>
      <c r="H866" s="36">
        <v>5</v>
      </c>
      <c r="I866" s="46">
        <v>2</v>
      </c>
      <c r="J86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8P5</v>
      </c>
      <c r="K86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8P5.5</v>
      </c>
      <c r="L86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8P5.5.2</v>
      </c>
      <c r="M866" s="26" t="str">
        <f>IF(ISERROR(_xlfn.XLOOKUP(StatementLookup[[#This Row],[TopicID]],TopicLookup[TopicID],TopicLookup[TopicTitle])),"",_xlfn.XLOOKUP(StatementLookup[[#This Row],[TopicID]],TopicLookup[TopicID],TopicLookup[TopicTitle]))</f>
        <v>Electromagnetism</v>
      </c>
      <c r="N866" s="42" t="str">
        <f>IF(ISERROR(_xlfn.XLOOKUP(StatementLookup[[#This Row],[LessonID]],LessonLookup[LessonID],LessonLookup[LessonTitle])),"",_xlfn.XLOOKUP(StatementLookup[[#This Row],[LessonID]],LessonLookup[LessonID],LessonLookup[LessonTitle]))</f>
        <v>Making Electromagnets (Practical)</v>
      </c>
      <c r="O866" s="1" t="str">
        <f>IF(StatementLookup[[#This Row],[LearningStatementEnter]]="",StatementLookup[[#This Row],[LearningStatementAuto]],StatementLookup[[#This Row],[LearningStatementEnter]])</f>
        <v>Devise a simple way of showing that your electromagnet works</v>
      </c>
      <c r="P866" s="43" t="s">
        <v>1872</v>
      </c>
      <c r="Q866" s="1" t="s">
        <v>2953</v>
      </c>
      <c r="R866" s="1"/>
      <c r="S86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66" s="43"/>
      <c r="U866" s="43"/>
      <c r="V866" s="43"/>
      <c r="W866" s="43"/>
      <c r="X866" s="43"/>
      <c r="Y866" s="43"/>
      <c r="Z866" s="43"/>
      <c r="AA866" s="43"/>
      <c r="AC866" s="43"/>
      <c r="AD866" s="43"/>
    </row>
    <row r="867" spans="1:30" ht="14.65" customHeight="1" x14ac:dyDescent="0.25">
      <c r="A867" s="42" t="str">
        <f>_xlfn.XLOOKUP(StatementLookup[[#This Row],[TopicID]],TopicLookup[TopicID],TopicLookup[SyllabusSubject])</f>
        <v>Science</v>
      </c>
      <c r="B867" s="43">
        <f>_xlfn.XLOOKUP(StatementLookup[[#This Row],[TopicID]],TopicLookup[TopicID],TopicLookup[SyllabusKeyStage])</f>
        <v>3</v>
      </c>
      <c r="C867" s="43" t="str">
        <f>_xlfn.XLOOKUP(StatementLookup[[#This Row],[TopicID]],topics!I:I,topics!D:D)</f>
        <v>KS3.Science</v>
      </c>
      <c r="D867" s="43" t="str">
        <f>_xlfn.XLOOKUP(StatementLookup[[#This Row],[TopicID]],topics!I:I,topics!E:E)</f>
        <v>Y8.Science</v>
      </c>
      <c r="E867" s="44">
        <v>8</v>
      </c>
      <c r="F867" s="36" t="s">
        <v>10</v>
      </c>
      <c r="G867" s="45">
        <v>5</v>
      </c>
      <c r="H867" s="36">
        <v>5</v>
      </c>
      <c r="I867" s="46">
        <v>3</v>
      </c>
      <c r="J86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8P5</v>
      </c>
      <c r="K86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8P5.5</v>
      </c>
      <c r="L86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8P5.5.3</v>
      </c>
      <c r="M867" s="26" t="str">
        <f>IF(ISERROR(_xlfn.XLOOKUP(StatementLookup[[#This Row],[TopicID]],TopicLookup[TopicID],TopicLookup[TopicTitle])),"",_xlfn.XLOOKUP(StatementLookup[[#This Row],[TopicID]],TopicLookup[TopicID],TopicLookup[TopicTitle]))</f>
        <v>Electromagnetism</v>
      </c>
      <c r="N867" s="42" t="str">
        <f>IF(ISERROR(_xlfn.XLOOKUP(StatementLookup[[#This Row],[LessonID]],LessonLookup[LessonID],LessonLookup[LessonTitle])),"",_xlfn.XLOOKUP(StatementLookup[[#This Row],[LessonID]],LessonLookup[LessonID],LessonLookup[LessonTitle]))</f>
        <v>Making Electromagnets (Practical)</v>
      </c>
      <c r="O867" s="1" t="str">
        <f>IF(StatementLookup[[#This Row],[LearningStatementEnter]]="",StatementLookup[[#This Row],[LearningStatementAuto]],StatementLookup[[#This Row],[LearningStatementEnter]])</f>
        <v>Explain how to improve the strength of an electromagnet</v>
      </c>
      <c r="P867" s="43" t="s">
        <v>1873</v>
      </c>
      <c r="Q867" s="1" t="s">
        <v>2953</v>
      </c>
      <c r="R867" s="1"/>
      <c r="S86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67" s="43"/>
      <c r="U867" s="43"/>
      <c r="V867" s="43"/>
      <c r="W867" s="43"/>
      <c r="X867" s="43"/>
      <c r="Y867" s="43"/>
      <c r="Z867" s="43"/>
      <c r="AA867" s="43"/>
      <c r="AC867" s="43"/>
      <c r="AD867" s="43"/>
    </row>
    <row r="868" spans="1:30" ht="14.65" customHeight="1" x14ac:dyDescent="0.25">
      <c r="A868" s="42" t="str">
        <f>_xlfn.XLOOKUP(StatementLookup[[#This Row],[TopicID]],TopicLookup[TopicID],TopicLookup[SyllabusSubject])</f>
        <v>Science</v>
      </c>
      <c r="B868" s="43">
        <f>_xlfn.XLOOKUP(StatementLookup[[#This Row],[TopicID]],TopicLookup[TopicID],TopicLookup[SyllabusKeyStage])</f>
        <v>3</v>
      </c>
      <c r="C868" s="43" t="str">
        <f>_xlfn.XLOOKUP(StatementLookup[[#This Row],[TopicID]],topics!I:I,topics!D:D)</f>
        <v>KS3.Science</v>
      </c>
      <c r="D868" s="43" t="str">
        <f>_xlfn.XLOOKUP(StatementLookup[[#This Row],[TopicID]],topics!I:I,topics!E:E)</f>
        <v>Y8.Science</v>
      </c>
      <c r="E868" s="44">
        <v>8</v>
      </c>
      <c r="F868" s="36" t="s">
        <v>10</v>
      </c>
      <c r="G868" s="45">
        <v>5</v>
      </c>
      <c r="H868" s="36">
        <v>6</v>
      </c>
      <c r="I868" s="46">
        <v>1</v>
      </c>
      <c r="J86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8P5</v>
      </c>
      <c r="K86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8P5.6</v>
      </c>
      <c r="L86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8P5.6.1</v>
      </c>
      <c r="M868" s="26" t="str">
        <f>IF(ISERROR(_xlfn.XLOOKUP(StatementLookup[[#This Row],[TopicID]],TopicLookup[TopicID],TopicLookup[TopicTitle])),"",_xlfn.XLOOKUP(StatementLookup[[#This Row],[TopicID]],TopicLookup[TopicID],TopicLookup[TopicTitle]))</f>
        <v>Electromagnetism</v>
      </c>
      <c r="N868" s="42" t="str">
        <f>IF(ISERROR(_xlfn.XLOOKUP(StatementLookup[[#This Row],[LessonID]],LessonLookup[LessonID],LessonLookup[LessonTitle])),"",_xlfn.XLOOKUP(StatementLookup[[#This Row],[LessonID]],LessonLookup[LessonID],LessonLookup[LessonTitle]))</f>
        <v>Making Electromagnets Lesson 2 (Practical)</v>
      </c>
      <c r="O868" s="1" t="str">
        <f>IF(StatementLookup[[#This Row],[LearningStatementEnter]]="",StatementLookup[[#This Row],[LearningStatementAuto]],StatementLookup[[#This Row],[LearningStatementEnter]])</f>
        <v>Build an electromagnet that incorporates an ammeter and voltmeter</v>
      </c>
      <c r="P868" s="43" t="s">
        <v>1874</v>
      </c>
      <c r="Q868" s="1" t="s">
        <v>2953</v>
      </c>
      <c r="R868" s="1"/>
      <c r="S86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68" s="43"/>
      <c r="U868" s="43"/>
      <c r="V868" s="43"/>
      <c r="W868" s="43"/>
      <c r="X868" s="43"/>
      <c r="Y868" s="43"/>
      <c r="Z868" s="43"/>
      <c r="AA868" s="43"/>
      <c r="AC868" s="43"/>
      <c r="AD868" s="43"/>
    </row>
    <row r="869" spans="1:30" ht="14.65" customHeight="1" x14ac:dyDescent="0.25">
      <c r="A869" s="42" t="str">
        <f>_xlfn.XLOOKUP(StatementLookup[[#This Row],[TopicID]],TopicLookup[TopicID],TopicLookup[SyllabusSubject])</f>
        <v>Science</v>
      </c>
      <c r="B869" s="43">
        <f>_xlfn.XLOOKUP(StatementLookup[[#This Row],[TopicID]],TopicLookup[TopicID],TopicLookup[SyllabusKeyStage])</f>
        <v>3</v>
      </c>
      <c r="C869" s="43" t="str">
        <f>_xlfn.XLOOKUP(StatementLookup[[#This Row],[TopicID]],topics!I:I,topics!D:D)</f>
        <v>KS3.Science</v>
      </c>
      <c r="D869" s="43" t="str">
        <f>_xlfn.XLOOKUP(StatementLookup[[#This Row],[TopicID]],topics!I:I,topics!E:E)</f>
        <v>Y8.Science</v>
      </c>
      <c r="E869" s="44">
        <v>8</v>
      </c>
      <c r="F869" s="36" t="s">
        <v>10</v>
      </c>
      <c r="G869" s="45">
        <v>5</v>
      </c>
      <c r="H869" s="36">
        <v>6</v>
      </c>
      <c r="I869" s="46">
        <v>2</v>
      </c>
      <c r="J86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8P5</v>
      </c>
      <c r="K86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8P5.6</v>
      </c>
      <c r="L86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8P5.6.2</v>
      </c>
      <c r="M869" s="26" t="str">
        <f>IF(ISERROR(_xlfn.XLOOKUP(StatementLookup[[#This Row],[TopicID]],TopicLookup[TopicID],TopicLookup[TopicTitle])),"",_xlfn.XLOOKUP(StatementLookup[[#This Row],[TopicID]],TopicLookup[TopicID],TopicLookup[TopicTitle]))</f>
        <v>Electromagnetism</v>
      </c>
      <c r="N869" s="42" t="str">
        <f>IF(ISERROR(_xlfn.XLOOKUP(StatementLookup[[#This Row],[LessonID]],LessonLookup[LessonID],LessonLookup[LessonTitle])),"",_xlfn.XLOOKUP(StatementLookup[[#This Row],[LessonID]],LessonLookup[LessonID],LessonLookup[LessonTitle]))</f>
        <v>Making Electromagnets Lesson 2 (Practical)</v>
      </c>
      <c r="O869" s="1" t="str">
        <f>IF(StatementLookup[[#This Row],[LearningStatementEnter]]="",StatementLookup[[#This Row],[LearningStatementAuto]],StatementLookup[[#This Row],[LearningStatementEnter]])</f>
        <v>Describe how the current and voltage affects the strength of the electromagnet</v>
      </c>
      <c r="P869" s="43" t="s">
        <v>1875</v>
      </c>
      <c r="Q869" s="1" t="s">
        <v>2953</v>
      </c>
      <c r="R869" s="1"/>
      <c r="S86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69" s="43"/>
      <c r="U869" s="43"/>
      <c r="V869" s="43"/>
      <c r="W869" s="43"/>
      <c r="X869" s="43"/>
      <c r="Y869" s="43"/>
      <c r="Z869" s="43"/>
      <c r="AA869" s="43"/>
      <c r="AC869" s="43"/>
      <c r="AD869" s="43"/>
    </row>
    <row r="870" spans="1:30" ht="14.65" customHeight="1" x14ac:dyDescent="0.25">
      <c r="A870" s="42" t="str">
        <f>_xlfn.XLOOKUP(StatementLookup[[#This Row],[TopicID]],TopicLookup[TopicID],TopicLookup[SyllabusSubject])</f>
        <v>Science</v>
      </c>
      <c r="B870" s="43">
        <f>_xlfn.XLOOKUP(StatementLookup[[#This Row],[TopicID]],TopicLookup[TopicID],TopicLookup[SyllabusKeyStage])</f>
        <v>3</v>
      </c>
      <c r="C870" s="43" t="str">
        <f>_xlfn.XLOOKUP(StatementLookup[[#This Row],[TopicID]],topics!I:I,topics!D:D)</f>
        <v>KS3.Science</v>
      </c>
      <c r="D870" s="43" t="str">
        <f>_xlfn.XLOOKUP(StatementLookup[[#This Row],[TopicID]],topics!I:I,topics!E:E)</f>
        <v>Y8.Science</v>
      </c>
      <c r="E870" s="44">
        <v>8</v>
      </c>
      <c r="F870" s="36" t="s">
        <v>10</v>
      </c>
      <c r="G870" s="45">
        <v>5</v>
      </c>
      <c r="H870" s="36">
        <v>6</v>
      </c>
      <c r="I870" s="46">
        <v>3</v>
      </c>
      <c r="J87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8P5</v>
      </c>
      <c r="K87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8P5.6</v>
      </c>
      <c r="L87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8P5.6.3</v>
      </c>
      <c r="M870" s="26" t="str">
        <f>IF(ISERROR(_xlfn.XLOOKUP(StatementLookup[[#This Row],[TopicID]],TopicLookup[TopicID],TopicLookup[TopicTitle])),"",_xlfn.XLOOKUP(StatementLookup[[#This Row],[TopicID]],TopicLookup[TopicID],TopicLookup[TopicTitle]))</f>
        <v>Electromagnetism</v>
      </c>
      <c r="N870" s="42" t="str">
        <f>IF(ISERROR(_xlfn.XLOOKUP(StatementLookup[[#This Row],[LessonID]],LessonLookup[LessonID],LessonLookup[LessonTitle])),"",_xlfn.XLOOKUP(StatementLookup[[#This Row],[LessonID]],LessonLookup[LessonID],LessonLookup[LessonTitle]))</f>
        <v>Making Electromagnets Lesson 2 (Practical)</v>
      </c>
      <c r="O870" s="1" t="str">
        <f>IF(StatementLookup[[#This Row],[LearningStatementEnter]]="",StatementLookup[[#This Row],[LearningStatementAuto]],StatementLookup[[#This Row],[LearningStatementEnter]])</f>
        <v>Explain how current and voltage affect the strength of the electromagnet</v>
      </c>
      <c r="P870" s="43" t="s">
        <v>1876</v>
      </c>
      <c r="Q870" s="1" t="s">
        <v>2953</v>
      </c>
      <c r="R870" s="1"/>
      <c r="S87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70" s="43"/>
      <c r="U870" s="43"/>
      <c r="V870" s="43"/>
      <c r="W870" s="43"/>
      <c r="X870" s="43"/>
      <c r="Y870" s="43"/>
      <c r="Z870" s="43"/>
      <c r="AA870" s="43"/>
      <c r="AC870" s="43"/>
      <c r="AD870" s="43"/>
    </row>
    <row r="871" spans="1:30" ht="14.65" customHeight="1" x14ac:dyDescent="0.25">
      <c r="A871" s="42" t="str">
        <f>_xlfn.XLOOKUP(StatementLookup[[#This Row],[TopicID]],TopicLookup[TopicID],TopicLookup[SyllabusSubject])</f>
        <v>Science</v>
      </c>
      <c r="B871" s="43">
        <f>_xlfn.XLOOKUP(StatementLookup[[#This Row],[TopicID]],TopicLookup[TopicID],TopicLookup[SyllabusKeyStage])</f>
        <v>3</v>
      </c>
      <c r="C871" s="43" t="str">
        <f>_xlfn.XLOOKUP(StatementLookup[[#This Row],[TopicID]],topics!I:I,topics!D:D)</f>
        <v>KS3.Science</v>
      </c>
      <c r="D871" s="43" t="str">
        <f>_xlfn.XLOOKUP(StatementLookup[[#This Row],[TopicID]],topics!I:I,topics!E:E)</f>
        <v>Y8.Science</v>
      </c>
      <c r="E871" s="44">
        <v>8</v>
      </c>
      <c r="F871" s="36" t="s">
        <v>10</v>
      </c>
      <c r="G871" s="45">
        <v>5</v>
      </c>
      <c r="H871" s="36">
        <v>7</v>
      </c>
      <c r="I871" s="46">
        <v>1</v>
      </c>
      <c r="J87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8P5</v>
      </c>
      <c r="K87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8P5.7</v>
      </c>
      <c r="L87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8P5.7.1</v>
      </c>
      <c r="M871" s="26" t="str">
        <f>IF(ISERROR(_xlfn.XLOOKUP(StatementLookup[[#This Row],[TopicID]],TopicLookup[TopicID],TopicLookup[TopicTitle])),"",_xlfn.XLOOKUP(StatementLookup[[#This Row],[TopicID]],TopicLookup[TopicID],TopicLookup[TopicTitle]))</f>
        <v>Electromagnetism</v>
      </c>
      <c r="N871" s="42" t="str">
        <f>IF(ISERROR(_xlfn.XLOOKUP(StatementLookup[[#This Row],[LessonID]],LessonLookup[LessonID],LessonLookup[LessonTitle])),"",_xlfn.XLOOKUP(StatementLookup[[#This Row],[LessonID]],LessonLookup[LessonID],LessonLookup[LessonTitle]))</f>
        <v>Electrostatics (Practical)</v>
      </c>
      <c r="O871" s="1" t="str">
        <f>IF(StatementLookup[[#This Row],[LearningStatementEnter]]="",StatementLookup[[#This Row],[LearningStatementAuto]],StatementLookup[[#This Row],[LearningStatementEnter]])</f>
        <v>Draw and label the electric fields around a positive and negative charge</v>
      </c>
      <c r="P871" s="43" t="s">
        <v>1877</v>
      </c>
      <c r="Q871" s="1" t="s">
        <v>2953</v>
      </c>
      <c r="R871" s="1"/>
      <c r="S87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71" s="43"/>
      <c r="U871" s="43"/>
      <c r="V871" s="43"/>
      <c r="W871" s="43"/>
      <c r="X871" s="43"/>
      <c r="Y871" s="43"/>
      <c r="Z871" s="43"/>
      <c r="AA871" s="43"/>
      <c r="AC871" s="43"/>
      <c r="AD871" s="43"/>
    </row>
    <row r="872" spans="1:30" ht="14.65" customHeight="1" x14ac:dyDescent="0.25">
      <c r="A872" s="42" t="str">
        <f>_xlfn.XLOOKUP(StatementLookup[[#This Row],[TopicID]],TopicLookup[TopicID],TopicLookup[SyllabusSubject])</f>
        <v>Science</v>
      </c>
      <c r="B872" s="43">
        <f>_xlfn.XLOOKUP(StatementLookup[[#This Row],[TopicID]],TopicLookup[TopicID],TopicLookup[SyllabusKeyStage])</f>
        <v>3</v>
      </c>
      <c r="C872" s="43" t="str">
        <f>_xlfn.XLOOKUP(StatementLookup[[#This Row],[TopicID]],topics!I:I,topics!D:D)</f>
        <v>KS3.Science</v>
      </c>
      <c r="D872" s="43" t="str">
        <f>_xlfn.XLOOKUP(StatementLookup[[#This Row],[TopicID]],topics!I:I,topics!E:E)</f>
        <v>Y8.Science</v>
      </c>
      <c r="E872" s="44">
        <v>8</v>
      </c>
      <c r="F872" s="36" t="s">
        <v>10</v>
      </c>
      <c r="G872" s="45">
        <v>5</v>
      </c>
      <c r="H872" s="36">
        <v>7</v>
      </c>
      <c r="I872" s="46">
        <v>2</v>
      </c>
      <c r="J87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8P5</v>
      </c>
      <c r="K87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8P5.7</v>
      </c>
      <c r="L87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8P5.7.2</v>
      </c>
      <c r="M872" s="26" t="str">
        <f>IF(ISERROR(_xlfn.XLOOKUP(StatementLookup[[#This Row],[TopicID]],TopicLookup[TopicID],TopicLookup[TopicTitle])),"",_xlfn.XLOOKUP(StatementLookup[[#This Row],[TopicID]],TopicLookup[TopicID],TopicLookup[TopicTitle]))</f>
        <v>Electromagnetism</v>
      </c>
      <c r="N872" s="42" t="str">
        <f>IF(ISERROR(_xlfn.XLOOKUP(StatementLookup[[#This Row],[LessonID]],LessonLookup[LessonID],LessonLookup[LessonTitle])),"",_xlfn.XLOOKUP(StatementLookup[[#This Row],[LessonID]],LessonLookup[LessonID],LessonLookup[LessonTitle]))</f>
        <v>Electrostatics (Practical)</v>
      </c>
      <c r="O872" s="1" t="str">
        <f>IF(StatementLookup[[#This Row],[LearningStatementEnter]]="",StatementLookup[[#This Row],[LearningStatementAuto]],StatementLookup[[#This Row],[LearningStatementEnter]])</f>
        <v>Describe how positive and negative charges interact</v>
      </c>
      <c r="P872" s="43" t="s">
        <v>891</v>
      </c>
      <c r="Q872" s="1" t="s">
        <v>2953</v>
      </c>
      <c r="R872" s="1"/>
      <c r="S87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72" s="43"/>
      <c r="U872" s="43"/>
      <c r="V872" s="43"/>
      <c r="W872" s="43"/>
      <c r="X872" s="43"/>
      <c r="Y872" s="43"/>
      <c r="Z872" s="43"/>
      <c r="AA872" s="43"/>
      <c r="AC872" s="43"/>
      <c r="AD872" s="43"/>
    </row>
    <row r="873" spans="1:30" ht="14.65" customHeight="1" x14ac:dyDescent="0.25">
      <c r="A873" s="42" t="str">
        <f>_xlfn.XLOOKUP(StatementLookup[[#This Row],[TopicID]],TopicLookup[TopicID],TopicLookup[SyllabusSubject])</f>
        <v>Science</v>
      </c>
      <c r="B873" s="43">
        <f>_xlfn.XLOOKUP(StatementLookup[[#This Row],[TopicID]],TopicLookup[TopicID],TopicLookup[SyllabusKeyStage])</f>
        <v>3</v>
      </c>
      <c r="C873" s="43" t="str">
        <f>_xlfn.XLOOKUP(StatementLookup[[#This Row],[TopicID]],topics!I:I,topics!D:D)</f>
        <v>KS3.Science</v>
      </c>
      <c r="D873" s="43" t="str">
        <f>_xlfn.XLOOKUP(StatementLookup[[#This Row],[TopicID]],topics!I:I,topics!E:E)</f>
        <v>Y8.Science</v>
      </c>
      <c r="E873" s="44">
        <v>8</v>
      </c>
      <c r="F873" s="36" t="s">
        <v>10</v>
      </c>
      <c r="G873" s="45">
        <v>5</v>
      </c>
      <c r="H873" s="36">
        <v>7</v>
      </c>
      <c r="I873" s="46">
        <v>3</v>
      </c>
      <c r="J87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8P5</v>
      </c>
      <c r="K87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8P5.7</v>
      </c>
      <c r="L87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8P5.7.3</v>
      </c>
      <c r="M873" s="26" t="str">
        <f>IF(ISERROR(_xlfn.XLOOKUP(StatementLookup[[#This Row],[TopicID]],TopicLookup[TopicID],TopicLookup[TopicTitle])),"",_xlfn.XLOOKUP(StatementLookup[[#This Row],[TopicID]],TopicLookup[TopicID],TopicLookup[TopicTitle]))</f>
        <v>Electromagnetism</v>
      </c>
      <c r="N873" s="42" t="str">
        <f>IF(ISERROR(_xlfn.XLOOKUP(StatementLookup[[#This Row],[LessonID]],LessonLookup[LessonID],LessonLookup[LessonTitle])),"",_xlfn.XLOOKUP(StatementLookup[[#This Row],[LessonID]],LessonLookup[LessonID],LessonLookup[LessonTitle]))</f>
        <v>Electrostatics (Practical)</v>
      </c>
      <c r="O873" s="1" t="str">
        <f>IF(StatementLookup[[#This Row],[LearningStatementEnter]]="",StatementLookup[[#This Row],[LearningStatementAuto]],StatementLookup[[#This Row],[LearningStatementEnter]])</f>
        <v>Explain how an insulator can become charged</v>
      </c>
      <c r="P873" s="43" t="s">
        <v>1878</v>
      </c>
      <c r="Q873" s="1" t="s">
        <v>2953</v>
      </c>
      <c r="R873" s="1"/>
      <c r="S87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73" s="43"/>
      <c r="U873" s="43"/>
      <c r="V873" s="43"/>
      <c r="W873" s="43"/>
      <c r="X873" s="43"/>
      <c r="Y873" s="43"/>
      <c r="Z873" s="43"/>
      <c r="AA873" s="43"/>
      <c r="AC873" s="43"/>
      <c r="AD873" s="43"/>
    </row>
    <row r="874" spans="1:30" ht="14.65" customHeight="1" x14ac:dyDescent="0.25">
      <c r="A874" s="42" t="str">
        <f>_xlfn.XLOOKUP(StatementLookup[[#This Row],[TopicID]],TopicLookup[TopicID],TopicLookup[SyllabusSubject])</f>
        <v>Science</v>
      </c>
      <c r="B874" s="43">
        <f>_xlfn.XLOOKUP(StatementLookup[[#This Row],[TopicID]],TopicLookup[TopicID],TopicLookup[SyllabusKeyStage])</f>
        <v>3</v>
      </c>
      <c r="C874" s="43" t="str">
        <f>_xlfn.XLOOKUP(StatementLookup[[#This Row],[TopicID]],topics!I:I,topics!D:D)</f>
        <v>KS3.Science</v>
      </c>
      <c r="D874" s="43" t="str">
        <f>_xlfn.XLOOKUP(StatementLookup[[#This Row],[TopicID]],topics!I:I,topics!E:E)</f>
        <v>Y8.Science</v>
      </c>
      <c r="E874" s="44">
        <v>8</v>
      </c>
      <c r="F874" s="36" t="s">
        <v>10</v>
      </c>
      <c r="G874" s="45">
        <v>5</v>
      </c>
      <c r="H874" s="36">
        <v>8</v>
      </c>
      <c r="I874" s="46">
        <v>1</v>
      </c>
      <c r="J87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8P5</v>
      </c>
      <c r="K87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8P5.8</v>
      </c>
      <c r="L87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8P5.8.1</v>
      </c>
      <c r="M874" s="26" t="str">
        <f>IF(ISERROR(_xlfn.XLOOKUP(StatementLookup[[#This Row],[TopicID]],TopicLookup[TopicID],TopicLookup[TopicTitle])),"",_xlfn.XLOOKUP(StatementLookup[[#This Row],[TopicID]],TopicLookup[TopicID],TopicLookup[TopicTitle]))</f>
        <v>Electromagnetism</v>
      </c>
      <c r="N874" s="42" t="str">
        <f>IF(ISERROR(_xlfn.XLOOKUP(StatementLookup[[#This Row],[LessonID]],LessonLookup[LessonID],LessonLookup[LessonTitle])),"",_xlfn.XLOOKUP(StatementLookup[[#This Row],[LessonID]],LessonLookup[LessonID],LessonLookup[LessonTitle]))</f>
        <v>Uses of electrostatics (Research)</v>
      </c>
      <c r="O874" s="1" t="str">
        <f>IF(StatementLookup[[#This Row],[LearningStatementEnter]]="",StatementLookup[[#This Row],[LearningStatementAuto]],StatementLookup[[#This Row],[LearningStatementEnter]])</f>
        <v>List 5 uses of electrostatics</v>
      </c>
      <c r="P874" s="43" t="s">
        <v>1879</v>
      </c>
      <c r="Q874" s="1" t="s">
        <v>2953</v>
      </c>
      <c r="R874" s="1"/>
      <c r="S87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74" s="43"/>
      <c r="U874" s="43"/>
      <c r="V874" s="43"/>
      <c r="W874" s="43"/>
      <c r="X874" s="43"/>
      <c r="Y874" s="43"/>
      <c r="Z874" s="43"/>
      <c r="AA874" s="43"/>
      <c r="AC874" s="43"/>
      <c r="AD874" s="43"/>
    </row>
    <row r="875" spans="1:30" ht="14.65" customHeight="1" x14ac:dyDescent="0.25">
      <c r="A875" s="42" t="str">
        <f>_xlfn.XLOOKUP(StatementLookup[[#This Row],[TopicID]],TopicLookup[TopicID],TopicLookup[SyllabusSubject])</f>
        <v>Science</v>
      </c>
      <c r="B875" s="43">
        <f>_xlfn.XLOOKUP(StatementLookup[[#This Row],[TopicID]],TopicLookup[TopicID],TopicLookup[SyllabusKeyStage])</f>
        <v>3</v>
      </c>
      <c r="C875" s="43" t="str">
        <f>_xlfn.XLOOKUP(StatementLookup[[#This Row],[TopicID]],topics!I:I,topics!D:D)</f>
        <v>KS3.Science</v>
      </c>
      <c r="D875" s="43" t="str">
        <f>_xlfn.XLOOKUP(StatementLookup[[#This Row],[TopicID]],topics!I:I,topics!E:E)</f>
        <v>Y8.Science</v>
      </c>
      <c r="E875" s="44">
        <v>8</v>
      </c>
      <c r="F875" s="36" t="s">
        <v>10</v>
      </c>
      <c r="G875" s="45">
        <v>5</v>
      </c>
      <c r="H875" s="36">
        <v>8</v>
      </c>
      <c r="I875" s="46">
        <v>2</v>
      </c>
      <c r="J87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8P5</v>
      </c>
      <c r="K87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8P5.8</v>
      </c>
      <c r="L87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8P5.8.2</v>
      </c>
      <c r="M875" s="26" t="str">
        <f>IF(ISERROR(_xlfn.XLOOKUP(StatementLookup[[#This Row],[TopicID]],TopicLookup[TopicID],TopicLookup[TopicTitle])),"",_xlfn.XLOOKUP(StatementLookup[[#This Row],[TopicID]],TopicLookup[TopicID],TopicLookup[TopicTitle]))</f>
        <v>Electromagnetism</v>
      </c>
      <c r="N875" s="42" t="str">
        <f>IF(ISERROR(_xlfn.XLOOKUP(StatementLookup[[#This Row],[LessonID]],LessonLookup[LessonID],LessonLookup[LessonTitle])),"",_xlfn.XLOOKUP(StatementLookup[[#This Row],[LessonID]],LessonLookup[LessonID],LessonLookup[LessonTitle]))</f>
        <v>Uses of electrostatics (Research)</v>
      </c>
      <c r="O875" s="1" t="str">
        <f>IF(StatementLookup[[#This Row],[LearningStatementEnter]]="",StatementLookup[[#This Row],[LearningStatementAuto]],StatementLookup[[#This Row],[LearningStatementEnter]])</f>
        <v>Describe two ways that electrostatics can be used</v>
      </c>
      <c r="P875" s="43" t="s">
        <v>1880</v>
      </c>
      <c r="Q875" s="1" t="s">
        <v>2953</v>
      </c>
      <c r="R875" s="1"/>
      <c r="S87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75" s="43"/>
      <c r="U875" s="43"/>
      <c r="V875" s="43"/>
      <c r="W875" s="43"/>
      <c r="X875" s="43"/>
      <c r="Y875" s="43"/>
      <c r="Z875" s="43"/>
      <c r="AA875" s="43"/>
      <c r="AC875" s="43"/>
      <c r="AD875" s="43"/>
    </row>
    <row r="876" spans="1:30" ht="14.65" customHeight="1" x14ac:dyDescent="0.25">
      <c r="A876" s="42" t="str">
        <f>_xlfn.XLOOKUP(StatementLookup[[#This Row],[TopicID]],TopicLookup[TopicID],TopicLookup[SyllabusSubject])</f>
        <v>Science</v>
      </c>
      <c r="B876" s="43">
        <f>_xlfn.XLOOKUP(StatementLookup[[#This Row],[TopicID]],TopicLookup[TopicID],TopicLookup[SyllabusKeyStage])</f>
        <v>3</v>
      </c>
      <c r="C876" s="43" t="str">
        <f>_xlfn.XLOOKUP(StatementLookup[[#This Row],[TopicID]],topics!I:I,topics!D:D)</f>
        <v>KS3.Science</v>
      </c>
      <c r="D876" s="43" t="str">
        <f>_xlfn.XLOOKUP(StatementLookup[[#This Row],[TopicID]],topics!I:I,topics!E:E)</f>
        <v>Y8.Science</v>
      </c>
      <c r="E876" s="44">
        <v>8</v>
      </c>
      <c r="F876" s="36" t="s">
        <v>10</v>
      </c>
      <c r="G876" s="45">
        <v>5</v>
      </c>
      <c r="H876" s="36">
        <v>8</v>
      </c>
      <c r="I876" s="46">
        <v>3</v>
      </c>
      <c r="J87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8P5</v>
      </c>
      <c r="K87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8P5.8</v>
      </c>
      <c r="L87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8P5.8.3</v>
      </c>
      <c r="M876" s="26" t="str">
        <f>IF(ISERROR(_xlfn.XLOOKUP(StatementLookup[[#This Row],[TopicID]],TopicLookup[TopicID],TopicLookup[TopicTitle])),"",_xlfn.XLOOKUP(StatementLookup[[#This Row],[TopicID]],TopicLookup[TopicID],TopicLookup[TopicTitle]))</f>
        <v>Electromagnetism</v>
      </c>
      <c r="N876" s="42" t="str">
        <f>IF(ISERROR(_xlfn.XLOOKUP(StatementLookup[[#This Row],[LessonID]],LessonLookup[LessonID],LessonLookup[LessonTitle])),"",_xlfn.XLOOKUP(StatementLookup[[#This Row],[LessonID]],LessonLookup[LessonID],LessonLookup[LessonTitle]))</f>
        <v>Uses of electrostatics (Research)</v>
      </c>
      <c r="O876" s="1" t="str">
        <f>IF(StatementLookup[[#This Row],[LearningStatementEnter]]="",StatementLookup[[#This Row],[LearningStatementAuto]],StatementLookup[[#This Row],[LearningStatementEnter]])</f>
        <v>Explain how a paint spray gun can be made more efficient by using electrostatics</v>
      </c>
      <c r="P876" s="43" t="s">
        <v>1881</v>
      </c>
      <c r="Q876" s="1" t="s">
        <v>2953</v>
      </c>
      <c r="R876" s="1"/>
      <c r="S87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76" s="43"/>
      <c r="U876" s="43"/>
      <c r="V876" s="43"/>
      <c r="W876" s="43"/>
      <c r="X876" s="43"/>
      <c r="Y876" s="43"/>
      <c r="Z876" s="43"/>
      <c r="AA876" s="43"/>
      <c r="AC876" s="43"/>
      <c r="AD876" s="43"/>
    </row>
    <row r="877" spans="1:30" ht="14.65" customHeight="1" x14ac:dyDescent="0.25">
      <c r="A877" s="42" t="str">
        <f>_xlfn.XLOOKUP(StatementLookup[[#This Row],[TopicID]],TopicLookup[TopicID],TopicLookup[SyllabusSubject])</f>
        <v>Science</v>
      </c>
      <c r="B877" s="43">
        <f>_xlfn.XLOOKUP(StatementLookup[[#This Row],[TopicID]],TopicLookup[TopicID],TopicLookup[SyllabusKeyStage])</f>
        <v>3</v>
      </c>
      <c r="C877" s="43" t="str">
        <f>_xlfn.XLOOKUP(StatementLookup[[#This Row],[TopicID]],topics!I:I,topics!D:D)</f>
        <v>KS3.Science</v>
      </c>
      <c r="D877" s="43" t="str">
        <f>_xlfn.XLOOKUP(StatementLookup[[#This Row],[TopicID]],topics!I:I,topics!E:E)</f>
        <v>Y8.Science</v>
      </c>
      <c r="E877" s="44">
        <v>8</v>
      </c>
      <c r="F877" s="36" t="s">
        <v>10</v>
      </c>
      <c r="G877" s="45">
        <v>5</v>
      </c>
      <c r="H877" s="36" t="s">
        <v>8</v>
      </c>
      <c r="I877" s="46">
        <v>1</v>
      </c>
      <c r="J87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8P5</v>
      </c>
      <c r="K87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8P5.F</v>
      </c>
      <c r="L87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8P5.F.1</v>
      </c>
      <c r="M877" s="26" t="str">
        <f>IF(ISERROR(_xlfn.XLOOKUP(StatementLookup[[#This Row],[TopicID]],TopicLookup[TopicID],TopicLookup[TopicTitle])),"",_xlfn.XLOOKUP(StatementLookup[[#This Row],[TopicID]],TopicLookup[TopicID],TopicLookup[TopicTitle]))</f>
        <v>Electromagnetism</v>
      </c>
      <c r="N877" s="42" t="str">
        <f>IF(ISERROR(_xlfn.XLOOKUP(StatementLookup[[#This Row],[LessonID]],LessonLookup[LessonID],LessonLookup[LessonTitle])),"",_xlfn.XLOOKUP(StatementLookup[[#This Row],[LessonID]],LessonLookup[LessonID],LessonLookup[LessonTitle]))</f>
        <v>Test feedback: 8P5 Electromagnetism</v>
      </c>
      <c r="O877" s="1" t="str">
        <f>IF(StatementLookup[[#This Row],[LearningStatementEnter]]="",StatementLookup[[#This Row],[LearningStatementAuto]],StatementLookup[[#This Row],[LearningStatementEnter]])</f>
        <v>Review WWW &amp; EBI for topic 8P5 Electromagnetism</v>
      </c>
      <c r="P877" s="1"/>
      <c r="Q877" s="1" t="s">
        <v>2954</v>
      </c>
      <c r="R877" s="1"/>
      <c r="S87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WWW &amp; EBI for topic 8P5 Electromagnetism</v>
      </c>
      <c r="T877" s="43"/>
      <c r="U877" s="43"/>
      <c r="V877" s="43"/>
      <c r="W877" s="43"/>
      <c r="X877" s="43"/>
      <c r="Y877" s="43"/>
      <c r="Z877" s="43"/>
      <c r="AA877" s="43"/>
      <c r="AC877" s="43"/>
      <c r="AD877" s="43"/>
    </row>
    <row r="878" spans="1:30" ht="14.65" customHeight="1" x14ac:dyDescent="0.25">
      <c r="A878" s="42" t="str">
        <f>_xlfn.XLOOKUP(StatementLookup[[#This Row],[TopicID]],TopicLookup[TopicID],TopicLookup[SyllabusSubject])</f>
        <v>Science</v>
      </c>
      <c r="B878" s="43">
        <f>_xlfn.XLOOKUP(StatementLookup[[#This Row],[TopicID]],TopicLookup[TopicID],TopicLookup[SyllabusKeyStage])</f>
        <v>3</v>
      </c>
      <c r="C878" s="43" t="str">
        <f>_xlfn.XLOOKUP(StatementLookup[[#This Row],[TopicID]],topics!I:I,topics!D:D)</f>
        <v>KS3.Science</v>
      </c>
      <c r="D878" s="43" t="str">
        <f>_xlfn.XLOOKUP(StatementLookup[[#This Row],[TopicID]],topics!I:I,topics!E:E)</f>
        <v>Y8.Science</v>
      </c>
      <c r="E878" s="44">
        <v>8</v>
      </c>
      <c r="F878" s="36" t="s">
        <v>10</v>
      </c>
      <c r="G878" s="45">
        <v>5</v>
      </c>
      <c r="H878" s="36" t="s">
        <v>6</v>
      </c>
      <c r="I878" s="46">
        <v>1</v>
      </c>
      <c r="J87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8P5</v>
      </c>
      <c r="K87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8P5.R</v>
      </c>
      <c r="L87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8P5.R.1</v>
      </c>
      <c r="M878" s="26" t="str">
        <f>IF(ISERROR(_xlfn.XLOOKUP(StatementLookup[[#This Row],[TopicID]],TopicLookup[TopicID],TopicLookup[TopicTitle])),"",_xlfn.XLOOKUP(StatementLookup[[#This Row],[TopicID]],TopicLookup[TopicID],TopicLookup[TopicTitle]))</f>
        <v>Electromagnetism</v>
      </c>
      <c r="N878" s="42" t="str">
        <f>IF(ISERROR(_xlfn.XLOOKUP(StatementLookup[[#This Row],[LessonID]],LessonLookup[LessonID],LessonLookup[LessonTitle])),"",_xlfn.XLOOKUP(StatementLookup[[#This Row],[LessonID]],LessonLookup[LessonID],LessonLookup[LessonTitle]))</f>
        <v>Revision of topic 8P5 Electromagnetism</v>
      </c>
      <c r="O878" s="1" t="str">
        <f>IF(StatementLookup[[#This Row],[LearningStatementEnter]]="",StatementLookup[[#This Row],[LearningStatementAuto]],StatementLookup[[#This Row],[LearningStatementEnter]])</f>
        <v>Review topic 8P5 Electromagnetism</v>
      </c>
      <c r="P878" s="43"/>
      <c r="Q878" s="1" t="s">
        <v>2954</v>
      </c>
      <c r="R878" s="1"/>
      <c r="S87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topic 8P5 Electromagnetism</v>
      </c>
      <c r="T878" s="43"/>
      <c r="U878" s="43"/>
      <c r="V878" s="43"/>
      <c r="W878" s="43"/>
      <c r="X878" s="43"/>
      <c r="Y878" s="43"/>
      <c r="Z878" s="43"/>
      <c r="AA878" s="43"/>
      <c r="AC878" s="43"/>
      <c r="AD878" s="43"/>
    </row>
    <row r="879" spans="1:30" ht="14.65" customHeight="1" x14ac:dyDescent="0.25">
      <c r="A879" s="42" t="str">
        <f>_xlfn.XLOOKUP(StatementLookup[[#This Row],[TopicID]],TopicLookup[TopicID],TopicLookup[SyllabusSubject])</f>
        <v>Science</v>
      </c>
      <c r="B879" s="43">
        <f>_xlfn.XLOOKUP(StatementLookup[[#This Row],[TopicID]],TopicLookup[TopicID],TopicLookup[SyllabusKeyStage])</f>
        <v>3</v>
      </c>
      <c r="C879" s="43" t="str">
        <f>_xlfn.XLOOKUP(StatementLookup[[#This Row],[TopicID]],topics!I:I,topics!D:D)</f>
        <v>KS3.Science</v>
      </c>
      <c r="D879" s="43" t="str">
        <f>_xlfn.XLOOKUP(StatementLookup[[#This Row],[TopicID]],topics!I:I,topics!E:E)</f>
        <v>Y8.Science</v>
      </c>
      <c r="E879" s="44">
        <v>8</v>
      </c>
      <c r="F879" s="36" t="s">
        <v>10</v>
      </c>
      <c r="G879" s="45">
        <v>5</v>
      </c>
      <c r="H879" s="36" t="s">
        <v>7</v>
      </c>
      <c r="I879" s="46">
        <v>1</v>
      </c>
      <c r="J87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8P5</v>
      </c>
      <c r="K87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8P5.T</v>
      </c>
      <c r="L87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8P5.T.1</v>
      </c>
      <c r="M879" s="26" t="str">
        <f>IF(ISERROR(_xlfn.XLOOKUP(StatementLookup[[#This Row],[TopicID]],TopicLookup[TopicID],TopicLookup[TopicTitle])),"",_xlfn.XLOOKUP(StatementLookup[[#This Row],[TopicID]],TopicLookup[TopicID],TopicLookup[TopicTitle]))</f>
        <v>Electromagnetism</v>
      </c>
      <c r="N879" s="42" t="str">
        <f>IF(ISERROR(_xlfn.XLOOKUP(StatementLookup[[#This Row],[LessonID]],LessonLookup[LessonID],LessonLookup[LessonTitle])),"",_xlfn.XLOOKUP(StatementLookup[[#This Row],[LessonID]],LessonLookup[LessonID],LessonLookup[LessonTitle]))</f>
        <v>Topic test: 8P5 Electromagnetism</v>
      </c>
      <c r="O879" s="1" t="str">
        <f>IF(StatementLookup[[#This Row],[LearningStatementEnter]]="",StatementLookup[[#This Row],[LearningStatementAuto]],StatementLookup[[#This Row],[LearningStatementEnter]])</f>
        <v>Test understanding of topic 8P5 Electromagnetism</v>
      </c>
      <c r="P879" s="43"/>
      <c r="Q879" s="1" t="s">
        <v>2954</v>
      </c>
      <c r="R879" s="1"/>
      <c r="S87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Test understanding of topic 8P5 Electromagnetism</v>
      </c>
      <c r="T879" s="43"/>
      <c r="U879" s="43"/>
      <c r="V879" s="43"/>
      <c r="W879" s="43"/>
      <c r="X879" s="43"/>
      <c r="Y879" s="43"/>
      <c r="Z879" s="43"/>
      <c r="AA879" s="43"/>
      <c r="AC879" s="43"/>
      <c r="AD879" s="43"/>
    </row>
    <row r="880" spans="1:30" ht="14.65" customHeight="1" x14ac:dyDescent="0.25">
      <c r="A880" s="42" t="str">
        <f>_xlfn.XLOOKUP(StatementLookup[[#This Row],[TopicID]],TopicLookup[TopicID],TopicLookup[SyllabusSubject])</f>
        <v>Science</v>
      </c>
      <c r="B880" s="43">
        <f>_xlfn.XLOOKUP(StatementLookup[[#This Row],[TopicID]],TopicLookup[TopicID],TopicLookup[SyllabusKeyStage])</f>
        <v>3</v>
      </c>
      <c r="C880" s="43" t="str">
        <f>_xlfn.XLOOKUP(StatementLookup[[#This Row],[TopicID]],topics!I:I,topics!D:D)</f>
        <v>KS3.Science</v>
      </c>
      <c r="D880" s="43" t="str">
        <f>_xlfn.XLOOKUP(StatementLookup[[#This Row],[TopicID]],topics!I:I,topics!E:E)</f>
        <v>Y8.Science</v>
      </c>
      <c r="E880" s="44">
        <v>8</v>
      </c>
      <c r="F880" s="36" t="s">
        <v>10</v>
      </c>
      <c r="G880" s="45">
        <v>6</v>
      </c>
      <c r="H880" s="36">
        <v>1</v>
      </c>
      <c r="I880" s="46">
        <v>1</v>
      </c>
      <c r="J88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8P6</v>
      </c>
      <c r="K88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8P6.1</v>
      </c>
      <c r="L88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8P6.1.1</v>
      </c>
      <c r="M880" s="26" t="str">
        <f>IF(ISERROR(_xlfn.XLOOKUP(StatementLookup[[#This Row],[TopicID]],TopicLookup[TopicID],TopicLookup[TopicTitle])),"",_xlfn.XLOOKUP(StatementLookup[[#This Row],[TopicID]],TopicLookup[TopicID],TopicLookup[TopicTitle]))</f>
        <v>Maths Skills For Scientists</v>
      </c>
      <c r="N880" s="42" t="str">
        <f>IF(ISERROR(_xlfn.XLOOKUP(StatementLookup[[#This Row],[LessonID]],LessonLookup[LessonID],LessonLookup[LessonTitle])),"",_xlfn.XLOOKUP(StatementLookup[[#This Row],[LessonID]],LessonLookup[LessonID],LessonLookup[LessonTitle]))</f>
        <v>Rearranging Equations</v>
      </c>
      <c r="O880" s="1" t="str">
        <f>IF(StatementLookup[[#This Row],[LearningStatementEnter]]="",StatementLookup[[#This Row],[LearningStatementAuto]],StatementLookup[[#This Row],[LearningStatementEnter]])</f>
        <v>Put an equation into the equation triangle</v>
      </c>
      <c r="P880" s="43" t="s">
        <v>1882</v>
      </c>
      <c r="Q880" s="1" t="s">
        <v>2953</v>
      </c>
      <c r="R880" s="1"/>
      <c r="S88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80" s="43"/>
      <c r="U880" s="43"/>
      <c r="V880" s="43"/>
      <c r="W880" s="43"/>
      <c r="X880" s="43"/>
      <c r="Y880" s="43"/>
      <c r="Z880" s="43"/>
      <c r="AA880" s="43"/>
      <c r="AC880" s="43"/>
      <c r="AD880" s="43"/>
    </row>
    <row r="881" spans="1:30" ht="14.65" customHeight="1" x14ac:dyDescent="0.25">
      <c r="A881" s="42" t="str">
        <f>_xlfn.XLOOKUP(StatementLookup[[#This Row],[TopicID]],TopicLookup[TopicID],TopicLookup[SyllabusSubject])</f>
        <v>Science</v>
      </c>
      <c r="B881" s="43">
        <f>_xlfn.XLOOKUP(StatementLookup[[#This Row],[TopicID]],TopicLookup[TopicID],TopicLookup[SyllabusKeyStage])</f>
        <v>3</v>
      </c>
      <c r="C881" s="43" t="str">
        <f>_xlfn.XLOOKUP(StatementLookup[[#This Row],[TopicID]],topics!I:I,topics!D:D)</f>
        <v>KS3.Science</v>
      </c>
      <c r="D881" s="43" t="str">
        <f>_xlfn.XLOOKUP(StatementLookup[[#This Row],[TopicID]],topics!I:I,topics!E:E)</f>
        <v>Y8.Science</v>
      </c>
      <c r="E881" s="44">
        <v>8</v>
      </c>
      <c r="F881" s="36" t="s">
        <v>10</v>
      </c>
      <c r="G881" s="45">
        <v>6</v>
      </c>
      <c r="H881" s="36">
        <v>1</v>
      </c>
      <c r="I881" s="46">
        <v>2</v>
      </c>
      <c r="J88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8P6</v>
      </c>
      <c r="K88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8P6.1</v>
      </c>
      <c r="L88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8P6.1.2</v>
      </c>
      <c r="M881" s="26" t="str">
        <f>IF(ISERROR(_xlfn.XLOOKUP(StatementLookup[[#This Row],[TopicID]],TopicLookup[TopicID],TopicLookup[TopicTitle])),"",_xlfn.XLOOKUP(StatementLookup[[#This Row],[TopicID]],TopicLookup[TopicID],TopicLookup[TopicTitle]))</f>
        <v>Maths Skills For Scientists</v>
      </c>
      <c r="N881" s="42" t="str">
        <f>IF(ISERROR(_xlfn.XLOOKUP(StatementLookup[[#This Row],[LessonID]],LessonLookup[LessonID],LessonLookup[LessonTitle])),"",_xlfn.XLOOKUP(StatementLookup[[#This Row],[LessonID]],LessonLookup[LessonID],LessonLookup[LessonTitle]))</f>
        <v>Rearranging Equations</v>
      </c>
      <c r="O881" s="1" t="str">
        <f>IF(StatementLookup[[#This Row],[LearningStatementEnter]]="",StatementLookup[[#This Row],[LearningStatementAuto]],StatementLookup[[#This Row],[LearningStatementEnter]])</f>
        <v>Use the equation triangle to rearrange an equation</v>
      </c>
      <c r="P881" s="43" t="s">
        <v>1883</v>
      </c>
      <c r="Q881" s="1" t="s">
        <v>2953</v>
      </c>
      <c r="R881" s="1"/>
      <c r="S88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81" s="43"/>
      <c r="U881" s="43"/>
      <c r="V881" s="43"/>
      <c r="W881" s="43"/>
      <c r="X881" s="43"/>
      <c r="Y881" s="43"/>
      <c r="Z881" s="43"/>
      <c r="AA881" s="43"/>
      <c r="AC881" s="43"/>
      <c r="AD881" s="43"/>
    </row>
    <row r="882" spans="1:30" ht="14.65" customHeight="1" x14ac:dyDescent="0.25">
      <c r="A882" s="42" t="str">
        <f>_xlfn.XLOOKUP(StatementLookup[[#This Row],[TopicID]],TopicLookup[TopicID],TopicLookup[SyllabusSubject])</f>
        <v>Science</v>
      </c>
      <c r="B882" s="43">
        <f>_xlfn.XLOOKUP(StatementLookup[[#This Row],[TopicID]],TopicLookup[TopicID],TopicLookup[SyllabusKeyStage])</f>
        <v>3</v>
      </c>
      <c r="C882" s="43" t="str">
        <f>_xlfn.XLOOKUP(StatementLookup[[#This Row],[TopicID]],topics!I:I,topics!D:D)</f>
        <v>KS3.Science</v>
      </c>
      <c r="D882" s="43" t="str">
        <f>_xlfn.XLOOKUP(StatementLookup[[#This Row],[TopicID]],topics!I:I,topics!E:E)</f>
        <v>Y8.Science</v>
      </c>
      <c r="E882" s="44">
        <v>8</v>
      </c>
      <c r="F882" s="36" t="s">
        <v>10</v>
      </c>
      <c r="G882" s="45">
        <v>6</v>
      </c>
      <c r="H882" s="36">
        <v>1</v>
      </c>
      <c r="I882" s="46">
        <v>3</v>
      </c>
      <c r="J88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8P6</v>
      </c>
      <c r="K88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8P6.1</v>
      </c>
      <c r="L88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8P6.1.3</v>
      </c>
      <c r="M882" s="26" t="str">
        <f>IF(ISERROR(_xlfn.XLOOKUP(StatementLookup[[#This Row],[TopicID]],TopicLookup[TopicID],TopicLookup[TopicTitle])),"",_xlfn.XLOOKUP(StatementLookup[[#This Row],[TopicID]],TopicLookup[TopicID],TopicLookup[TopicTitle]))</f>
        <v>Maths Skills For Scientists</v>
      </c>
      <c r="N882" s="42" t="str">
        <f>IF(ISERROR(_xlfn.XLOOKUP(StatementLookup[[#This Row],[LessonID]],LessonLookup[LessonID],LessonLookup[LessonTitle])),"",_xlfn.XLOOKUP(StatementLookup[[#This Row],[LessonID]],LessonLookup[LessonID],LessonLookup[LessonTitle]))</f>
        <v>Rearranging Equations</v>
      </c>
      <c r="O882" s="1" t="str">
        <f>IF(StatementLookup[[#This Row],[LearningStatementEnter]]="",StatementLookup[[#This Row],[LearningStatementAuto]],StatementLookup[[#This Row],[LearningStatementEnter]])</f>
        <v>Correctly rearrange and use the kinetic energy equation</v>
      </c>
      <c r="P882" s="43" t="s">
        <v>1884</v>
      </c>
      <c r="Q882" s="1" t="s">
        <v>2953</v>
      </c>
      <c r="R882" s="1"/>
      <c r="S88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82" s="43"/>
      <c r="U882" s="43"/>
      <c r="V882" s="43"/>
      <c r="W882" s="43"/>
      <c r="X882" s="43"/>
      <c r="Y882" s="43"/>
      <c r="Z882" s="43"/>
      <c r="AA882" s="43"/>
      <c r="AC882" s="43"/>
      <c r="AD882" s="43"/>
    </row>
    <row r="883" spans="1:30" ht="14.65" customHeight="1" x14ac:dyDescent="0.25">
      <c r="A883" s="42" t="str">
        <f>_xlfn.XLOOKUP(StatementLookup[[#This Row],[TopicID]],TopicLookup[TopicID],TopicLookup[SyllabusSubject])</f>
        <v>Science</v>
      </c>
      <c r="B883" s="43">
        <f>_xlfn.XLOOKUP(StatementLookup[[#This Row],[TopicID]],TopicLookup[TopicID],TopicLookup[SyllabusKeyStage])</f>
        <v>3</v>
      </c>
      <c r="C883" s="43" t="str">
        <f>_xlfn.XLOOKUP(StatementLookup[[#This Row],[TopicID]],topics!I:I,topics!D:D)</f>
        <v>KS3.Science</v>
      </c>
      <c r="D883" s="43" t="str">
        <f>_xlfn.XLOOKUP(StatementLookup[[#This Row],[TopicID]],topics!I:I,topics!E:E)</f>
        <v>Y8.Science</v>
      </c>
      <c r="E883" s="44">
        <v>8</v>
      </c>
      <c r="F883" s="36" t="s">
        <v>10</v>
      </c>
      <c r="G883" s="45">
        <v>6</v>
      </c>
      <c r="H883" s="36">
        <v>2</v>
      </c>
      <c r="I883" s="46">
        <v>1</v>
      </c>
      <c r="J88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8P6</v>
      </c>
      <c r="K88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8P6.2</v>
      </c>
      <c r="L88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8P6.2.1</v>
      </c>
      <c r="M883" s="26" t="str">
        <f>IF(ISERROR(_xlfn.XLOOKUP(StatementLookup[[#This Row],[TopicID]],TopicLookup[TopicID],TopicLookup[TopicTitle])),"",_xlfn.XLOOKUP(StatementLookup[[#This Row],[TopicID]],TopicLookup[TopicID],TopicLookup[TopicTitle]))</f>
        <v>Maths Skills For Scientists</v>
      </c>
      <c r="N883" s="42" t="str">
        <f>IF(ISERROR(_xlfn.XLOOKUP(StatementLookup[[#This Row],[LessonID]],LessonLookup[LessonID],LessonLookup[LessonTitle])),"",_xlfn.XLOOKUP(StatementLookup[[#This Row],[LessonID]],LessonLookup[LessonID],LessonLookup[LessonTitle]))</f>
        <v>BIDMAS</v>
      </c>
      <c r="O883" s="1" t="str">
        <f>IF(StatementLookup[[#This Row],[LearningStatementEnter]]="",StatementLookup[[#This Row],[LearningStatementAuto]],StatementLookup[[#This Row],[LearningStatementEnter]])</f>
        <v>Recall what is meant by the acronym BIDMAS</v>
      </c>
      <c r="P883" s="43" t="s">
        <v>1885</v>
      </c>
      <c r="Q883" s="1" t="s">
        <v>2953</v>
      </c>
      <c r="R883" s="1"/>
      <c r="S88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83" s="43"/>
      <c r="U883" s="43"/>
      <c r="V883" s="43"/>
      <c r="W883" s="43"/>
      <c r="X883" s="43"/>
      <c r="Y883" s="43"/>
      <c r="Z883" s="43"/>
      <c r="AA883" s="43"/>
      <c r="AC883" s="43"/>
      <c r="AD883" s="43"/>
    </row>
    <row r="884" spans="1:30" ht="14.65" customHeight="1" x14ac:dyDescent="0.25">
      <c r="A884" s="42" t="str">
        <f>_xlfn.XLOOKUP(StatementLookup[[#This Row],[TopicID]],TopicLookup[TopicID],TopicLookup[SyllabusSubject])</f>
        <v>Science</v>
      </c>
      <c r="B884" s="43">
        <f>_xlfn.XLOOKUP(StatementLookup[[#This Row],[TopicID]],TopicLookup[TopicID],TopicLookup[SyllabusKeyStage])</f>
        <v>3</v>
      </c>
      <c r="C884" s="43" t="str">
        <f>_xlfn.XLOOKUP(StatementLookup[[#This Row],[TopicID]],topics!I:I,topics!D:D)</f>
        <v>KS3.Science</v>
      </c>
      <c r="D884" s="43" t="str">
        <f>_xlfn.XLOOKUP(StatementLookup[[#This Row],[TopicID]],topics!I:I,topics!E:E)</f>
        <v>Y8.Science</v>
      </c>
      <c r="E884" s="44">
        <v>8</v>
      </c>
      <c r="F884" s="36" t="s">
        <v>10</v>
      </c>
      <c r="G884" s="45">
        <v>6</v>
      </c>
      <c r="H884" s="36">
        <v>2</v>
      </c>
      <c r="I884" s="46">
        <v>2</v>
      </c>
      <c r="J88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8P6</v>
      </c>
      <c r="K88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8P6.2</v>
      </c>
      <c r="L88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8P6.2.2</v>
      </c>
      <c r="M884" s="26" t="str">
        <f>IF(ISERROR(_xlfn.XLOOKUP(StatementLookup[[#This Row],[TopicID]],TopicLookup[TopicID],TopicLookup[TopicTitle])),"",_xlfn.XLOOKUP(StatementLookup[[#This Row],[TopicID]],TopicLookup[TopicID],TopicLookup[TopicTitle]))</f>
        <v>Maths Skills For Scientists</v>
      </c>
      <c r="N884" s="42" t="str">
        <f>IF(ISERROR(_xlfn.XLOOKUP(StatementLookup[[#This Row],[LessonID]],LessonLookup[LessonID],LessonLookup[LessonTitle])),"",_xlfn.XLOOKUP(StatementLookup[[#This Row],[LessonID]],LessonLookup[LessonID],LessonLookup[LessonTitle]))</f>
        <v>BIDMAS</v>
      </c>
      <c r="O884" s="1" t="str">
        <f>IF(StatementLookup[[#This Row],[LearningStatementEnter]]="",StatementLookup[[#This Row],[LearningStatementAuto]],StatementLookup[[#This Row],[LearningStatementEnter]])</f>
        <v>Describe how to carry out a calculation correctly using BIDMAS</v>
      </c>
      <c r="P884" s="43" t="s">
        <v>1886</v>
      </c>
      <c r="Q884" s="1" t="s">
        <v>2953</v>
      </c>
      <c r="R884" s="1"/>
      <c r="S88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84" s="43"/>
      <c r="U884" s="43"/>
      <c r="V884" s="43"/>
      <c r="W884" s="43"/>
      <c r="X884" s="43"/>
      <c r="Y884" s="43"/>
      <c r="Z884" s="43"/>
      <c r="AA884" s="43"/>
      <c r="AC884" s="43"/>
      <c r="AD884" s="43"/>
    </row>
    <row r="885" spans="1:30" ht="14.65" customHeight="1" x14ac:dyDescent="0.25">
      <c r="A885" s="42" t="str">
        <f>_xlfn.XLOOKUP(StatementLookup[[#This Row],[TopicID]],TopicLookup[TopicID],TopicLookup[SyllabusSubject])</f>
        <v>Science</v>
      </c>
      <c r="B885" s="43">
        <f>_xlfn.XLOOKUP(StatementLookup[[#This Row],[TopicID]],TopicLookup[TopicID],TopicLookup[SyllabusKeyStage])</f>
        <v>3</v>
      </c>
      <c r="C885" s="43" t="str">
        <f>_xlfn.XLOOKUP(StatementLookup[[#This Row],[TopicID]],topics!I:I,topics!D:D)</f>
        <v>KS3.Science</v>
      </c>
      <c r="D885" s="43" t="str">
        <f>_xlfn.XLOOKUP(StatementLookup[[#This Row],[TopicID]],topics!I:I,topics!E:E)</f>
        <v>Y8.Science</v>
      </c>
      <c r="E885" s="44">
        <v>8</v>
      </c>
      <c r="F885" s="36" t="s">
        <v>10</v>
      </c>
      <c r="G885" s="45">
        <v>6</v>
      </c>
      <c r="H885" s="36">
        <v>2</v>
      </c>
      <c r="I885" s="46">
        <v>3</v>
      </c>
      <c r="J88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8P6</v>
      </c>
      <c r="K88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8P6.2</v>
      </c>
      <c r="L88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8P6.2.3</v>
      </c>
      <c r="M885" s="26" t="str">
        <f>IF(ISERROR(_xlfn.XLOOKUP(StatementLookup[[#This Row],[TopicID]],TopicLookup[TopicID],TopicLookup[TopicTitle])),"",_xlfn.XLOOKUP(StatementLookup[[#This Row],[TopicID]],TopicLookup[TopicID],TopicLookup[TopicTitle]))</f>
        <v>Maths Skills For Scientists</v>
      </c>
      <c r="N885" s="42" t="str">
        <f>IF(ISERROR(_xlfn.XLOOKUP(StatementLookup[[#This Row],[LessonID]],LessonLookup[LessonID],LessonLookup[LessonTitle])),"",_xlfn.XLOOKUP(StatementLookup[[#This Row],[LessonID]],LessonLookup[LessonID],LessonLookup[LessonTitle]))</f>
        <v>BIDMAS</v>
      </c>
      <c r="O885" s="1" t="str">
        <f>IF(StatementLookup[[#This Row],[LearningStatementEnter]]="",StatementLookup[[#This Row],[LearningStatementAuto]],StatementLookup[[#This Row],[LearningStatementEnter]])</f>
        <v>Rearrange and calculate values correctly using BIDMAS</v>
      </c>
      <c r="P885" s="43" t="s">
        <v>1887</v>
      </c>
      <c r="Q885" s="1" t="s">
        <v>2953</v>
      </c>
      <c r="R885" s="1"/>
      <c r="S88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85" s="43"/>
      <c r="U885" s="43"/>
      <c r="V885" s="43"/>
      <c r="W885" s="43"/>
      <c r="X885" s="43"/>
      <c r="Y885" s="43"/>
      <c r="Z885" s="43"/>
      <c r="AA885" s="43"/>
      <c r="AC885" s="43"/>
      <c r="AD885" s="43"/>
    </row>
    <row r="886" spans="1:30" ht="14.65" customHeight="1" x14ac:dyDescent="0.25">
      <c r="A886" s="42" t="str">
        <f>_xlfn.XLOOKUP(StatementLookup[[#This Row],[TopicID]],TopicLookup[TopicID],TopicLookup[SyllabusSubject])</f>
        <v>Science</v>
      </c>
      <c r="B886" s="43">
        <f>_xlfn.XLOOKUP(StatementLookup[[#This Row],[TopicID]],TopicLookup[TopicID],TopicLookup[SyllabusKeyStage])</f>
        <v>3</v>
      </c>
      <c r="C886" s="43" t="str">
        <f>_xlfn.XLOOKUP(StatementLookup[[#This Row],[TopicID]],topics!I:I,topics!D:D)</f>
        <v>KS3.Science</v>
      </c>
      <c r="D886" s="43" t="str">
        <f>_xlfn.XLOOKUP(StatementLookup[[#This Row],[TopicID]],topics!I:I,topics!E:E)</f>
        <v>Y8.Science</v>
      </c>
      <c r="E886" s="44">
        <v>8</v>
      </c>
      <c r="F886" s="36" t="s">
        <v>10</v>
      </c>
      <c r="G886" s="45">
        <v>6</v>
      </c>
      <c r="H886" s="36">
        <v>3</v>
      </c>
      <c r="I886" s="46">
        <v>1</v>
      </c>
      <c r="J88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8P6</v>
      </c>
      <c r="K88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8P6.3</v>
      </c>
      <c r="L88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8P6.3.1</v>
      </c>
      <c r="M886" s="26" t="str">
        <f>IF(ISERROR(_xlfn.XLOOKUP(StatementLookup[[#This Row],[TopicID]],TopicLookup[TopicID],TopicLookup[TopicTitle])),"",_xlfn.XLOOKUP(StatementLookup[[#This Row],[TopicID]],TopicLookup[TopicID],TopicLookup[TopicTitle]))</f>
        <v>Maths Skills For Scientists</v>
      </c>
      <c r="N886" s="42" t="str">
        <f>IF(ISERROR(_xlfn.XLOOKUP(StatementLookup[[#This Row],[LessonID]],LessonLookup[LessonID],LessonLookup[LessonTitle])),"",_xlfn.XLOOKUP(StatementLookup[[#This Row],[LessonID]],LessonLookup[LessonID],LessonLookup[LessonTitle]))</f>
        <v>Orders of magnitude</v>
      </c>
      <c r="O886" s="1" t="str">
        <f>IF(StatementLookup[[#This Row],[LearningStatementEnter]]="",StatementLookup[[#This Row],[LearningStatementAuto]],StatementLookup[[#This Row],[LearningStatementEnter]])</f>
        <v>Describe the orders of magnitude used to represent thousands and thousandths</v>
      </c>
      <c r="P886" s="43" t="s">
        <v>1888</v>
      </c>
      <c r="Q886" s="1" t="s">
        <v>2953</v>
      </c>
      <c r="R886" s="1"/>
      <c r="S88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86" s="43"/>
      <c r="U886" s="43"/>
      <c r="V886" s="43"/>
      <c r="W886" s="43"/>
      <c r="X886" s="43"/>
      <c r="Y886" s="43"/>
      <c r="Z886" s="43"/>
      <c r="AA886" s="43"/>
      <c r="AC886" s="43"/>
      <c r="AD886" s="43"/>
    </row>
    <row r="887" spans="1:30" ht="14.65" customHeight="1" x14ac:dyDescent="0.25">
      <c r="A887" s="42" t="str">
        <f>_xlfn.XLOOKUP(StatementLookup[[#This Row],[TopicID]],TopicLookup[TopicID],TopicLookup[SyllabusSubject])</f>
        <v>Science</v>
      </c>
      <c r="B887" s="43">
        <f>_xlfn.XLOOKUP(StatementLookup[[#This Row],[TopicID]],TopicLookup[TopicID],TopicLookup[SyllabusKeyStage])</f>
        <v>3</v>
      </c>
      <c r="C887" s="43" t="str">
        <f>_xlfn.XLOOKUP(StatementLookup[[#This Row],[TopicID]],topics!I:I,topics!D:D)</f>
        <v>KS3.Science</v>
      </c>
      <c r="D887" s="43" t="str">
        <f>_xlfn.XLOOKUP(StatementLookup[[#This Row],[TopicID]],topics!I:I,topics!E:E)</f>
        <v>Y8.Science</v>
      </c>
      <c r="E887" s="44">
        <v>8</v>
      </c>
      <c r="F887" s="36" t="s">
        <v>10</v>
      </c>
      <c r="G887" s="45">
        <v>6</v>
      </c>
      <c r="H887" s="36">
        <v>3</v>
      </c>
      <c r="I887" s="46">
        <v>2</v>
      </c>
      <c r="J88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8P6</v>
      </c>
      <c r="K88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8P6.3</v>
      </c>
      <c r="L88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8P6.3.2</v>
      </c>
      <c r="M887" s="26" t="str">
        <f>IF(ISERROR(_xlfn.XLOOKUP(StatementLookup[[#This Row],[TopicID]],TopicLookup[TopicID],TopicLookup[TopicTitle])),"",_xlfn.XLOOKUP(StatementLookup[[#This Row],[TopicID]],TopicLookup[TopicID],TopicLookup[TopicTitle]))</f>
        <v>Maths Skills For Scientists</v>
      </c>
      <c r="N887" s="42" t="str">
        <f>IF(ISERROR(_xlfn.XLOOKUP(StatementLookup[[#This Row],[LessonID]],LessonLookup[LessonID],LessonLookup[LessonTitle])),"",_xlfn.XLOOKUP(StatementLookup[[#This Row],[LessonID]],LessonLookup[LessonID],LessonLookup[LessonTitle]))</f>
        <v>Orders of magnitude</v>
      </c>
      <c r="O887" s="1" t="str">
        <f>IF(StatementLookup[[#This Row],[LearningStatementEnter]]="",StatementLookup[[#This Row],[LearningStatementAuto]],StatementLookup[[#This Row],[LearningStatementEnter]])</f>
        <v>Describe the orders of magnitude used to represent millions and millionths</v>
      </c>
      <c r="P887" s="43" t="s">
        <v>1889</v>
      </c>
      <c r="Q887" s="1" t="s">
        <v>2953</v>
      </c>
      <c r="R887" s="1"/>
      <c r="S88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87" s="43"/>
      <c r="U887" s="43"/>
      <c r="V887" s="43"/>
      <c r="W887" s="43"/>
      <c r="X887" s="43"/>
      <c r="Y887" s="43"/>
      <c r="Z887" s="43"/>
      <c r="AA887" s="43"/>
      <c r="AC887" s="43"/>
      <c r="AD887" s="43"/>
    </row>
    <row r="888" spans="1:30" ht="14.65" customHeight="1" x14ac:dyDescent="0.25">
      <c r="A888" s="42" t="str">
        <f>_xlfn.XLOOKUP(StatementLookup[[#This Row],[TopicID]],TopicLookup[TopicID],TopicLookup[SyllabusSubject])</f>
        <v>Science</v>
      </c>
      <c r="B888" s="43">
        <f>_xlfn.XLOOKUP(StatementLookup[[#This Row],[TopicID]],TopicLookup[TopicID],TopicLookup[SyllabusKeyStage])</f>
        <v>3</v>
      </c>
      <c r="C888" s="43" t="str">
        <f>_xlfn.XLOOKUP(StatementLookup[[#This Row],[TopicID]],topics!I:I,topics!D:D)</f>
        <v>KS3.Science</v>
      </c>
      <c r="D888" s="43" t="str">
        <f>_xlfn.XLOOKUP(StatementLookup[[#This Row],[TopicID]],topics!I:I,topics!E:E)</f>
        <v>Y8.Science</v>
      </c>
      <c r="E888" s="44">
        <v>8</v>
      </c>
      <c r="F888" s="36" t="s">
        <v>10</v>
      </c>
      <c r="G888" s="45">
        <v>6</v>
      </c>
      <c r="H888" s="36">
        <v>3</v>
      </c>
      <c r="I888" s="46">
        <v>3</v>
      </c>
      <c r="J88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8P6</v>
      </c>
      <c r="K88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8P6.3</v>
      </c>
      <c r="L88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8P6.3.3</v>
      </c>
      <c r="M888" s="26" t="str">
        <f>IF(ISERROR(_xlfn.XLOOKUP(StatementLookup[[#This Row],[TopicID]],TopicLookup[TopicID],TopicLookup[TopicTitle])),"",_xlfn.XLOOKUP(StatementLookup[[#This Row],[TopicID]],TopicLookup[TopicID],TopicLookup[TopicTitle]))</f>
        <v>Maths Skills For Scientists</v>
      </c>
      <c r="N888" s="42" t="str">
        <f>IF(ISERROR(_xlfn.XLOOKUP(StatementLookup[[#This Row],[LessonID]],LessonLookup[LessonID],LessonLookup[LessonTitle])),"",_xlfn.XLOOKUP(StatementLookup[[#This Row],[LessonID]],LessonLookup[LessonID],LessonLookup[LessonTitle]))</f>
        <v>Orders of magnitude</v>
      </c>
      <c r="O888" s="1" t="str">
        <f>IF(StatementLookup[[#This Row],[LearningStatementEnter]]="",StatementLookup[[#This Row],[LearningStatementAuto]],StatementLookup[[#This Row],[LearningStatementEnter]])</f>
        <v>Describe the orders of magnitude used to represent billions and billionths</v>
      </c>
      <c r="P888" s="43" t="s">
        <v>1890</v>
      </c>
      <c r="Q888" s="1" t="s">
        <v>2953</v>
      </c>
      <c r="R888" s="1"/>
      <c r="S88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88" s="43"/>
      <c r="U888" s="43"/>
      <c r="V888" s="43"/>
      <c r="W888" s="43"/>
      <c r="X888" s="43"/>
      <c r="Y888" s="43"/>
      <c r="Z888" s="43"/>
      <c r="AA888" s="43"/>
      <c r="AC888" s="43"/>
      <c r="AD888" s="43"/>
    </row>
    <row r="889" spans="1:30" ht="14.65" customHeight="1" x14ac:dyDescent="0.25">
      <c r="A889" s="42" t="str">
        <f>_xlfn.XLOOKUP(StatementLookup[[#This Row],[TopicID]],TopicLookup[TopicID],TopicLookup[SyllabusSubject])</f>
        <v>Science</v>
      </c>
      <c r="B889" s="43">
        <f>_xlfn.XLOOKUP(StatementLookup[[#This Row],[TopicID]],TopicLookup[TopicID],TopicLookup[SyllabusKeyStage])</f>
        <v>3</v>
      </c>
      <c r="C889" s="43" t="str">
        <f>_xlfn.XLOOKUP(StatementLookup[[#This Row],[TopicID]],topics!I:I,topics!D:D)</f>
        <v>KS3.Science</v>
      </c>
      <c r="D889" s="43" t="str">
        <f>_xlfn.XLOOKUP(StatementLookup[[#This Row],[TopicID]],topics!I:I,topics!E:E)</f>
        <v>Y8.Science</v>
      </c>
      <c r="E889" s="44">
        <v>8</v>
      </c>
      <c r="F889" s="36" t="s">
        <v>10</v>
      </c>
      <c r="G889" s="45">
        <v>6</v>
      </c>
      <c r="H889" s="36">
        <v>4</v>
      </c>
      <c r="I889" s="46">
        <v>1</v>
      </c>
      <c r="J88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8P6</v>
      </c>
      <c r="K88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8P6.4</v>
      </c>
      <c r="L88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8P6.4.1</v>
      </c>
      <c r="M889" s="26" t="str">
        <f>IF(ISERROR(_xlfn.XLOOKUP(StatementLookup[[#This Row],[TopicID]],TopicLookup[TopicID],TopicLookup[TopicTitle])),"",_xlfn.XLOOKUP(StatementLookup[[#This Row],[TopicID]],TopicLookup[TopicID],TopicLookup[TopicTitle]))</f>
        <v>Maths Skills For Scientists</v>
      </c>
      <c r="N889" s="42" t="str">
        <f>IF(ISERROR(_xlfn.XLOOKUP(StatementLookup[[#This Row],[LessonID]],LessonLookup[LessonID],LessonLookup[LessonTitle])),"",_xlfn.XLOOKUP(StatementLookup[[#This Row],[LessonID]],LessonLookup[LessonID],LessonLookup[LessonTitle]))</f>
        <v>Converting between units</v>
      </c>
      <c r="O889" s="1" t="str">
        <f>IF(StatementLookup[[#This Row],[LearningStatementEnter]]="",StatementLookup[[#This Row],[LearningStatementAuto]],StatementLookup[[#This Row],[LearningStatementEnter]])</f>
        <v>State some common units used in physics</v>
      </c>
      <c r="P889" s="43" t="s">
        <v>1891</v>
      </c>
      <c r="Q889" s="1" t="s">
        <v>2953</v>
      </c>
      <c r="R889" s="1"/>
      <c r="S88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89" s="43"/>
      <c r="U889" s="43"/>
      <c r="V889" s="43"/>
      <c r="W889" s="43"/>
      <c r="X889" s="43"/>
      <c r="Y889" s="43"/>
      <c r="Z889" s="43"/>
      <c r="AA889" s="43"/>
      <c r="AC889" s="43"/>
      <c r="AD889" s="43"/>
    </row>
    <row r="890" spans="1:30" ht="14.65" customHeight="1" x14ac:dyDescent="0.25">
      <c r="A890" s="42" t="str">
        <f>_xlfn.XLOOKUP(StatementLookup[[#This Row],[TopicID]],TopicLookup[TopicID],TopicLookup[SyllabusSubject])</f>
        <v>Science</v>
      </c>
      <c r="B890" s="43">
        <f>_xlfn.XLOOKUP(StatementLookup[[#This Row],[TopicID]],TopicLookup[TopicID],TopicLookup[SyllabusKeyStage])</f>
        <v>3</v>
      </c>
      <c r="C890" s="43" t="str">
        <f>_xlfn.XLOOKUP(StatementLookup[[#This Row],[TopicID]],topics!I:I,topics!D:D)</f>
        <v>KS3.Science</v>
      </c>
      <c r="D890" s="43" t="str">
        <f>_xlfn.XLOOKUP(StatementLookup[[#This Row],[TopicID]],topics!I:I,topics!E:E)</f>
        <v>Y8.Science</v>
      </c>
      <c r="E890" s="44">
        <v>8</v>
      </c>
      <c r="F890" s="36" t="s">
        <v>10</v>
      </c>
      <c r="G890" s="45">
        <v>6</v>
      </c>
      <c r="H890" s="36">
        <v>4</v>
      </c>
      <c r="I890" s="46">
        <v>2</v>
      </c>
      <c r="J89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8P6</v>
      </c>
      <c r="K89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8P6.4</v>
      </c>
      <c r="L89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8P6.4.2</v>
      </c>
      <c r="M890" s="26" t="str">
        <f>IF(ISERROR(_xlfn.XLOOKUP(StatementLookup[[#This Row],[TopicID]],TopicLookup[TopicID],TopicLookup[TopicTitle])),"",_xlfn.XLOOKUP(StatementLookup[[#This Row],[TopicID]],TopicLookup[TopicID],TopicLookup[TopicTitle]))</f>
        <v>Maths Skills For Scientists</v>
      </c>
      <c r="N890" s="42" t="str">
        <f>IF(ISERROR(_xlfn.XLOOKUP(StatementLookup[[#This Row],[LessonID]],LessonLookup[LessonID],LessonLookup[LessonTitle])),"",_xlfn.XLOOKUP(StatementLookup[[#This Row],[LessonID]],LessonLookup[LessonID],LessonLookup[LessonTitle]))</f>
        <v>Converting between units</v>
      </c>
      <c r="O890" s="1" t="str">
        <f>IF(StatementLookup[[#This Row],[LearningStatementEnter]]="",StatementLookup[[#This Row],[LearningStatementAuto]],StatementLookup[[#This Row],[LearningStatementEnter]])</f>
        <v>Convert units from kilo- and from milli-</v>
      </c>
      <c r="P890" s="43" t="s">
        <v>1892</v>
      </c>
      <c r="Q890" s="1" t="s">
        <v>2953</v>
      </c>
      <c r="R890" s="1"/>
      <c r="S89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90" s="43"/>
      <c r="U890" s="43"/>
      <c r="V890" s="43"/>
      <c r="W890" s="43"/>
      <c r="X890" s="43"/>
      <c r="Y890" s="43"/>
      <c r="Z890" s="43"/>
      <c r="AA890" s="43"/>
      <c r="AC890" s="43"/>
      <c r="AD890" s="43"/>
    </row>
    <row r="891" spans="1:30" ht="14.65" customHeight="1" x14ac:dyDescent="0.25">
      <c r="A891" s="42" t="str">
        <f>_xlfn.XLOOKUP(StatementLookup[[#This Row],[TopicID]],TopicLookup[TopicID],TopicLookup[SyllabusSubject])</f>
        <v>Science</v>
      </c>
      <c r="B891" s="43">
        <f>_xlfn.XLOOKUP(StatementLookup[[#This Row],[TopicID]],TopicLookup[TopicID],TopicLookup[SyllabusKeyStage])</f>
        <v>3</v>
      </c>
      <c r="C891" s="43" t="str">
        <f>_xlfn.XLOOKUP(StatementLookup[[#This Row],[TopicID]],topics!I:I,topics!D:D)</f>
        <v>KS3.Science</v>
      </c>
      <c r="D891" s="43" t="str">
        <f>_xlfn.XLOOKUP(StatementLookup[[#This Row],[TopicID]],topics!I:I,topics!E:E)</f>
        <v>Y8.Science</v>
      </c>
      <c r="E891" s="44">
        <v>8</v>
      </c>
      <c r="F891" s="36" t="s">
        <v>10</v>
      </c>
      <c r="G891" s="45">
        <v>6</v>
      </c>
      <c r="H891" s="36">
        <v>4</v>
      </c>
      <c r="I891" s="46">
        <v>3</v>
      </c>
      <c r="J89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8P6</v>
      </c>
      <c r="K89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8P6.4</v>
      </c>
      <c r="L89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8P6.4.3</v>
      </c>
      <c r="M891" s="26" t="str">
        <f>IF(ISERROR(_xlfn.XLOOKUP(StatementLookup[[#This Row],[TopicID]],TopicLookup[TopicID],TopicLookup[TopicTitle])),"",_xlfn.XLOOKUP(StatementLookup[[#This Row],[TopicID]],TopicLookup[TopicID],TopicLookup[TopicTitle]))</f>
        <v>Maths Skills For Scientists</v>
      </c>
      <c r="N891" s="42" t="str">
        <f>IF(ISERROR(_xlfn.XLOOKUP(StatementLookup[[#This Row],[LessonID]],LessonLookup[LessonID],LessonLookup[LessonTitle])),"",_xlfn.XLOOKUP(StatementLookup[[#This Row],[LessonID]],LessonLookup[LessonID],LessonLookup[LessonTitle]))</f>
        <v>Converting between units</v>
      </c>
      <c r="O891" s="1" t="str">
        <f>IF(StatementLookup[[#This Row],[LearningStatementEnter]]="",StatementLookup[[#This Row],[LearningStatementAuto]],StatementLookup[[#This Row],[LearningStatementEnter]])</f>
        <v>Convert units from micro-, nano-, mega- and giga-</v>
      </c>
      <c r="P891" s="43" t="s">
        <v>1893</v>
      </c>
      <c r="Q891" s="1" t="s">
        <v>2953</v>
      </c>
      <c r="R891" s="1"/>
      <c r="S89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91" s="43"/>
      <c r="U891" s="43"/>
      <c r="V891" s="43"/>
      <c r="W891" s="43"/>
      <c r="X891" s="43"/>
      <c r="Y891" s="43"/>
      <c r="Z891" s="43"/>
      <c r="AA891" s="43"/>
      <c r="AC891" s="43"/>
      <c r="AD891" s="43"/>
    </row>
    <row r="892" spans="1:30" ht="14.65" customHeight="1" x14ac:dyDescent="0.25">
      <c r="A892" s="42" t="str">
        <f>_xlfn.XLOOKUP(StatementLookup[[#This Row],[TopicID]],TopicLookup[TopicID],TopicLookup[SyllabusSubject])</f>
        <v>Science</v>
      </c>
      <c r="B892" s="43">
        <f>_xlfn.XLOOKUP(StatementLookup[[#This Row],[TopicID]],TopicLookup[TopicID],TopicLookup[SyllabusKeyStage])</f>
        <v>3</v>
      </c>
      <c r="C892" s="43" t="str">
        <f>_xlfn.XLOOKUP(StatementLookup[[#This Row],[TopicID]],topics!I:I,topics!D:D)</f>
        <v>KS3.Science</v>
      </c>
      <c r="D892" s="43" t="str">
        <f>_xlfn.XLOOKUP(StatementLookup[[#This Row],[TopicID]],topics!I:I,topics!E:E)</f>
        <v>Y8.Science</v>
      </c>
      <c r="E892" s="44">
        <v>8</v>
      </c>
      <c r="F892" s="36" t="s">
        <v>10</v>
      </c>
      <c r="G892" s="45">
        <v>6</v>
      </c>
      <c r="H892" s="36">
        <v>5</v>
      </c>
      <c r="I892" s="46">
        <v>1</v>
      </c>
      <c r="J89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8P6</v>
      </c>
      <c r="K89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8P6.5</v>
      </c>
      <c r="L89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8P6.5.1</v>
      </c>
      <c r="M892" s="26" t="str">
        <f>IF(ISERROR(_xlfn.XLOOKUP(StatementLookup[[#This Row],[TopicID]],TopicLookup[TopicID],TopicLookup[TopicTitle])),"",_xlfn.XLOOKUP(StatementLookup[[#This Row],[TopicID]],TopicLookup[TopicID],TopicLookup[TopicTitle]))</f>
        <v>Maths Skills For Scientists</v>
      </c>
      <c r="N892" s="42" t="str">
        <f>IF(ISERROR(_xlfn.XLOOKUP(StatementLookup[[#This Row],[LessonID]],LessonLookup[LessonID],LessonLookup[LessonTitle])),"",_xlfn.XLOOKUP(StatementLookup[[#This Row],[LessonID]],LessonLookup[LessonID],LessonLookup[LessonTitle]))</f>
        <v>Standard Form</v>
      </c>
      <c r="O892" s="1" t="str">
        <f>IF(StatementLookup[[#This Row],[LearningStatementEnter]]="",StatementLookup[[#This Row],[LearningStatementAuto]],StatementLookup[[#This Row],[LearningStatementEnter]])</f>
        <v>Describe how a number in standard form should be laid out</v>
      </c>
      <c r="P892" s="43" t="s">
        <v>1894</v>
      </c>
      <c r="Q892" s="1" t="s">
        <v>2953</v>
      </c>
      <c r="R892" s="1"/>
      <c r="S89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92" s="43"/>
      <c r="U892" s="43"/>
      <c r="V892" s="43"/>
      <c r="W892" s="43"/>
      <c r="X892" s="43"/>
      <c r="Y892" s="43"/>
      <c r="Z892" s="43"/>
      <c r="AA892" s="43"/>
      <c r="AC892" s="43"/>
      <c r="AD892" s="43"/>
    </row>
    <row r="893" spans="1:30" ht="14.65" customHeight="1" x14ac:dyDescent="0.25">
      <c r="A893" s="42" t="str">
        <f>_xlfn.XLOOKUP(StatementLookup[[#This Row],[TopicID]],TopicLookup[TopicID],TopicLookup[SyllabusSubject])</f>
        <v>Science</v>
      </c>
      <c r="B893" s="43">
        <f>_xlfn.XLOOKUP(StatementLookup[[#This Row],[TopicID]],TopicLookup[TopicID],TopicLookup[SyllabusKeyStage])</f>
        <v>3</v>
      </c>
      <c r="C893" s="43" t="str">
        <f>_xlfn.XLOOKUP(StatementLookup[[#This Row],[TopicID]],topics!I:I,topics!D:D)</f>
        <v>KS3.Science</v>
      </c>
      <c r="D893" s="43" t="str">
        <f>_xlfn.XLOOKUP(StatementLookup[[#This Row],[TopicID]],topics!I:I,topics!E:E)</f>
        <v>Y8.Science</v>
      </c>
      <c r="E893" s="44">
        <v>8</v>
      </c>
      <c r="F893" s="36" t="s">
        <v>10</v>
      </c>
      <c r="G893" s="45">
        <v>6</v>
      </c>
      <c r="H893" s="36">
        <v>5</v>
      </c>
      <c r="I893" s="46">
        <v>2</v>
      </c>
      <c r="J89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8P6</v>
      </c>
      <c r="K89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8P6.5</v>
      </c>
      <c r="L89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8P6.5.2</v>
      </c>
      <c r="M893" s="26" t="str">
        <f>IF(ISERROR(_xlfn.XLOOKUP(StatementLookup[[#This Row],[TopicID]],TopicLookup[TopicID],TopicLookup[TopicTitle])),"",_xlfn.XLOOKUP(StatementLookup[[#This Row],[TopicID]],TopicLookup[TopicID],TopicLookup[TopicTitle]))</f>
        <v>Maths Skills For Scientists</v>
      </c>
      <c r="N893" s="42" t="str">
        <f>IF(ISERROR(_xlfn.XLOOKUP(StatementLookup[[#This Row],[LessonID]],LessonLookup[LessonID],LessonLookup[LessonTitle])),"",_xlfn.XLOOKUP(StatementLookup[[#This Row],[LessonID]],LessonLookup[LessonID],LessonLookup[LessonTitle]))</f>
        <v>Standard Form</v>
      </c>
      <c r="O893" s="1" t="str">
        <f>IF(StatementLookup[[#This Row],[LearningStatementEnter]]="",StatementLookup[[#This Row],[LearningStatementAuto]],StatementLookup[[#This Row],[LearningStatementEnter]])</f>
        <v>Convert large numbers into standard form</v>
      </c>
      <c r="P893" s="43" t="s">
        <v>1895</v>
      </c>
      <c r="Q893" s="1" t="s">
        <v>2953</v>
      </c>
      <c r="R893" s="1"/>
      <c r="S89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93" s="43"/>
      <c r="U893" s="43"/>
      <c r="V893" s="43"/>
      <c r="W893" s="43"/>
      <c r="X893" s="43"/>
      <c r="Y893" s="43"/>
      <c r="Z893" s="43"/>
      <c r="AA893" s="43"/>
      <c r="AC893" s="43"/>
      <c r="AD893" s="43"/>
    </row>
    <row r="894" spans="1:30" ht="14.65" customHeight="1" x14ac:dyDescent="0.25">
      <c r="A894" s="42" t="str">
        <f>_xlfn.XLOOKUP(StatementLookup[[#This Row],[TopicID]],TopicLookup[TopicID],TopicLookup[SyllabusSubject])</f>
        <v>Science</v>
      </c>
      <c r="B894" s="43">
        <f>_xlfn.XLOOKUP(StatementLookup[[#This Row],[TopicID]],TopicLookup[TopicID],TopicLookup[SyllabusKeyStage])</f>
        <v>3</v>
      </c>
      <c r="C894" s="43" t="str">
        <f>_xlfn.XLOOKUP(StatementLookup[[#This Row],[TopicID]],topics!I:I,topics!D:D)</f>
        <v>KS3.Science</v>
      </c>
      <c r="D894" s="43" t="str">
        <f>_xlfn.XLOOKUP(StatementLookup[[#This Row],[TopicID]],topics!I:I,topics!E:E)</f>
        <v>Y8.Science</v>
      </c>
      <c r="E894" s="44">
        <v>8</v>
      </c>
      <c r="F894" s="36" t="s">
        <v>10</v>
      </c>
      <c r="G894" s="45">
        <v>6</v>
      </c>
      <c r="H894" s="36">
        <v>5</v>
      </c>
      <c r="I894" s="46">
        <v>3</v>
      </c>
      <c r="J89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8P6</v>
      </c>
      <c r="K89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8P6.5</v>
      </c>
      <c r="L89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8P6.5.3</v>
      </c>
      <c r="M894" s="26" t="str">
        <f>IF(ISERROR(_xlfn.XLOOKUP(StatementLookup[[#This Row],[TopicID]],TopicLookup[TopicID],TopicLookup[TopicTitle])),"",_xlfn.XLOOKUP(StatementLookup[[#This Row],[TopicID]],TopicLookup[TopicID],TopicLookup[TopicTitle]))</f>
        <v>Maths Skills For Scientists</v>
      </c>
      <c r="N894" s="42" t="str">
        <f>IF(ISERROR(_xlfn.XLOOKUP(StatementLookup[[#This Row],[LessonID]],LessonLookup[LessonID],LessonLookup[LessonTitle])),"",_xlfn.XLOOKUP(StatementLookup[[#This Row],[LessonID]],LessonLookup[LessonID],LessonLookup[LessonTitle]))</f>
        <v>Standard Form</v>
      </c>
      <c r="O894" s="1" t="str">
        <f>IF(StatementLookup[[#This Row],[LearningStatementEnter]]="",StatementLookup[[#This Row],[LearningStatementAuto]],StatementLookup[[#This Row],[LearningStatementEnter]])</f>
        <v>Convert small numbers into standard form</v>
      </c>
      <c r="P894" s="43" t="s">
        <v>1896</v>
      </c>
      <c r="Q894" s="1" t="s">
        <v>2953</v>
      </c>
      <c r="R894" s="1"/>
      <c r="S89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94" s="43"/>
      <c r="U894" s="43"/>
      <c r="V894" s="43"/>
      <c r="W894" s="43"/>
      <c r="X894" s="43"/>
      <c r="Y894" s="43"/>
      <c r="Z894" s="43"/>
      <c r="AA894" s="43"/>
      <c r="AC894" s="43"/>
      <c r="AD894" s="43"/>
    </row>
    <row r="895" spans="1:30" ht="14.65" customHeight="1" x14ac:dyDescent="0.25">
      <c r="A895" s="42" t="str">
        <f>_xlfn.XLOOKUP(StatementLookup[[#This Row],[TopicID]],TopicLookup[TopicID],TopicLookup[SyllabusSubject])</f>
        <v>Science</v>
      </c>
      <c r="B895" s="43">
        <f>_xlfn.XLOOKUP(StatementLookup[[#This Row],[TopicID]],TopicLookup[TopicID],TopicLookup[SyllabusKeyStage])</f>
        <v>3</v>
      </c>
      <c r="C895" s="43" t="str">
        <f>_xlfn.XLOOKUP(StatementLookup[[#This Row],[TopicID]],topics!I:I,topics!D:D)</f>
        <v>KS3.Science</v>
      </c>
      <c r="D895" s="43" t="str">
        <f>_xlfn.XLOOKUP(StatementLookup[[#This Row],[TopicID]],topics!I:I,topics!E:E)</f>
        <v>Y8.Science</v>
      </c>
      <c r="E895" s="44">
        <v>8</v>
      </c>
      <c r="F895" s="36" t="s">
        <v>10</v>
      </c>
      <c r="G895" s="45">
        <v>6</v>
      </c>
      <c r="H895" s="36">
        <v>6</v>
      </c>
      <c r="I895" s="46">
        <v>1</v>
      </c>
      <c r="J89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8P6</v>
      </c>
      <c r="K89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8P6.6</v>
      </c>
      <c r="L89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8P6.6.1</v>
      </c>
      <c r="M895" s="26" t="str">
        <f>IF(ISERROR(_xlfn.XLOOKUP(StatementLookup[[#This Row],[TopicID]],TopicLookup[TopicID],TopicLookup[TopicTitle])),"",_xlfn.XLOOKUP(StatementLookup[[#This Row],[TopicID]],TopicLookup[TopicID],TopicLookup[TopicTitle]))</f>
        <v>Maths Skills For Scientists</v>
      </c>
      <c r="N895" s="42" t="str">
        <f>IF(ISERROR(_xlfn.XLOOKUP(StatementLookup[[#This Row],[LessonID]],LessonLookup[LessonID],LessonLookup[LessonTitle])),"",_xlfn.XLOOKUP(StatementLookup[[#This Row],[LessonID]],LessonLookup[LessonID],LessonLookup[LessonTitle]))</f>
        <v>Significant figures</v>
      </c>
      <c r="O895" s="1" t="str">
        <f>IF(StatementLookup[[#This Row],[LearningStatementEnter]]="",StatementLookup[[#This Row],[LearningStatementAuto]],StatementLookup[[#This Row],[LearningStatementEnter]])</f>
        <v>Identify how many significant figures a number has e.g. 325 is 3 sig fig</v>
      </c>
      <c r="P895" s="43" t="s">
        <v>1897</v>
      </c>
      <c r="Q895" s="1" t="s">
        <v>2953</v>
      </c>
      <c r="R895" s="1"/>
      <c r="S89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95" s="43"/>
      <c r="U895" s="43"/>
      <c r="V895" s="43"/>
      <c r="W895" s="43"/>
      <c r="X895" s="43"/>
      <c r="Y895" s="43"/>
      <c r="Z895" s="43"/>
      <c r="AA895" s="43"/>
      <c r="AC895" s="43"/>
      <c r="AD895" s="43"/>
    </row>
    <row r="896" spans="1:30" ht="14.65" customHeight="1" x14ac:dyDescent="0.25">
      <c r="A896" s="42" t="str">
        <f>_xlfn.XLOOKUP(StatementLookup[[#This Row],[TopicID]],TopicLookup[TopicID],TopicLookup[SyllabusSubject])</f>
        <v>Science</v>
      </c>
      <c r="B896" s="43">
        <f>_xlfn.XLOOKUP(StatementLookup[[#This Row],[TopicID]],TopicLookup[TopicID],TopicLookup[SyllabusKeyStage])</f>
        <v>3</v>
      </c>
      <c r="C896" s="43" t="str">
        <f>_xlfn.XLOOKUP(StatementLookup[[#This Row],[TopicID]],topics!I:I,topics!D:D)</f>
        <v>KS3.Science</v>
      </c>
      <c r="D896" s="43" t="str">
        <f>_xlfn.XLOOKUP(StatementLookup[[#This Row],[TopicID]],topics!I:I,topics!E:E)</f>
        <v>Y8.Science</v>
      </c>
      <c r="E896" s="44">
        <v>8</v>
      </c>
      <c r="F896" s="36" t="s">
        <v>10</v>
      </c>
      <c r="G896" s="45">
        <v>6</v>
      </c>
      <c r="H896" s="36">
        <v>6</v>
      </c>
      <c r="I896" s="46">
        <v>2</v>
      </c>
      <c r="J89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8P6</v>
      </c>
      <c r="K89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8P6.6</v>
      </c>
      <c r="L89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8P6.6.2</v>
      </c>
      <c r="M896" s="26" t="str">
        <f>IF(ISERROR(_xlfn.XLOOKUP(StatementLookup[[#This Row],[TopicID]],TopicLookup[TopicID],TopicLookup[TopicTitle])),"",_xlfn.XLOOKUP(StatementLookup[[#This Row],[TopicID]],TopicLookup[TopicID],TopicLookup[TopicTitle]))</f>
        <v>Maths Skills For Scientists</v>
      </c>
      <c r="N896" s="42" t="str">
        <f>IF(ISERROR(_xlfn.XLOOKUP(StatementLookup[[#This Row],[LessonID]],LessonLookup[LessonID],LessonLookup[LessonTitle])),"",_xlfn.XLOOKUP(StatementLookup[[#This Row],[LessonID]],LessonLookup[LessonID],LessonLookup[LessonTitle]))</f>
        <v>Significant figures</v>
      </c>
      <c r="O896" s="1" t="str">
        <f>IF(StatementLookup[[#This Row],[LearningStatementEnter]]="",StatementLookup[[#This Row],[LearningStatementAuto]],StatementLookup[[#This Row],[LearningStatementEnter]])</f>
        <v>Round large numbers to 1, 2 and 3 sig fig</v>
      </c>
      <c r="P896" s="43" t="s">
        <v>1898</v>
      </c>
      <c r="Q896" s="1" t="s">
        <v>2953</v>
      </c>
      <c r="R896" s="1"/>
      <c r="S89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96" s="43"/>
      <c r="U896" s="43"/>
      <c r="V896" s="43"/>
      <c r="W896" s="43"/>
      <c r="X896" s="43"/>
      <c r="Y896" s="43"/>
      <c r="Z896" s="43"/>
      <c r="AA896" s="43"/>
      <c r="AC896" s="43"/>
      <c r="AD896" s="43"/>
    </row>
    <row r="897" spans="1:30" ht="14.65" customHeight="1" x14ac:dyDescent="0.25">
      <c r="A897" s="42" t="str">
        <f>_xlfn.XLOOKUP(StatementLookup[[#This Row],[TopicID]],TopicLookup[TopicID],TopicLookup[SyllabusSubject])</f>
        <v>Science</v>
      </c>
      <c r="B897" s="43">
        <f>_xlfn.XLOOKUP(StatementLookup[[#This Row],[TopicID]],TopicLookup[TopicID],TopicLookup[SyllabusKeyStage])</f>
        <v>3</v>
      </c>
      <c r="C897" s="43" t="str">
        <f>_xlfn.XLOOKUP(StatementLookup[[#This Row],[TopicID]],topics!I:I,topics!D:D)</f>
        <v>KS3.Science</v>
      </c>
      <c r="D897" s="43" t="str">
        <f>_xlfn.XLOOKUP(StatementLookup[[#This Row],[TopicID]],topics!I:I,topics!E:E)</f>
        <v>Y8.Science</v>
      </c>
      <c r="E897" s="44">
        <v>8</v>
      </c>
      <c r="F897" s="36" t="s">
        <v>10</v>
      </c>
      <c r="G897" s="45">
        <v>6</v>
      </c>
      <c r="H897" s="36">
        <v>6</v>
      </c>
      <c r="I897" s="46">
        <v>3</v>
      </c>
      <c r="J89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8P6</v>
      </c>
      <c r="K89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8P6.6</v>
      </c>
      <c r="L89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8P6.6.3</v>
      </c>
      <c r="M897" s="26" t="str">
        <f>IF(ISERROR(_xlfn.XLOOKUP(StatementLookup[[#This Row],[TopicID]],TopicLookup[TopicID],TopicLookup[TopicTitle])),"",_xlfn.XLOOKUP(StatementLookup[[#This Row],[TopicID]],TopicLookup[TopicID],TopicLookup[TopicTitle]))</f>
        <v>Maths Skills For Scientists</v>
      </c>
      <c r="N897" s="42" t="str">
        <f>IF(ISERROR(_xlfn.XLOOKUP(StatementLookup[[#This Row],[LessonID]],LessonLookup[LessonID],LessonLookup[LessonTitle])),"",_xlfn.XLOOKUP(StatementLookup[[#This Row],[LessonID]],LessonLookup[LessonID],LessonLookup[LessonTitle]))</f>
        <v>Significant figures</v>
      </c>
      <c r="O897" s="1" t="str">
        <f>IF(StatementLookup[[#This Row],[LearningStatementEnter]]="",StatementLookup[[#This Row],[LearningStatementAuto]],StatementLookup[[#This Row],[LearningStatementEnter]])</f>
        <v>Round small numbers to 1, 2 and 3 sig fig</v>
      </c>
      <c r="P897" s="43" t="s">
        <v>1899</v>
      </c>
      <c r="Q897" s="1" t="s">
        <v>2953</v>
      </c>
      <c r="R897" s="1"/>
      <c r="S89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97" s="43"/>
      <c r="U897" s="43"/>
      <c r="V897" s="43"/>
      <c r="W897" s="43"/>
      <c r="X897" s="43"/>
      <c r="Y897" s="43"/>
      <c r="Z897" s="43"/>
      <c r="AA897" s="43"/>
      <c r="AC897" s="43"/>
      <c r="AD897" s="43"/>
    </row>
    <row r="898" spans="1:30" ht="14.65" customHeight="1" x14ac:dyDescent="0.25">
      <c r="A898" s="42" t="str">
        <f>_xlfn.XLOOKUP(StatementLookup[[#This Row],[TopicID]],TopicLookup[TopicID],TopicLookup[SyllabusSubject])</f>
        <v>Science</v>
      </c>
      <c r="B898" s="43">
        <f>_xlfn.XLOOKUP(StatementLookup[[#This Row],[TopicID]],TopicLookup[TopicID],TopicLookup[SyllabusKeyStage])</f>
        <v>3</v>
      </c>
      <c r="C898" s="43" t="str">
        <f>_xlfn.XLOOKUP(StatementLookup[[#This Row],[TopicID]],topics!I:I,topics!D:D)</f>
        <v>KS3.Science</v>
      </c>
      <c r="D898" s="43" t="str">
        <f>_xlfn.XLOOKUP(StatementLookup[[#This Row],[TopicID]],topics!I:I,topics!E:E)</f>
        <v>Y8.Science</v>
      </c>
      <c r="E898" s="44">
        <v>8</v>
      </c>
      <c r="F898" s="36" t="s">
        <v>10</v>
      </c>
      <c r="G898" s="45">
        <v>6</v>
      </c>
      <c r="H898" s="36">
        <v>7</v>
      </c>
      <c r="I898" s="46">
        <v>1</v>
      </c>
      <c r="J89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8P6</v>
      </c>
      <c r="K89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8P6.7</v>
      </c>
      <c r="L89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8P6.7.1</v>
      </c>
      <c r="M898" s="26" t="str">
        <f>IF(ISERROR(_xlfn.XLOOKUP(StatementLookup[[#This Row],[TopicID]],TopicLookup[TopicID],TopicLookup[TopicTitle])),"",_xlfn.XLOOKUP(StatementLookup[[#This Row],[TopicID]],TopicLookup[TopicID],TopicLookup[TopicTitle]))</f>
        <v>Maths Skills For Scientists</v>
      </c>
      <c r="N898" s="42" t="str">
        <f>IF(ISERROR(_xlfn.XLOOKUP(StatementLookup[[#This Row],[LessonID]],LessonLookup[LessonID],LessonLookup[LessonTitle])),"",_xlfn.XLOOKUP(StatementLookup[[#This Row],[LessonID]],LessonLookup[LessonID],LessonLookup[LessonTitle]))</f>
        <v>Graphing lesson 1</v>
      </c>
      <c r="O898" s="1" t="str">
        <f>IF(StatementLookup[[#This Row],[LearningStatementEnter]]="",StatementLookup[[#This Row],[LearningStatementAuto]],StatementLookup[[#This Row],[LearningStatementEnter]])</f>
        <v>Produce a title for the graph and ensure it takes up over 50% of the available space</v>
      </c>
      <c r="P898" s="43" t="s">
        <v>1900</v>
      </c>
      <c r="Q898" s="1" t="s">
        <v>2953</v>
      </c>
      <c r="R898" s="1"/>
      <c r="S89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98" s="43"/>
      <c r="U898" s="43"/>
      <c r="V898" s="43"/>
      <c r="W898" s="43"/>
      <c r="X898" s="43"/>
      <c r="Y898" s="43"/>
      <c r="Z898" s="43"/>
      <c r="AA898" s="43"/>
      <c r="AC898" s="43"/>
      <c r="AD898" s="43"/>
    </row>
    <row r="899" spans="1:30" ht="14.65" customHeight="1" x14ac:dyDescent="0.25">
      <c r="A899" s="42" t="str">
        <f>_xlfn.XLOOKUP(StatementLookup[[#This Row],[TopicID]],TopicLookup[TopicID],TopicLookup[SyllabusSubject])</f>
        <v>Science</v>
      </c>
      <c r="B899" s="43">
        <f>_xlfn.XLOOKUP(StatementLookup[[#This Row],[TopicID]],TopicLookup[TopicID],TopicLookup[SyllabusKeyStage])</f>
        <v>3</v>
      </c>
      <c r="C899" s="43" t="str">
        <f>_xlfn.XLOOKUP(StatementLookup[[#This Row],[TopicID]],topics!I:I,topics!D:D)</f>
        <v>KS3.Science</v>
      </c>
      <c r="D899" s="43" t="str">
        <f>_xlfn.XLOOKUP(StatementLookup[[#This Row],[TopicID]],topics!I:I,topics!E:E)</f>
        <v>Y8.Science</v>
      </c>
      <c r="E899" s="44">
        <v>8</v>
      </c>
      <c r="F899" s="36" t="s">
        <v>10</v>
      </c>
      <c r="G899" s="45">
        <v>6</v>
      </c>
      <c r="H899" s="36">
        <v>7</v>
      </c>
      <c r="I899" s="46">
        <v>2</v>
      </c>
      <c r="J89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8P6</v>
      </c>
      <c r="K89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8P6.7</v>
      </c>
      <c r="L89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8P6.7.2</v>
      </c>
      <c r="M899" s="26" t="str">
        <f>IF(ISERROR(_xlfn.XLOOKUP(StatementLookup[[#This Row],[TopicID]],TopicLookup[TopicID],TopicLookup[TopicTitle])),"",_xlfn.XLOOKUP(StatementLookup[[#This Row],[TopicID]],TopicLookup[TopicID],TopicLookup[TopicTitle]))</f>
        <v>Maths Skills For Scientists</v>
      </c>
      <c r="N899" s="42" t="str">
        <f>IF(ISERROR(_xlfn.XLOOKUP(StatementLookup[[#This Row],[LessonID]],LessonLookup[LessonID],LessonLookup[LessonTitle])),"",_xlfn.XLOOKUP(StatementLookup[[#This Row],[LessonID]],LessonLookup[LessonID],LessonLookup[LessonTitle]))</f>
        <v>Graphing lesson 1</v>
      </c>
      <c r="O899" s="1" t="str">
        <f>IF(StatementLookup[[#This Row],[LearningStatementEnter]]="",StatementLookup[[#This Row],[LearningStatementAuto]],StatementLookup[[#This Row],[LearningStatementEnter]])</f>
        <v>Choose the correct variables to put on the x and y axis</v>
      </c>
      <c r="P899" s="43" t="s">
        <v>1901</v>
      </c>
      <c r="Q899" s="1" t="s">
        <v>2953</v>
      </c>
      <c r="R899" s="1"/>
      <c r="S89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899" s="43"/>
      <c r="U899" s="43"/>
      <c r="V899" s="43"/>
      <c r="W899" s="43"/>
      <c r="X899" s="43"/>
      <c r="Y899" s="43"/>
      <c r="Z899" s="43"/>
      <c r="AA899" s="43"/>
      <c r="AC899" s="43"/>
      <c r="AD899" s="43"/>
    </row>
    <row r="900" spans="1:30" ht="14.65" customHeight="1" x14ac:dyDescent="0.25">
      <c r="A900" s="42" t="str">
        <f>_xlfn.XLOOKUP(StatementLookup[[#This Row],[TopicID]],TopicLookup[TopicID],TopicLookup[SyllabusSubject])</f>
        <v>Science</v>
      </c>
      <c r="B900" s="43">
        <f>_xlfn.XLOOKUP(StatementLookup[[#This Row],[TopicID]],TopicLookup[TopicID],TopicLookup[SyllabusKeyStage])</f>
        <v>3</v>
      </c>
      <c r="C900" s="43" t="str">
        <f>_xlfn.XLOOKUP(StatementLookup[[#This Row],[TopicID]],topics!I:I,topics!D:D)</f>
        <v>KS3.Science</v>
      </c>
      <c r="D900" s="43" t="str">
        <f>_xlfn.XLOOKUP(StatementLookup[[#This Row],[TopicID]],topics!I:I,topics!E:E)</f>
        <v>Y8.Science</v>
      </c>
      <c r="E900" s="44">
        <v>8</v>
      </c>
      <c r="F900" s="36" t="s">
        <v>10</v>
      </c>
      <c r="G900" s="45">
        <v>6</v>
      </c>
      <c r="H900" s="36">
        <v>7</v>
      </c>
      <c r="I900" s="46">
        <v>3</v>
      </c>
      <c r="J90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8P6</v>
      </c>
      <c r="K90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8P6.7</v>
      </c>
      <c r="L90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8P6.7.3</v>
      </c>
      <c r="M900" s="26" t="str">
        <f>IF(ISERROR(_xlfn.XLOOKUP(StatementLookup[[#This Row],[TopicID]],TopicLookup[TopicID],TopicLookup[TopicTitle])),"",_xlfn.XLOOKUP(StatementLookup[[#This Row],[TopicID]],TopicLookup[TopicID],TopicLookup[TopicTitle]))</f>
        <v>Maths Skills For Scientists</v>
      </c>
      <c r="N900" s="42" t="str">
        <f>IF(ISERROR(_xlfn.XLOOKUP(StatementLookup[[#This Row],[LessonID]],LessonLookup[LessonID],LessonLookup[LessonTitle])),"",_xlfn.XLOOKUP(StatementLookup[[#This Row],[LessonID]],LessonLookup[LessonID],LessonLookup[LessonTitle]))</f>
        <v>Graphing lesson 1</v>
      </c>
      <c r="O900" s="1" t="str">
        <f>IF(StatementLookup[[#This Row],[LearningStatementEnter]]="",StatementLookup[[#This Row],[LearningStatementAuto]],StatementLookup[[#This Row],[LearningStatementEnter]])</f>
        <v>Apply the correct scales to the axes, as well as starting the scale from a reasonable point (that doesn’t have to be zero)</v>
      </c>
      <c r="P900" s="43" t="s">
        <v>1902</v>
      </c>
      <c r="Q900" s="1" t="s">
        <v>2953</v>
      </c>
      <c r="R900" s="1"/>
      <c r="S90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00" s="43"/>
      <c r="U900" s="43"/>
      <c r="V900" s="43"/>
      <c r="W900" s="43"/>
      <c r="X900" s="43"/>
      <c r="Y900" s="43"/>
      <c r="Z900" s="43"/>
      <c r="AA900" s="43"/>
      <c r="AC900" s="43"/>
      <c r="AD900" s="43"/>
    </row>
    <row r="901" spans="1:30" ht="14.65" customHeight="1" x14ac:dyDescent="0.25">
      <c r="A901" s="42" t="str">
        <f>_xlfn.XLOOKUP(StatementLookup[[#This Row],[TopicID]],TopicLookup[TopicID],TopicLookup[SyllabusSubject])</f>
        <v>Science</v>
      </c>
      <c r="B901" s="43">
        <f>_xlfn.XLOOKUP(StatementLookup[[#This Row],[TopicID]],TopicLookup[TopicID],TopicLookup[SyllabusKeyStage])</f>
        <v>3</v>
      </c>
      <c r="C901" s="43" t="str">
        <f>_xlfn.XLOOKUP(StatementLookup[[#This Row],[TopicID]],topics!I:I,topics!D:D)</f>
        <v>KS3.Science</v>
      </c>
      <c r="D901" s="43" t="str">
        <f>_xlfn.XLOOKUP(StatementLookup[[#This Row],[TopicID]],topics!I:I,topics!E:E)</f>
        <v>Y8.Science</v>
      </c>
      <c r="E901" s="44">
        <v>8</v>
      </c>
      <c r="F901" s="36" t="s">
        <v>10</v>
      </c>
      <c r="G901" s="45">
        <v>6</v>
      </c>
      <c r="H901" s="36">
        <v>8</v>
      </c>
      <c r="I901" s="46">
        <v>1</v>
      </c>
      <c r="J90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8P6</v>
      </c>
      <c r="K90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8P6.8</v>
      </c>
      <c r="L90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8P6.8.1</v>
      </c>
      <c r="M901" s="26" t="str">
        <f>IF(ISERROR(_xlfn.XLOOKUP(StatementLookup[[#This Row],[TopicID]],TopicLookup[TopicID],TopicLookup[TopicTitle])),"",_xlfn.XLOOKUP(StatementLookup[[#This Row],[TopicID]],TopicLookup[TopicID],TopicLookup[TopicTitle]))</f>
        <v>Maths Skills For Scientists</v>
      </c>
      <c r="N901" s="42" t="str">
        <f>IF(ISERROR(_xlfn.XLOOKUP(StatementLookup[[#This Row],[LessonID]],LessonLookup[LessonID],LessonLookup[LessonTitle])),"",_xlfn.XLOOKUP(StatementLookup[[#This Row],[LessonID]],LessonLookup[LessonID],LessonLookup[LessonTitle]))</f>
        <v>Graphing lesson 2</v>
      </c>
      <c r="O901" s="1" t="str">
        <f>IF(StatementLookup[[#This Row],[LearningStatementEnter]]="",StatementLookup[[#This Row],[LearningStatementAuto]],StatementLookup[[#This Row],[LearningStatementEnter]])</f>
        <v xml:space="preserve"> Draw an appropriate line of best fit that best represents the data</v>
      </c>
      <c r="P901" s="43" t="s">
        <v>1903</v>
      </c>
      <c r="Q901" s="1" t="s">
        <v>2953</v>
      </c>
      <c r="R901" s="1"/>
      <c r="S90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01" s="43"/>
      <c r="U901" s="43"/>
      <c r="V901" s="43"/>
      <c r="W901" s="43"/>
      <c r="X901" s="43"/>
      <c r="Y901" s="43"/>
      <c r="Z901" s="43"/>
      <c r="AA901" s="43"/>
      <c r="AC901" s="43"/>
      <c r="AD901" s="43"/>
    </row>
    <row r="902" spans="1:30" ht="14.65" customHeight="1" x14ac:dyDescent="0.25">
      <c r="A902" s="42" t="str">
        <f>_xlfn.XLOOKUP(StatementLookup[[#This Row],[TopicID]],TopicLookup[TopicID],TopicLookup[SyllabusSubject])</f>
        <v>Science</v>
      </c>
      <c r="B902" s="43">
        <f>_xlfn.XLOOKUP(StatementLookup[[#This Row],[TopicID]],TopicLookup[TopicID],TopicLookup[SyllabusKeyStage])</f>
        <v>3</v>
      </c>
      <c r="C902" s="43" t="str">
        <f>_xlfn.XLOOKUP(StatementLookup[[#This Row],[TopicID]],topics!I:I,topics!D:D)</f>
        <v>KS3.Science</v>
      </c>
      <c r="D902" s="43" t="str">
        <f>_xlfn.XLOOKUP(StatementLookup[[#This Row],[TopicID]],topics!I:I,topics!E:E)</f>
        <v>Y8.Science</v>
      </c>
      <c r="E902" s="44">
        <v>8</v>
      </c>
      <c r="F902" s="36" t="s">
        <v>10</v>
      </c>
      <c r="G902" s="45">
        <v>6</v>
      </c>
      <c r="H902" s="36">
        <v>8</v>
      </c>
      <c r="I902" s="46">
        <v>2</v>
      </c>
      <c r="J90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8P6</v>
      </c>
      <c r="K90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8P6.8</v>
      </c>
      <c r="L90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8P6.8.2</v>
      </c>
      <c r="M902" s="26" t="str">
        <f>IF(ISERROR(_xlfn.XLOOKUP(StatementLookup[[#This Row],[TopicID]],TopicLookup[TopicID],TopicLookup[TopicTitle])),"",_xlfn.XLOOKUP(StatementLookup[[#This Row],[TopicID]],TopicLookup[TopicID],TopicLookup[TopicTitle]))</f>
        <v>Maths Skills For Scientists</v>
      </c>
      <c r="N902" s="42" t="str">
        <f>IF(ISERROR(_xlfn.XLOOKUP(StatementLookup[[#This Row],[LessonID]],LessonLookup[LessonID],LessonLookup[LessonTitle])),"",_xlfn.XLOOKUP(StatementLookup[[#This Row],[LessonID]],LessonLookup[LessonID],LessonLookup[LessonTitle]))</f>
        <v>Graphing lesson 2</v>
      </c>
      <c r="O902" s="1" t="str">
        <f>IF(StatementLookup[[#This Row],[LearningStatementEnter]]="",StatementLookup[[#This Row],[LearningStatementAuto]],StatementLookup[[#This Row],[LearningStatementEnter]])</f>
        <v>Calculate the gradient of a line of best fit</v>
      </c>
      <c r="P902" s="43" t="s">
        <v>1904</v>
      </c>
      <c r="Q902" s="1" t="s">
        <v>2953</v>
      </c>
      <c r="R902" s="1"/>
      <c r="S90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02" s="43"/>
      <c r="U902" s="43"/>
      <c r="V902" s="43"/>
      <c r="W902" s="43"/>
      <c r="X902" s="43"/>
      <c r="Y902" s="43"/>
      <c r="Z902" s="43"/>
      <c r="AA902" s="43"/>
      <c r="AC902" s="43"/>
      <c r="AD902" s="43"/>
    </row>
    <row r="903" spans="1:30" ht="14.65" customHeight="1" x14ac:dyDescent="0.25">
      <c r="A903" s="42" t="str">
        <f>_xlfn.XLOOKUP(StatementLookup[[#This Row],[TopicID]],TopicLookup[TopicID],TopicLookup[SyllabusSubject])</f>
        <v>Science</v>
      </c>
      <c r="B903" s="43">
        <f>_xlfn.XLOOKUP(StatementLookup[[#This Row],[TopicID]],TopicLookup[TopicID],TopicLookup[SyllabusKeyStage])</f>
        <v>3</v>
      </c>
      <c r="C903" s="43" t="str">
        <f>_xlfn.XLOOKUP(StatementLookup[[#This Row],[TopicID]],topics!I:I,topics!D:D)</f>
        <v>KS3.Science</v>
      </c>
      <c r="D903" s="43" t="str">
        <f>_xlfn.XLOOKUP(StatementLookup[[#This Row],[TopicID]],topics!I:I,topics!E:E)</f>
        <v>Y8.Science</v>
      </c>
      <c r="E903" s="44">
        <v>8</v>
      </c>
      <c r="F903" s="36" t="s">
        <v>10</v>
      </c>
      <c r="G903" s="45">
        <v>6</v>
      </c>
      <c r="H903" s="36">
        <v>8</v>
      </c>
      <c r="I903" s="46">
        <v>3</v>
      </c>
      <c r="J90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8P6</v>
      </c>
      <c r="K90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8P6.8</v>
      </c>
      <c r="L90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8P6.8.3</v>
      </c>
      <c r="M903" s="26" t="str">
        <f>IF(ISERROR(_xlfn.XLOOKUP(StatementLookup[[#This Row],[TopicID]],TopicLookup[TopicID],TopicLookup[TopicTitle])),"",_xlfn.XLOOKUP(StatementLookup[[#This Row],[TopicID]],TopicLookup[TopicID],TopicLookup[TopicTitle]))</f>
        <v>Maths Skills For Scientists</v>
      </c>
      <c r="N903" s="42" t="str">
        <f>IF(ISERROR(_xlfn.XLOOKUP(StatementLookup[[#This Row],[LessonID]],LessonLookup[LessonID],LessonLookup[LessonTitle])),"",_xlfn.XLOOKUP(StatementLookup[[#This Row],[LessonID]],LessonLookup[LessonID],LessonLookup[LessonTitle]))</f>
        <v>Graphing lesson 2</v>
      </c>
      <c r="O903" s="1" t="str">
        <f>IF(StatementLookup[[#This Row],[LearningStatementEnter]]="",StatementLookup[[#This Row],[LearningStatementAuto]],StatementLookup[[#This Row],[LearningStatementEnter]])</f>
        <v>Calculate the area under a graph</v>
      </c>
      <c r="P903" s="43" t="s">
        <v>1905</v>
      </c>
      <c r="Q903" s="1" t="s">
        <v>2953</v>
      </c>
      <c r="R903" s="1"/>
      <c r="S90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03" s="43"/>
      <c r="U903" s="43"/>
      <c r="V903" s="43"/>
      <c r="W903" s="43"/>
      <c r="X903" s="43"/>
      <c r="Y903" s="43"/>
      <c r="Z903" s="43"/>
      <c r="AA903" s="43"/>
      <c r="AC903" s="43"/>
      <c r="AD903" s="43"/>
    </row>
    <row r="904" spans="1:30" ht="14.65" customHeight="1" x14ac:dyDescent="0.25">
      <c r="A904" s="42" t="str">
        <f>_xlfn.XLOOKUP(StatementLookup[[#This Row],[TopicID]],TopicLookup[TopicID],TopicLookup[SyllabusSubject])</f>
        <v>Science</v>
      </c>
      <c r="B904" s="43">
        <f>_xlfn.XLOOKUP(StatementLookup[[#This Row],[TopicID]],TopicLookup[TopicID],TopicLookup[SyllabusKeyStage])</f>
        <v>3</v>
      </c>
      <c r="C904" s="43" t="str">
        <f>_xlfn.XLOOKUP(StatementLookup[[#This Row],[TopicID]],topics!I:I,topics!D:D)</f>
        <v>KS3.Science</v>
      </c>
      <c r="D904" s="43" t="str">
        <f>_xlfn.XLOOKUP(StatementLookup[[#This Row],[TopicID]],topics!I:I,topics!E:E)</f>
        <v>Y8.Science</v>
      </c>
      <c r="E904" s="44">
        <v>8</v>
      </c>
      <c r="F904" s="36" t="s">
        <v>10</v>
      </c>
      <c r="G904" s="45">
        <v>6</v>
      </c>
      <c r="H904" s="36" t="s">
        <v>6</v>
      </c>
      <c r="I904" s="46">
        <v>1</v>
      </c>
      <c r="J90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8P6</v>
      </c>
      <c r="K90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8P6.R</v>
      </c>
      <c r="L90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8P6.R.1</v>
      </c>
      <c r="M904" s="26" t="str">
        <f>IF(ISERROR(_xlfn.XLOOKUP(StatementLookup[[#This Row],[TopicID]],TopicLookup[TopicID],TopicLookup[TopicTitle])),"",_xlfn.XLOOKUP(StatementLookup[[#This Row],[TopicID]],TopicLookup[TopicID],TopicLookup[TopicTitle]))</f>
        <v>Maths Skills For Scientists</v>
      </c>
      <c r="N904" s="42" t="str">
        <f>IF(ISERROR(_xlfn.XLOOKUP(StatementLookup[[#This Row],[LessonID]],LessonLookup[LessonID],LessonLookup[LessonTitle])),"",_xlfn.XLOOKUP(StatementLookup[[#This Row],[LessonID]],LessonLookup[LessonID],LessonLookup[LessonTitle]))</f>
        <v>Revision of topic 8P6 Maths Skills For Scientists</v>
      </c>
      <c r="O904" s="1" t="str">
        <f>IF(StatementLookup[[#This Row],[LearningStatementEnter]]="",StatementLookup[[#This Row],[LearningStatementAuto]],StatementLookup[[#This Row],[LearningStatementEnter]])</f>
        <v>Review topic 8P6 Maths Skills For Scientists</v>
      </c>
      <c r="P904" s="43"/>
      <c r="Q904" s="1" t="s">
        <v>2954</v>
      </c>
      <c r="R904" s="1"/>
      <c r="S90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topic 8P6 Maths Skills For Scientists</v>
      </c>
      <c r="T904" s="43"/>
      <c r="U904" s="43"/>
      <c r="V904" s="43"/>
      <c r="W904" s="43"/>
      <c r="X904" s="43"/>
      <c r="Y904" s="43"/>
      <c r="Z904" s="43"/>
      <c r="AA904" s="43"/>
      <c r="AC904" s="43"/>
      <c r="AD904" s="43"/>
    </row>
    <row r="905" spans="1:30" ht="14.65" customHeight="1" x14ac:dyDescent="0.25">
      <c r="A905" s="42" t="str">
        <f>_xlfn.XLOOKUP(StatementLookup[[#This Row],[TopicID]],TopicLookup[TopicID],TopicLookup[SyllabusSubject])</f>
        <v>Science</v>
      </c>
      <c r="B905" s="43">
        <f>_xlfn.XLOOKUP(StatementLookup[[#This Row],[TopicID]],TopicLookup[TopicID],TopicLookup[SyllabusKeyStage])</f>
        <v>3</v>
      </c>
      <c r="C905" s="43" t="str">
        <f>_xlfn.XLOOKUP(StatementLookup[[#This Row],[TopicID]],topics!I:I,topics!D:D)</f>
        <v>KS3.Science</v>
      </c>
      <c r="D905" s="43" t="str">
        <f>_xlfn.XLOOKUP(StatementLookup[[#This Row],[TopicID]],topics!I:I,topics!E:E)</f>
        <v>Y8.Science</v>
      </c>
      <c r="E905" s="44">
        <v>8</v>
      </c>
      <c r="F905" s="36" t="s">
        <v>10</v>
      </c>
      <c r="G905" s="45">
        <v>6</v>
      </c>
      <c r="H905" s="36" t="s">
        <v>920</v>
      </c>
      <c r="I905" s="46">
        <v>1</v>
      </c>
      <c r="J90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8P6</v>
      </c>
      <c r="K90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8P6.Q</v>
      </c>
      <c r="L90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8P6.Q.1</v>
      </c>
      <c r="M905" s="26" t="str">
        <f>IF(ISERROR(_xlfn.XLOOKUP(StatementLookup[[#This Row],[TopicID]],TopicLookup[TopicID],TopicLookup[TopicTitle])),"",_xlfn.XLOOKUP(StatementLookup[[#This Row],[TopicID]],TopicLookup[TopicID],TopicLookup[TopicTitle]))</f>
        <v>Maths Skills For Scientists</v>
      </c>
      <c r="N905" s="42" t="str">
        <f>IF(ISERROR(_xlfn.XLOOKUP(StatementLookup[[#This Row],[LessonID]],LessonLookup[LessonID],LessonLookup[LessonTitle])),"",_xlfn.XLOOKUP(StatementLookup[[#This Row],[LessonID]],LessonLookup[LessonID],LessonLookup[LessonTitle]))</f>
        <v>Quiz</v>
      </c>
      <c r="O905" s="1" t="str">
        <f>IF(StatementLookup[[#This Row],[LearningStatementEnter]]="",StatementLookup[[#This Row],[LearningStatementAuto]],StatementLookup[[#This Row],[LearningStatementEnter]])</f>
        <v>Quiz understanding of topic 8P6 Maths Skills For Scientists</v>
      </c>
      <c r="P905" s="43" t="s">
        <v>1906</v>
      </c>
      <c r="Q905" s="1" t="s">
        <v>2953</v>
      </c>
      <c r="R905" s="1"/>
      <c r="S90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05" s="43"/>
      <c r="U905" s="43"/>
      <c r="V905" s="43"/>
      <c r="W905" s="43"/>
      <c r="X905" s="43"/>
      <c r="Y905" s="43"/>
      <c r="Z905" s="43"/>
      <c r="AA905" s="43"/>
      <c r="AC905" s="43"/>
      <c r="AD905" s="43"/>
    </row>
    <row r="906" spans="1:30" ht="14.65" customHeight="1" x14ac:dyDescent="0.25">
      <c r="A906" s="42" t="str">
        <f>_xlfn.XLOOKUP(StatementLookup[[#This Row],[TopicID]],TopicLookup[TopicID],TopicLookup[SyllabusSubject])</f>
        <v>Physics</v>
      </c>
      <c r="B906" s="43">
        <f>_xlfn.XLOOKUP(StatementLookup[[#This Row],[TopicID]],TopicLookup[TopicID],TopicLookup[SyllabusKeyStage])</f>
        <v>5</v>
      </c>
      <c r="C906" s="43" t="str">
        <f>_xlfn.XLOOKUP(StatementLookup[[#This Row],[TopicID]],topics!I:I,topics!D:D)</f>
        <v>KS5.Physics</v>
      </c>
      <c r="D906" s="43" t="str">
        <f>_xlfn.XLOOKUP(StatementLookup[[#This Row],[TopicID]],topics!I:I,topics!E:E)</f>
        <v>KS5.Physics.Core</v>
      </c>
      <c r="E906" s="44" t="s">
        <v>25</v>
      </c>
      <c r="F906" s="36" t="s">
        <v>10</v>
      </c>
      <c r="G906" s="45">
        <v>1</v>
      </c>
      <c r="H906" s="36">
        <v>1</v>
      </c>
      <c r="I906" s="46">
        <v>1</v>
      </c>
      <c r="J90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AP.1</v>
      </c>
      <c r="K90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AP.1.1</v>
      </c>
      <c r="L90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AP.1.1.1</v>
      </c>
      <c r="M906" s="26" t="str">
        <f>IF(ISERROR(_xlfn.XLOOKUP(StatementLookup[[#This Row],[TopicID]],TopicLookup[TopicID],TopicLookup[TopicTitle])),"",_xlfn.XLOOKUP(StatementLookup[[#This Row],[TopicID]],TopicLookup[TopicID],TopicLookup[TopicTitle]))</f>
        <v>Development of practical skills in physics</v>
      </c>
      <c r="N906" s="27" t="str">
        <f>IF(ISERROR(_xlfn.XLOOKUP(StatementLookup[[#This Row],[LessonID]],LessonLookup[LessonID],LessonLookup[LessonTitle])),"",_xlfn.XLOOKUP(StatementLookup[[#This Row],[LessonID]],LessonLookup[LessonID],LessonLookup[LessonTitle]))</f>
        <v>Null</v>
      </c>
      <c r="O906" s="1" t="str">
        <f>IF(StatementLookup[[#This Row],[LearningStatementEnter]]="",StatementLookup[[#This Row],[LearningStatementAuto]],StatementLookup[[#This Row],[LearningStatementEnter]])</f>
        <v>Incomplete</v>
      </c>
      <c r="P906" s="1"/>
      <c r="Q906" s="1" t="s">
        <v>2953</v>
      </c>
      <c r="R906" s="1"/>
      <c r="S90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06" s="43"/>
      <c r="U906" s="43"/>
      <c r="V906" s="43"/>
      <c r="W906" s="43"/>
      <c r="X906" s="43"/>
      <c r="Y906" s="43"/>
      <c r="Z906" s="43"/>
      <c r="AA906" s="43"/>
      <c r="AC906" s="43"/>
      <c r="AD906" s="43"/>
    </row>
    <row r="907" spans="1:30" ht="14.65" customHeight="1" x14ac:dyDescent="0.25">
      <c r="A907" s="42" t="str">
        <f>_xlfn.XLOOKUP(StatementLookup[[#This Row],[TopicID]],TopicLookup[TopicID],TopicLookup[SyllabusSubject])</f>
        <v>Physics</v>
      </c>
      <c r="B907" s="43">
        <f>_xlfn.XLOOKUP(StatementLookup[[#This Row],[TopicID]],TopicLookup[TopicID],TopicLookup[SyllabusKeyStage])</f>
        <v>5</v>
      </c>
      <c r="C907" s="43" t="str">
        <f>_xlfn.XLOOKUP(StatementLookup[[#This Row],[TopicID]],topics!I:I,topics!D:D)</f>
        <v>KS5.Physics</v>
      </c>
      <c r="D907" s="43" t="str">
        <f>_xlfn.XLOOKUP(StatementLookup[[#This Row],[TopicID]],topics!I:I,topics!E:E)</f>
        <v>KS5.Physics.Core</v>
      </c>
      <c r="E907" s="44" t="s">
        <v>25</v>
      </c>
      <c r="F907" s="36" t="s">
        <v>10</v>
      </c>
      <c r="G907" s="45">
        <v>2</v>
      </c>
      <c r="H907" s="36">
        <v>1</v>
      </c>
      <c r="I907" s="46">
        <v>1</v>
      </c>
      <c r="J90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AP.2</v>
      </c>
      <c r="K90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AP.2.1</v>
      </c>
      <c r="L90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AP.2.1.1</v>
      </c>
      <c r="M907" s="26" t="str">
        <f>IF(ISERROR(_xlfn.XLOOKUP(StatementLookup[[#This Row],[TopicID]],TopicLookup[TopicID],TopicLookup[TopicTitle])),"",_xlfn.XLOOKUP(StatementLookup[[#This Row],[TopicID]],TopicLookup[TopicID],TopicLookup[TopicTitle]))</f>
        <v>Foundations of physics</v>
      </c>
      <c r="N907" s="27" t="str">
        <f>IF(ISERROR(_xlfn.XLOOKUP(StatementLookup[[#This Row],[LessonID]],LessonLookup[LessonID],LessonLookup[LessonTitle])),"",_xlfn.XLOOKUP(StatementLookup[[#This Row],[LessonID]],LessonLookup[LessonID],LessonLookup[LessonTitle]))</f>
        <v>Null</v>
      </c>
      <c r="O907" s="1" t="str">
        <f>IF(StatementLookup[[#This Row],[LearningStatementEnter]]="",StatementLookup[[#This Row],[LearningStatementAuto]],StatementLookup[[#This Row],[LearningStatementEnter]])</f>
        <v>Incomplete</v>
      </c>
      <c r="P907" s="1"/>
      <c r="Q907" s="1" t="s">
        <v>2953</v>
      </c>
      <c r="R907" s="1"/>
      <c r="S90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07" s="43"/>
      <c r="U907" s="43"/>
      <c r="V907" s="43"/>
      <c r="W907" s="43"/>
      <c r="X907" s="43"/>
      <c r="Y907" s="43"/>
      <c r="Z907" s="43"/>
      <c r="AA907" s="43"/>
      <c r="AC907" s="43"/>
      <c r="AD907" s="43"/>
    </row>
    <row r="908" spans="1:30" ht="14.65" customHeight="1" x14ac:dyDescent="0.25">
      <c r="A908" s="42" t="str">
        <f>_xlfn.XLOOKUP(StatementLookup[[#This Row],[TopicID]],TopicLookup[TopicID],TopicLookup[SyllabusSubject])</f>
        <v>Physics</v>
      </c>
      <c r="B908" s="43">
        <f>_xlfn.XLOOKUP(StatementLookup[[#This Row],[TopicID]],TopicLookup[TopicID],TopicLookup[SyllabusKeyStage])</f>
        <v>5</v>
      </c>
      <c r="C908" s="43" t="str">
        <f>_xlfn.XLOOKUP(StatementLookup[[#This Row],[TopicID]],topics!I:I,topics!D:D)</f>
        <v>KS5.Physics</v>
      </c>
      <c r="D908" s="43" t="str">
        <f>_xlfn.XLOOKUP(StatementLookup[[#This Row],[TopicID]],topics!I:I,topics!E:E)</f>
        <v>Y12.Physics</v>
      </c>
      <c r="E908" s="44" t="s">
        <v>25</v>
      </c>
      <c r="F908" s="36" t="s">
        <v>10</v>
      </c>
      <c r="G908" s="45">
        <v>3</v>
      </c>
      <c r="H908" s="36">
        <v>1</v>
      </c>
      <c r="I908" s="46">
        <v>1</v>
      </c>
      <c r="J90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AP.3</v>
      </c>
      <c r="K90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AP.3.1</v>
      </c>
      <c r="L90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AP.3.1.1</v>
      </c>
      <c r="M908" s="26" t="str">
        <f>IF(ISERROR(_xlfn.XLOOKUP(StatementLookup[[#This Row],[TopicID]],TopicLookup[TopicID],TopicLookup[TopicTitle])),"",_xlfn.XLOOKUP(StatementLookup[[#This Row],[TopicID]],TopicLookup[TopicID],TopicLookup[TopicTitle]))</f>
        <v>Motion</v>
      </c>
      <c r="N908" s="27" t="str">
        <f>IF(ISERROR(_xlfn.XLOOKUP(StatementLookup[[#This Row],[LessonID]],LessonLookup[LessonID],LessonLookup[LessonTitle])),"",_xlfn.XLOOKUP(StatementLookup[[#This Row],[LessonID]],LessonLookup[LessonID],LessonLookup[LessonTitle]))</f>
        <v>Null</v>
      </c>
      <c r="O908" s="1" t="str">
        <f>IF(StatementLookup[[#This Row],[LearningStatementEnter]]="",StatementLookup[[#This Row],[LearningStatementAuto]],StatementLookup[[#This Row],[LearningStatementEnter]])</f>
        <v>Incomplete</v>
      </c>
      <c r="P908" s="1"/>
      <c r="Q908" s="1" t="s">
        <v>2953</v>
      </c>
      <c r="R908" s="1"/>
      <c r="S90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08" s="43"/>
      <c r="U908" s="43"/>
      <c r="V908" s="43"/>
      <c r="W908" s="43"/>
      <c r="X908" s="43"/>
      <c r="Y908" s="43"/>
      <c r="Z908" s="43"/>
      <c r="AA908" s="43"/>
      <c r="AC908" s="43"/>
      <c r="AD908" s="43"/>
    </row>
    <row r="909" spans="1:30" ht="14.65" customHeight="1" x14ac:dyDescent="0.25">
      <c r="A909" s="42" t="str">
        <f>_xlfn.XLOOKUP(StatementLookup[[#This Row],[TopicID]],TopicLookup[TopicID],TopicLookup[SyllabusSubject])</f>
        <v>Physics</v>
      </c>
      <c r="B909" s="43">
        <f>_xlfn.XLOOKUP(StatementLookup[[#This Row],[TopicID]],TopicLookup[TopicID],TopicLookup[SyllabusKeyStage])</f>
        <v>5</v>
      </c>
      <c r="C909" s="43" t="str">
        <f>_xlfn.XLOOKUP(StatementLookup[[#This Row],[TopicID]],topics!I:I,topics!D:D)</f>
        <v>KS5.Physics</v>
      </c>
      <c r="D909" s="43" t="str">
        <f>_xlfn.XLOOKUP(StatementLookup[[#This Row],[TopicID]],topics!I:I,topics!E:E)</f>
        <v>Y12.Physics</v>
      </c>
      <c r="E909" s="44" t="s">
        <v>25</v>
      </c>
      <c r="F909" s="36" t="s">
        <v>10</v>
      </c>
      <c r="G909" s="45">
        <v>4</v>
      </c>
      <c r="H909" s="36">
        <v>1</v>
      </c>
      <c r="I909" s="46">
        <v>1</v>
      </c>
      <c r="J90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AP.4</v>
      </c>
      <c r="K90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AP.4.1</v>
      </c>
      <c r="L90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AP.4.1.1</v>
      </c>
      <c r="M909" s="26" t="str">
        <f>IF(ISERROR(_xlfn.XLOOKUP(StatementLookup[[#This Row],[TopicID]],TopicLookup[TopicID],TopicLookup[TopicTitle])),"",_xlfn.XLOOKUP(StatementLookup[[#This Row],[TopicID]],TopicLookup[TopicID],TopicLookup[TopicTitle]))</f>
        <v>Forces</v>
      </c>
      <c r="N909" s="27" t="str">
        <f>IF(ISERROR(_xlfn.XLOOKUP(StatementLookup[[#This Row],[LessonID]],LessonLookup[LessonID],LessonLookup[LessonTitle])),"",_xlfn.XLOOKUP(StatementLookup[[#This Row],[LessonID]],LessonLookup[LessonID],LessonLookup[LessonTitle]))</f>
        <v>Null</v>
      </c>
      <c r="O909" s="1" t="str">
        <f>IF(StatementLookup[[#This Row],[LearningStatementEnter]]="",StatementLookup[[#This Row],[LearningStatementAuto]],StatementLookup[[#This Row],[LearningStatementEnter]])</f>
        <v>Incomplete</v>
      </c>
      <c r="P909" s="1"/>
      <c r="Q909" s="1" t="s">
        <v>2953</v>
      </c>
      <c r="R909" s="1"/>
      <c r="S90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09" s="43"/>
      <c r="U909" s="43"/>
      <c r="V909" s="43"/>
      <c r="W909" s="43"/>
      <c r="X909" s="43"/>
      <c r="Y909" s="43"/>
      <c r="Z909" s="43"/>
      <c r="AA909" s="43"/>
      <c r="AC909" s="43"/>
      <c r="AD909" s="43"/>
    </row>
    <row r="910" spans="1:30" ht="14.65" customHeight="1" x14ac:dyDescent="0.25">
      <c r="A910" s="42" t="str">
        <f>_xlfn.XLOOKUP(StatementLookup[[#This Row],[TopicID]],TopicLookup[TopicID],TopicLookup[SyllabusSubject])</f>
        <v>Physics</v>
      </c>
      <c r="B910" s="43">
        <f>_xlfn.XLOOKUP(StatementLookup[[#This Row],[TopicID]],TopicLookup[TopicID],TopicLookup[SyllabusKeyStage])</f>
        <v>5</v>
      </c>
      <c r="C910" s="43" t="str">
        <f>_xlfn.XLOOKUP(StatementLookup[[#This Row],[TopicID]],topics!I:I,topics!D:D)</f>
        <v>KS5.Physics</v>
      </c>
      <c r="D910" s="43" t="str">
        <f>_xlfn.XLOOKUP(StatementLookup[[#This Row],[TopicID]],topics!I:I,topics!E:E)</f>
        <v>Y12.Physics</v>
      </c>
      <c r="E910" s="44" t="s">
        <v>25</v>
      </c>
      <c r="F910" s="36" t="s">
        <v>10</v>
      </c>
      <c r="G910" s="45">
        <v>5</v>
      </c>
      <c r="H910" s="36">
        <v>1</v>
      </c>
      <c r="I910" s="46">
        <v>1</v>
      </c>
      <c r="J91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AP.5</v>
      </c>
      <c r="K91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AP.5.1</v>
      </c>
      <c r="L91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AP.5.1.1</v>
      </c>
      <c r="M910" s="26" t="str">
        <f>IF(ISERROR(_xlfn.XLOOKUP(StatementLookup[[#This Row],[TopicID]],TopicLookup[TopicID],TopicLookup[TopicTitle])),"",_xlfn.XLOOKUP(StatementLookup[[#This Row],[TopicID]],TopicLookup[TopicID],TopicLookup[TopicTitle]))</f>
        <v>Work, Energy and Power</v>
      </c>
      <c r="N910" s="27" t="str">
        <f>IF(ISERROR(_xlfn.XLOOKUP(StatementLookup[[#This Row],[LessonID]],LessonLookup[LessonID],LessonLookup[LessonTitle])),"",_xlfn.XLOOKUP(StatementLookup[[#This Row],[LessonID]],LessonLookup[LessonID],LessonLookup[LessonTitle]))</f>
        <v>Null</v>
      </c>
      <c r="O910" s="1" t="str">
        <f>IF(StatementLookup[[#This Row],[LearningStatementEnter]]="",StatementLookup[[#This Row],[LearningStatementAuto]],StatementLookup[[#This Row],[LearningStatementEnter]])</f>
        <v>Incomplete</v>
      </c>
      <c r="P910" s="1"/>
      <c r="Q910" s="1" t="s">
        <v>2953</v>
      </c>
      <c r="R910" s="1"/>
      <c r="S91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10" s="43"/>
      <c r="U910" s="43"/>
      <c r="V910" s="43"/>
      <c r="W910" s="43"/>
      <c r="X910" s="43"/>
      <c r="Y910" s="43"/>
      <c r="Z910" s="43"/>
      <c r="AA910" s="43"/>
      <c r="AC910" s="43"/>
      <c r="AD910" s="43"/>
    </row>
    <row r="911" spans="1:30" ht="14.65" customHeight="1" x14ac:dyDescent="0.25">
      <c r="A911" s="42" t="str">
        <f>_xlfn.XLOOKUP(StatementLookup[[#This Row],[TopicID]],TopicLookup[TopicID],TopicLookup[SyllabusSubject])</f>
        <v>Physics</v>
      </c>
      <c r="B911" s="43">
        <f>_xlfn.XLOOKUP(StatementLookup[[#This Row],[TopicID]],TopicLookup[TopicID],TopicLookup[SyllabusKeyStage])</f>
        <v>5</v>
      </c>
      <c r="C911" s="43" t="str">
        <f>_xlfn.XLOOKUP(StatementLookup[[#This Row],[TopicID]],topics!I:I,topics!D:D)</f>
        <v>KS5.Physics</v>
      </c>
      <c r="D911" s="43" t="str">
        <f>_xlfn.XLOOKUP(StatementLookup[[#This Row],[TopicID]],topics!I:I,topics!E:E)</f>
        <v>Y12.Physics</v>
      </c>
      <c r="E911" s="44" t="s">
        <v>25</v>
      </c>
      <c r="F911" s="36" t="s">
        <v>10</v>
      </c>
      <c r="G911" s="45">
        <v>6</v>
      </c>
      <c r="H911" s="36">
        <v>1</v>
      </c>
      <c r="I911" s="46">
        <v>1</v>
      </c>
      <c r="J91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AP.6</v>
      </c>
      <c r="K91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AP.6.1</v>
      </c>
      <c r="L91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AP.6.1.1</v>
      </c>
      <c r="M911" s="26" t="str">
        <f>IF(ISERROR(_xlfn.XLOOKUP(StatementLookup[[#This Row],[TopicID]],TopicLookup[TopicID],TopicLookup[TopicTitle])),"",_xlfn.XLOOKUP(StatementLookup[[#This Row],[TopicID]],TopicLookup[TopicID],TopicLookup[TopicTitle]))</f>
        <v>Materials</v>
      </c>
      <c r="N911" s="27" t="str">
        <f>IF(ISERROR(_xlfn.XLOOKUP(StatementLookup[[#This Row],[LessonID]],LessonLookup[LessonID],LessonLookup[LessonTitle])),"",_xlfn.XLOOKUP(StatementLookup[[#This Row],[LessonID]],LessonLookup[LessonID],LessonLookup[LessonTitle]))</f>
        <v>Null</v>
      </c>
      <c r="O911" s="1" t="str">
        <f>IF(StatementLookup[[#This Row],[LearningStatementEnter]]="",StatementLookup[[#This Row],[LearningStatementAuto]],StatementLookup[[#This Row],[LearningStatementEnter]])</f>
        <v>Incomplete</v>
      </c>
      <c r="P911" s="1"/>
      <c r="Q911" s="1" t="s">
        <v>2953</v>
      </c>
      <c r="R911" s="1"/>
      <c r="S91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11" s="43"/>
      <c r="U911" s="43"/>
      <c r="V911" s="43"/>
      <c r="W911" s="43"/>
      <c r="X911" s="43"/>
      <c r="Y911" s="43"/>
      <c r="Z911" s="43"/>
      <c r="AA911" s="43"/>
      <c r="AC911" s="43"/>
      <c r="AD911" s="43"/>
    </row>
    <row r="912" spans="1:30" ht="14.65" customHeight="1" x14ac:dyDescent="0.25">
      <c r="A912" s="42" t="str">
        <f>_xlfn.XLOOKUP(StatementLookup[[#This Row],[TopicID]],TopicLookup[TopicID],TopicLookup[SyllabusSubject])</f>
        <v>Physics</v>
      </c>
      <c r="B912" s="43">
        <f>_xlfn.XLOOKUP(StatementLookup[[#This Row],[TopicID]],TopicLookup[TopicID],TopicLookup[SyllabusKeyStage])</f>
        <v>5</v>
      </c>
      <c r="C912" s="43" t="str">
        <f>_xlfn.XLOOKUP(StatementLookup[[#This Row],[TopicID]],topics!I:I,topics!D:D)</f>
        <v>KS5.Physics</v>
      </c>
      <c r="D912" s="43" t="str">
        <f>_xlfn.XLOOKUP(StatementLookup[[#This Row],[TopicID]],topics!I:I,topics!E:E)</f>
        <v>Y12.Physics</v>
      </c>
      <c r="E912" s="44" t="s">
        <v>25</v>
      </c>
      <c r="F912" s="36" t="s">
        <v>10</v>
      </c>
      <c r="G912" s="45">
        <v>7</v>
      </c>
      <c r="H912" s="36">
        <v>1</v>
      </c>
      <c r="I912" s="46">
        <v>1</v>
      </c>
      <c r="J91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AP.7</v>
      </c>
      <c r="K91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AP.7.1</v>
      </c>
      <c r="L91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AP.7.1.1</v>
      </c>
      <c r="M912" s="26" t="str">
        <f>IF(ISERROR(_xlfn.XLOOKUP(StatementLookup[[#This Row],[TopicID]],TopicLookup[TopicID],TopicLookup[TopicTitle])),"",_xlfn.XLOOKUP(StatementLookup[[#This Row],[TopicID]],TopicLookup[TopicID],TopicLookup[TopicTitle]))</f>
        <v>Laws of Motion and Momentum</v>
      </c>
      <c r="N912" s="27" t="str">
        <f>IF(ISERROR(_xlfn.XLOOKUP(StatementLookup[[#This Row],[LessonID]],LessonLookup[LessonID],LessonLookup[LessonTitle])),"",_xlfn.XLOOKUP(StatementLookup[[#This Row],[LessonID]],LessonLookup[LessonID],LessonLookup[LessonTitle]))</f>
        <v>Null</v>
      </c>
      <c r="O912" s="1" t="str">
        <f>IF(StatementLookup[[#This Row],[LearningStatementEnter]]="",StatementLookup[[#This Row],[LearningStatementAuto]],StatementLookup[[#This Row],[LearningStatementEnter]])</f>
        <v>Incomplete</v>
      </c>
      <c r="P912" s="1"/>
      <c r="Q912" s="1" t="s">
        <v>2953</v>
      </c>
      <c r="R912" s="1"/>
      <c r="S91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12" s="43"/>
      <c r="U912" s="43"/>
      <c r="V912" s="43"/>
      <c r="W912" s="43"/>
      <c r="X912" s="43"/>
      <c r="Y912" s="43"/>
      <c r="Z912" s="43"/>
      <c r="AA912" s="43"/>
      <c r="AC912" s="43"/>
      <c r="AD912" s="43"/>
    </row>
    <row r="913" spans="1:30" ht="14.65" customHeight="1" x14ac:dyDescent="0.25">
      <c r="A913" s="42" t="str">
        <f>_xlfn.XLOOKUP(StatementLookup[[#This Row],[TopicID]],TopicLookup[TopicID],TopicLookup[SyllabusSubject])</f>
        <v>Physics</v>
      </c>
      <c r="B913" s="43">
        <f>_xlfn.XLOOKUP(StatementLookup[[#This Row],[TopicID]],TopicLookup[TopicID],TopicLookup[SyllabusKeyStage])</f>
        <v>5</v>
      </c>
      <c r="C913" s="43" t="str">
        <f>_xlfn.XLOOKUP(StatementLookup[[#This Row],[TopicID]],topics!I:I,topics!D:D)</f>
        <v>KS5.Physics</v>
      </c>
      <c r="D913" s="43" t="str">
        <f>_xlfn.XLOOKUP(StatementLookup[[#This Row],[TopicID]],topics!I:I,topics!E:E)</f>
        <v>Y13.Physics</v>
      </c>
      <c r="E913" s="44" t="s">
        <v>25</v>
      </c>
      <c r="F913" s="36" t="s">
        <v>10</v>
      </c>
      <c r="G913" s="45">
        <v>20</v>
      </c>
      <c r="H913" s="36">
        <v>1</v>
      </c>
      <c r="I913" s="46">
        <v>1</v>
      </c>
      <c r="J91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AP.20</v>
      </c>
      <c r="K91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AP.20.1</v>
      </c>
      <c r="L91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AP.20.1.1</v>
      </c>
      <c r="M913" s="26" t="str">
        <f>IF(ISERROR(_xlfn.XLOOKUP(StatementLookup[[#This Row],[TopicID]],TopicLookup[TopicID],TopicLookup[TopicTitle])),"",_xlfn.XLOOKUP(StatementLookup[[#This Row],[TopicID]],TopicLookup[TopicID],TopicLookup[TopicTitle]))</f>
        <v>Cosmology</v>
      </c>
      <c r="N913" s="27" t="str">
        <f>IF(ISERROR(_xlfn.XLOOKUP(StatementLookup[[#This Row],[LessonID]],LessonLookup[LessonID],LessonLookup[LessonTitle])),"",_xlfn.XLOOKUP(StatementLookup[[#This Row],[LessonID]],LessonLookup[LessonID],LessonLookup[LessonTitle]))</f>
        <v>Null</v>
      </c>
      <c r="O913" s="1" t="str">
        <f>IF(StatementLookup[[#This Row],[LearningStatementEnter]]="",StatementLookup[[#This Row],[LearningStatementAuto]],StatementLookup[[#This Row],[LearningStatementEnter]])</f>
        <v>Incomplete</v>
      </c>
      <c r="P913" s="1"/>
      <c r="Q913" s="1" t="s">
        <v>2953</v>
      </c>
      <c r="R913" s="1"/>
      <c r="S91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13" s="43"/>
      <c r="U913" s="43"/>
      <c r="V913" s="43"/>
      <c r="W913" s="43"/>
      <c r="X913" s="43"/>
      <c r="Y913" s="43"/>
      <c r="Z913" s="43"/>
      <c r="AA913" s="43"/>
      <c r="AC913" s="43"/>
      <c r="AD913" s="43"/>
    </row>
    <row r="914" spans="1:30" ht="14.65" customHeight="1" x14ac:dyDescent="0.25">
      <c r="A914" s="42" t="str">
        <f>_xlfn.XLOOKUP(StatementLookup[[#This Row],[TopicID]],TopicLookup[TopicID],TopicLookup[SyllabusSubject])</f>
        <v>Physics</v>
      </c>
      <c r="B914" s="43">
        <f>_xlfn.XLOOKUP(StatementLookup[[#This Row],[TopicID]],TopicLookup[TopicID],TopicLookup[SyllabusKeyStage])</f>
        <v>5</v>
      </c>
      <c r="C914" s="43" t="str">
        <f>_xlfn.XLOOKUP(StatementLookup[[#This Row],[TopicID]],topics!I:I,topics!D:D)</f>
        <v>KS5.Physics</v>
      </c>
      <c r="D914" s="43" t="str">
        <f>_xlfn.XLOOKUP(StatementLookup[[#This Row],[TopicID]],topics!I:I,topics!E:E)</f>
        <v>Y13.Physics</v>
      </c>
      <c r="E914" s="44" t="s">
        <v>25</v>
      </c>
      <c r="F914" s="36" t="s">
        <v>10</v>
      </c>
      <c r="G914" s="45">
        <v>21</v>
      </c>
      <c r="H914" s="36">
        <v>1</v>
      </c>
      <c r="I914" s="46">
        <v>1</v>
      </c>
      <c r="J91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AP.21</v>
      </c>
      <c r="K91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AP.21.1</v>
      </c>
      <c r="L91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AP.21.1.1</v>
      </c>
      <c r="M914" s="26" t="str">
        <f>IF(ISERROR(_xlfn.XLOOKUP(StatementLookup[[#This Row],[TopicID]],TopicLookup[TopicID],TopicLookup[TopicTitle])),"",_xlfn.XLOOKUP(StatementLookup[[#This Row],[TopicID]],TopicLookup[TopicID],TopicLookup[TopicTitle]))</f>
        <v>Capacitors</v>
      </c>
      <c r="N914" s="27" t="str">
        <f>IF(ISERROR(_xlfn.XLOOKUP(StatementLookup[[#This Row],[LessonID]],LessonLookup[LessonID],LessonLookup[LessonTitle])),"",_xlfn.XLOOKUP(StatementLookup[[#This Row],[LessonID]],LessonLookup[LessonID],LessonLookup[LessonTitle]))</f>
        <v>Null</v>
      </c>
      <c r="O914" s="1" t="str">
        <f>IF(StatementLookup[[#This Row],[LearningStatementEnter]]="",StatementLookup[[#This Row],[LearningStatementAuto]],StatementLookup[[#This Row],[LearningStatementEnter]])</f>
        <v>Incomplete</v>
      </c>
      <c r="P914" s="1"/>
      <c r="Q914" s="1" t="s">
        <v>2953</v>
      </c>
      <c r="R914" s="1"/>
      <c r="S91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14" s="43"/>
      <c r="U914" s="43"/>
      <c r="V914" s="43"/>
      <c r="W914" s="43"/>
      <c r="X914" s="43"/>
      <c r="Y914" s="43"/>
      <c r="Z914" s="43"/>
      <c r="AA914" s="43"/>
      <c r="AC914" s="43"/>
      <c r="AD914" s="43"/>
    </row>
    <row r="915" spans="1:30" ht="14.65" customHeight="1" x14ac:dyDescent="0.25">
      <c r="A915" s="42" t="str">
        <f>_xlfn.XLOOKUP(StatementLookup[[#This Row],[TopicID]],TopicLookup[TopicID],TopicLookup[SyllabusSubject])</f>
        <v>Physics</v>
      </c>
      <c r="B915" s="43">
        <f>_xlfn.XLOOKUP(StatementLookup[[#This Row],[TopicID]],TopicLookup[TopicID],TopicLookup[SyllabusKeyStage])</f>
        <v>5</v>
      </c>
      <c r="C915" s="43" t="str">
        <f>_xlfn.XLOOKUP(StatementLookup[[#This Row],[TopicID]],topics!I:I,topics!D:D)</f>
        <v>KS5.Physics</v>
      </c>
      <c r="D915" s="43" t="str">
        <f>_xlfn.XLOOKUP(StatementLookup[[#This Row],[TopicID]],topics!I:I,topics!E:E)</f>
        <v>Y13.Physics</v>
      </c>
      <c r="E915" s="44" t="s">
        <v>25</v>
      </c>
      <c r="F915" s="36" t="s">
        <v>10</v>
      </c>
      <c r="G915" s="45">
        <v>22</v>
      </c>
      <c r="H915" s="36">
        <v>1</v>
      </c>
      <c r="I915" s="46">
        <v>1</v>
      </c>
      <c r="J91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AP.22</v>
      </c>
      <c r="K91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AP.22.1</v>
      </c>
      <c r="L91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AP.22.1.1</v>
      </c>
      <c r="M915" s="26" t="str">
        <f>IF(ISERROR(_xlfn.XLOOKUP(StatementLookup[[#This Row],[TopicID]],TopicLookup[TopicID],TopicLookup[TopicTitle])),"",_xlfn.XLOOKUP(StatementLookup[[#This Row],[TopicID]],TopicLookup[TopicID],TopicLookup[TopicTitle]))</f>
        <v>Electric Fields</v>
      </c>
      <c r="N915" s="27" t="str">
        <f>IF(ISERROR(_xlfn.XLOOKUP(StatementLookup[[#This Row],[LessonID]],LessonLookup[LessonID],LessonLookup[LessonTitle])),"",_xlfn.XLOOKUP(StatementLookup[[#This Row],[LessonID]],LessonLookup[LessonID],LessonLookup[LessonTitle]))</f>
        <v>Null</v>
      </c>
      <c r="O915" s="1" t="str">
        <f>IF(StatementLookup[[#This Row],[LearningStatementEnter]]="",StatementLookup[[#This Row],[LearningStatementAuto]],StatementLookup[[#This Row],[LearningStatementEnter]])</f>
        <v>Incomplete</v>
      </c>
      <c r="P915" s="1"/>
      <c r="Q915" s="1" t="s">
        <v>2953</v>
      </c>
      <c r="R915" s="1"/>
      <c r="S91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15" s="43"/>
      <c r="U915" s="43"/>
      <c r="V915" s="43"/>
      <c r="W915" s="43"/>
      <c r="X915" s="43"/>
      <c r="Y915" s="43"/>
      <c r="Z915" s="43"/>
      <c r="AA915" s="43"/>
      <c r="AC915" s="43"/>
      <c r="AD915" s="43"/>
    </row>
    <row r="916" spans="1:30" ht="14.65" customHeight="1" x14ac:dyDescent="0.25">
      <c r="A916" s="42" t="str">
        <f>_xlfn.XLOOKUP(StatementLookup[[#This Row],[TopicID]],TopicLookup[TopicID],TopicLookup[SyllabusSubject])</f>
        <v>Physics</v>
      </c>
      <c r="B916" s="43">
        <f>_xlfn.XLOOKUP(StatementLookup[[#This Row],[TopicID]],TopicLookup[TopicID],TopicLookup[SyllabusKeyStage])</f>
        <v>5</v>
      </c>
      <c r="C916" s="43" t="str">
        <f>_xlfn.XLOOKUP(StatementLookup[[#This Row],[TopicID]],topics!I:I,topics!D:D)</f>
        <v>KS5.Physics</v>
      </c>
      <c r="D916" s="43" t="str">
        <f>_xlfn.XLOOKUP(StatementLookup[[#This Row],[TopicID]],topics!I:I,topics!E:E)</f>
        <v>Y13.Physics</v>
      </c>
      <c r="E916" s="44" t="s">
        <v>25</v>
      </c>
      <c r="F916" s="36" t="s">
        <v>10</v>
      </c>
      <c r="G916" s="45">
        <v>23</v>
      </c>
      <c r="H916" s="36">
        <v>1</v>
      </c>
      <c r="I916" s="46">
        <v>1</v>
      </c>
      <c r="J91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AP.23</v>
      </c>
      <c r="K91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AP.23.1</v>
      </c>
      <c r="L91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AP.23.1.1</v>
      </c>
      <c r="M916" s="26" t="str">
        <f>IF(ISERROR(_xlfn.XLOOKUP(StatementLookup[[#This Row],[TopicID]],TopicLookup[TopicID],TopicLookup[TopicTitle])),"",_xlfn.XLOOKUP(StatementLookup[[#This Row],[TopicID]],TopicLookup[TopicID],TopicLookup[TopicTitle]))</f>
        <v>Magnetic Fields</v>
      </c>
      <c r="N916" s="27" t="str">
        <f>IF(ISERROR(_xlfn.XLOOKUP(StatementLookup[[#This Row],[LessonID]],LessonLookup[LessonID],LessonLookup[LessonTitle])),"",_xlfn.XLOOKUP(StatementLookup[[#This Row],[LessonID]],LessonLookup[LessonID],LessonLookup[LessonTitle]))</f>
        <v>Null</v>
      </c>
      <c r="O916" s="1" t="str">
        <f>IF(StatementLookup[[#This Row],[LearningStatementEnter]]="",StatementLookup[[#This Row],[LearningStatementAuto]],StatementLookup[[#This Row],[LearningStatementEnter]])</f>
        <v>Incomplete</v>
      </c>
      <c r="P916" s="1"/>
      <c r="Q916" s="1" t="s">
        <v>2953</v>
      </c>
      <c r="R916" s="1"/>
      <c r="S91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16" s="43"/>
      <c r="U916" s="43"/>
      <c r="V916" s="43"/>
      <c r="W916" s="43"/>
      <c r="X916" s="43"/>
      <c r="Y916" s="43"/>
      <c r="Z916" s="43"/>
      <c r="AA916" s="43"/>
      <c r="AC916" s="43"/>
      <c r="AD916" s="43"/>
    </row>
    <row r="917" spans="1:30" ht="14.65" customHeight="1" x14ac:dyDescent="0.25">
      <c r="A917" s="42" t="str">
        <f>_xlfn.XLOOKUP(StatementLookup[[#This Row],[TopicID]],TopicLookup[TopicID],TopicLookup[SyllabusSubject])</f>
        <v>Physics</v>
      </c>
      <c r="B917" s="43">
        <f>_xlfn.XLOOKUP(StatementLookup[[#This Row],[TopicID]],TopicLookup[TopicID],TopicLookup[SyllabusKeyStage])</f>
        <v>5</v>
      </c>
      <c r="C917" s="43" t="str">
        <f>_xlfn.XLOOKUP(StatementLookup[[#This Row],[TopicID]],topics!I:I,topics!D:D)</f>
        <v>KS5.Physics</v>
      </c>
      <c r="D917" s="43" t="str">
        <f>_xlfn.XLOOKUP(StatementLookup[[#This Row],[TopicID]],topics!I:I,topics!E:E)</f>
        <v>Y13.Physics</v>
      </c>
      <c r="E917" s="44" t="s">
        <v>25</v>
      </c>
      <c r="F917" s="36" t="s">
        <v>10</v>
      </c>
      <c r="G917" s="45">
        <v>24</v>
      </c>
      <c r="H917" s="36">
        <v>1</v>
      </c>
      <c r="I917" s="46">
        <v>1</v>
      </c>
      <c r="J91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AP.24</v>
      </c>
      <c r="K91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AP.24.1</v>
      </c>
      <c r="L91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AP.24.1.1</v>
      </c>
      <c r="M917" s="26" t="str">
        <f>IF(ISERROR(_xlfn.XLOOKUP(StatementLookup[[#This Row],[TopicID]],TopicLookup[TopicID],TopicLookup[TopicTitle])),"",_xlfn.XLOOKUP(StatementLookup[[#This Row],[TopicID]],TopicLookup[TopicID],TopicLookup[TopicTitle]))</f>
        <v>Particle Physics</v>
      </c>
      <c r="N917" s="27" t="str">
        <f>IF(ISERROR(_xlfn.XLOOKUP(StatementLookup[[#This Row],[LessonID]],LessonLookup[LessonID],LessonLookup[LessonTitle])),"",_xlfn.XLOOKUP(StatementLookup[[#This Row],[LessonID]],LessonLookup[LessonID],LessonLookup[LessonTitle]))</f>
        <v>Null</v>
      </c>
      <c r="O917" s="1" t="str">
        <f>IF(StatementLookup[[#This Row],[LearningStatementEnter]]="",StatementLookup[[#This Row],[LearningStatementAuto]],StatementLookup[[#This Row],[LearningStatementEnter]])</f>
        <v>Incomplete</v>
      </c>
      <c r="P917" s="1"/>
      <c r="Q917" s="1" t="s">
        <v>2953</v>
      </c>
      <c r="R917" s="1"/>
      <c r="S91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17" s="43"/>
      <c r="U917" s="43"/>
      <c r="V917" s="43"/>
      <c r="W917" s="43"/>
      <c r="X917" s="43"/>
      <c r="Y917" s="43"/>
      <c r="Z917" s="43"/>
      <c r="AA917" s="43"/>
      <c r="AC917" s="43"/>
      <c r="AD917" s="43"/>
    </row>
    <row r="918" spans="1:30" ht="14.65" customHeight="1" x14ac:dyDescent="0.25">
      <c r="A918" s="42" t="str">
        <f>_xlfn.XLOOKUP(StatementLookup[[#This Row],[TopicID]],TopicLookup[TopicID],TopicLookup[SyllabusSubject])</f>
        <v>Physics</v>
      </c>
      <c r="B918" s="43">
        <f>_xlfn.XLOOKUP(StatementLookup[[#This Row],[TopicID]],TopicLookup[TopicID],TopicLookup[SyllabusKeyStage])</f>
        <v>5</v>
      </c>
      <c r="C918" s="43" t="str">
        <f>_xlfn.XLOOKUP(StatementLookup[[#This Row],[TopicID]],topics!I:I,topics!D:D)</f>
        <v>KS5.Physics</v>
      </c>
      <c r="D918" s="43" t="str">
        <f>_xlfn.XLOOKUP(StatementLookup[[#This Row],[TopicID]],topics!I:I,topics!E:E)</f>
        <v>Y13.Physics</v>
      </c>
      <c r="E918" s="44" t="s">
        <v>25</v>
      </c>
      <c r="F918" s="36" t="s">
        <v>10</v>
      </c>
      <c r="G918" s="45">
        <v>25</v>
      </c>
      <c r="H918" s="36">
        <v>1</v>
      </c>
      <c r="I918" s="46">
        <v>1</v>
      </c>
      <c r="J91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AP.25</v>
      </c>
      <c r="K91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AP.25.1</v>
      </c>
      <c r="L91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AP.25.1.1</v>
      </c>
      <c r="M918" s="26" t="str">
        <f>IF(ISERROR(_xlfn.XLOOKUP(StatementLookup[[#This Row],[TopicID]],TopicLookup[TopicID],TopicLookup[TopicTitle])),"",_xlfn.XLOOKUP(StatementLookup[[#This Row],[TopicID]],TopicLookup[TopicID],TopicLookup[TopicTitle]))</f>
        <v>Radioactivity</v>
      </c>
      <c r="N918" s="27" t="str">
        <f>IF(ISERROR(_xlfn.XLOOKUP(StatementLookup[[#This Row],[LessonID]],LessonLookup[LessonID],LessonLookup[LessonTitle])),"",_xlfn.XLOOKUP(StatementLookup[[#This Row],[LessonID]],LessonLookup[LessonID],LessonLookup[LessonTitle]))</f>
        <v>Null</v>
      </c>
      <c r="O918" s="1" t="str">
        <f>IF(StatementLookup[[#This Row],[LearningStatementEnter]]="",StatementLookup[[#This Row],[LearningStatementAuto]],StatementLookup[[#This Row],[LearningStatementEnter]])</f>
        <v>Incomplete</v>
      </c>
      <c r="P918" s="1"/>
      <c r="Q918" s="1" t="s">
        <v>2953</v>
      </c>
      <c r="R918" s="1"/>
      <c r="S91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18" s="43"/>
      <c r="U918" s="43"/>
      <c r="V918" s="43"/>
      <c r="W918" s="43"/>
      <c r="X918" s="43"/>
      <c r="Y918" s="43"/>
      <c r="Z918" s="43"/>
      <c r="AA918" s="43"/>
      <c r="AC918" s="43"/>
      <c r="AD918" s="43"/>
    </row>
    <row r="919" spans="1:30" ht="14.65" customHeight="1" x14ac:dyDescent="0.25">
      <c r="A919" s="42" t="str">
        <f>_xlfn.XLOOKUP(StatementLookup[[#This Row],[TopicID]],TopicLookup[TopicID],TopicLookup[SyllabusSubject])</f>
        <v>Physics</v>
      </c>
      <c r="B919" s="43">
        <f>_xlfn.XLOOKUP(StatementLookup[[#This Row],[TopicID]],TopicLookup[TopicID],TopicLookup[SyllabusKeyStage])</f>
        <v>5</v>
      </c>
      <c r="C919" s="43" t="str">
        <f>_xlfn.XLOOKUP(StatementLookup[[#This Row],[TopicID]],topics!I:I,topics!D:D)</f>
        <v>KS5.Physics</v>
      </c>
      <c r="D919" s="43" t="str">
        <f>_xlfn.XLOOKUP(StatementLookup[[#This Row],[TopicID]],topics!I:I,topics!E:E)</f>
        <v>Y13.Physics</v>
      </c>
      <c r="E919" s="44" t="s">
        <v>25</v>
      </c>
      <c r="F919" s="36" t="s">
        <v>10</v>
      </c>
      <c r="G919" s="45">
        <v>26</v>
      </c>
      <c r="H919" s="36">
        <v>1</v>
      </c>
      <c r="I919" s="46">
        <v>1</v>
      </c>
      <c r="J91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AP.26</v>
      </c>
      <c r="K91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AP.26.1</v>
      </c>
      <c r="L91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AP.26.1.1</v>
      </c>
      <c r="M919" s="26" t="str">
        <f>IF(ISERROR(_xlfn.XLOOKUP(StatementLookup[[#This Row],[TopicID]],TopicLookup[TopicID],TopicLookup[TopicTitle])),"",_xlfn.XLOOKUP(StatementLookup[[#This Row],[TopicID]],TopicLookup[TopicID],TopicLookup[TopicTitle]))</f>
        <v>Nuclear Physics</v>
      </c>
      <c r="N919" s="27" t="str">
        <f>IF(ISERROR(_xlfn.XLOOKUP(StatementLookup[[#This Row],[LessonID]],LessonLookup[LessonID],LessonLookup[LessonTitle])),"",_xlfn.XLOOKUP(StatementLookup[[#This Row],[LessonID]],LessonLookup[LessonID],LessonLookup[LessonTitle]))</f>
        <v>Null</v>
      </c>
      <c r="O919" s="1" t="str">
        <f>IF(StatementLookup[[#This Row],[LearningStatementEnter]]="",StatementLookup[[#This Row],[LearningStatementAuto]],StatementLookup[[#This Row],[LearningStatementEnter]])</f>
        <v>Incomplete</v>
      </c>
      <c r="P919" s="1"/>
      <c r="Q919" s="1" t="s">
        <v>2953</v>
      </c>
      <c r="R919" s="1"/>
      <c r="S91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19" s="43"/>
      <c r="U919" s="43"/>
      <c r="V919" s="43"/>
      <c r="W919" s="43"/>
      <c r="X919" s="43"/>
      <c r="Y919" s="43"/>
      <c r="Z919" s="43"/>
      <c r="AA919" s="43"/>
      <c r="AC919" s="43"/>
      <c r="AD919" s="43"/>
    </row>
    <row r="920" spans="1:30" ht="14.65" customHeight="1" x14ac:dyDescent="0.25">
      <c r="A920" s="42" t="str">
        <f>_xlfn.XLOOKUP(StatementLookup[[#This Row],[TopicID]],TopicLookup[TopicID],TopicLookup[SyllabusSubject])</f>
        <v>Physics</v>
      </c>
      <c r="B920" s="43">
        <f>_xlfn.XLOOKUP(StatementLookup[[#This Row],[TopicID]],TopicLookup[TopicID],TopicLookup[SyllabusKeyStage])</f>
        <v>5</v>
      </c>
      <c r="C920" s="43" t="str">
        <f>_xlfn.XLOOKUP(StatementLookup[[#This Row],[TopicID]],topics!I:I,topics!D:D)</f>
        <v>KS5.Physics</v>
      </c>
      <c r="D920" s="43" t="str">
        <f>_xlfn.XLOOKUP(StatementLookup[[#This Row],[TopicID]],topics!I:I,topics!E:E)</f>
        <v>Y13.Physics</v>
      </c>
      <c r="E920" s="44" t="s">
        <v>25</v>
      </c>
      <c r="F920" s="36" t="s">
        <v>10</v>
      </c>
      <c r="G920" s="45">
        <v>27</v>
      </c>
      <c r="H920" s="36">
        <v>1</v>
      </c>
      <c r="I920" s="46">
        <v>1</v>
      </c>
      <c r="J92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AP.27</v>
      </c>
      <c r="K92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AP.27.1</v>
      </c>
      <c r="L92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AP.27.1.1</v>
      </c>
      <c r="M920" s="26" t="str">
        <f>IF(ISERROR(_xlfn.XLOOKUP(StatementLookup[[#This Row],[TopicID]],TopicLookup[TopicID],TopicLookup[TopicTitle])),"",_xlfn.XLOOKUP(StatementLookup[[#This Row],[TopicID]],TopicLookup[TopicID],TopicLookup[TopicTitle]))</f>
        <v>Medical Physics</v>
      </c>
      <c r="N920" s="27" t="str">
        <f>IF(ISERROR(_xlfn.XLOOKUP(StatementLookup[[#This Row],[LessonID]],LessonLookup[LessonID],LessonLookup[LessonTitle])),"",_xlfn.XLOOKUP(StatementLookup[[#This Row],[LessonID]],LessonLookup[LessonID],LessonLookup[LessonTitle]))</f>
        <v>Null</v>
      </c>
      <c r="O920" s="1" t="str">
        <f>IF(StatementLookup[[#This Row],[LearningStatementEnter]]="",StatementLookup[[#This Row],[LearningStatementAuto]],StatementLookup[[#This Row],[LearningStatementEnter]])</f>
        <v>Incomplete</v>
      </c>
      <c r="P920" s="1"/>
      <c r="Q920" s="1" t="s">
        <v>2953</v>
      </c>
      <c r="R920" s="1"/>
      <c r="S92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20" s="43"/>
      <c r="U920" s="43"/>
      <c r="V920" s="43"/>
      <c r="W920" s="43"/>
      <c r="X920" s="43"/>
      <c r="Y920" s="43"/>
      <c r="Z920" s="43"/>
      <c r="AA920" s="43"/>
      <c r="AC920" s="43"/>
      <c r="AD920" s="43"/>
    </row>
    <row r="921" spans="1:30" ht="14.65" customHeight="1" x14ac:dyDescent="0.25">
      <c r="A921" s="42" t="str">
        <f>_xlfn.XLOOKUP(StatementLookup[[#This Row],[TopicID]],TopicLookup[TopicID],TopicLookup[SyllabusSubject])</f>
        <v>Physics</v>
      </c>
      <c r="B921" s="43">
        <f>_xlfn.XLOOKUP(StatementLookup[[#This Row],[TopicID]],TopicLookup[TopicID],TopicLookup[SyllabusKeyStage])</f>
        <v>5</v>
      </c>
      <c r="C921" s="43" t="str">
        <f>_xlfn.XLOOKUP(StatementLookup[[#This Row],[TopicID]],topics!I:I,topics!D:D)</f>
        <v>KS5.Physics</v>
      </c>
      <c r="D921" s="43" t="str">
        <f>_xlfn.XLOOKUP(StatementLookup[[#This Row],[TopicID]],topics!I:I,topics!E:E)</f>
        <v>Y12.Physics</v>
      </c>
      <c r="E921" s="44" t="s">
        <v>25</v>
      </c>
      <c r="F921" s="36" t="s">
        <v>10</v>
      </c>
      <c r="G921" s="43">
        <v>10</v>
      </c>
      <c r="H921" s="36">
        <v>1</v>
      </c>
      <c r="I921" s="46">
        <v>1</v>
      </c>
      <c r="J92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AP.10</v>
      </c>
      <c r="K92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AP.10.1</v>
      </c>
      <c r="L92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AP.10.1.1</v>
      </c>
      <c r="M921" s="26" t="str">
        <f>IF(ISERROR(_xlfn.XLOOKUP(StatementLookup[[#This Row],[TopicID]],TopicLookup[TopicID],TopicLookup[TopicTitle])),"",_xlfn.XLOOKUP(StatementLookup[[#This Row],[TopicID]],TopicLookup[TopicID],TopicLookup[TopicTitle]))</f>
        <v>Electrical Circuits</v>
      </c>
      <c r="N921" s="27" t="str">
        <f>IF(ISERROR(_xlfn.XLOOKUP(StatementLookup[[#This Row],[LessonID]],LessonLookup[LessonID],LessonLookup[LessonTitle])),"",_xlfn.XLOOKUP(StatementLookup[[#This Row],[LessonID]],LessonLookup[LessonID],LessonLookup[LessonTitle]))</f>
        <v>Kirchhoff'S Laws And Circuits</v>
      </c>
      <c r="O921" s="1" t="str">
        <f>IF(StatementLookup[[#This Row],[LearningStatementEnter]]="",StatementLookup[[#This Row],[LearningStatementAuto]],StatementLookup[[#This Row],[LearningStatementEnter]])</f>
        <v>Apply Kirchhoff's second law for the conservation of energy</v>
      </c>
      <c r="P921" s="1" t="s">
        <v>1907</v>
      </c>
      <c r="Q921" s="1" t="s">
        <v>2953</v>
      </c>
      <c r="R921" s="1"/>
      <c r="S92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21" s="43"/>
      <c r="U921" s="43"/>
      <c r="V921" s="43"/>
      <c r="W921" s="43"/>
      <c r="X921" s="43"/>
      <c r="Y921" s="43"/>
      <c r="Z921" s="43"/>
      <c r="AA921" s="43"/>
      <c r="AC921" s="43"/>
      <c r="AD921" s="43"/>
    </row>
    <row r="922" spans="1:30" ht="14.65" customHeight="1" x14ac:dyDescent="0.25">
      <c r="A922" s="42" t="str">
        <f>_xlfn.XLOOKUP(StatementLookup[[#This Row],[TopicID]],TopicLookup[TopicID],TopicLookup[SyllabusSubject])</f>
        <v>Physics</v>
      </c>
      <c r="B922" s="43">
        <f>_xlfn.XLOOKUP(StatementLookup[[#This Row],[TopicID]],TopicLookup[TopicID],TopicLookup[SyllabusKeyStage])</f>
        <v>5</v>
      </c>
      <c r="C922" s="43" t="str">
        <f>_xlfn.XLOOKUP(StatementLookup[[#This Row],[TopicID]],topics!I:I,topics!D:D)</f>
        <v>KS5.Physics</v>
      </c>
      <c r="D922" s="43" t="str">
        <f>_xlfn.XLOOKUP(StatementLookup[[#This Row],[TopicID]],topics!I:I,topics!E:E)</f>
        <v>Y12.Physics</v>
      </c>
      <c r="E922" s="44" t="s">
        <v>25</v>
      </c>
      <c r="F922" s="36" t="s">
        <v>10</v>
      </c>
      <c r="G922" s="43">
        <v>10</v>
      </c>
      <c r="H922" s="36">
        <v>1</v>
      </c>
      <c r="I922" s="42">
        <v>2</v>
      </c>
      <c r="J92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AP.10</v>
      </c>
      <c r="K92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AP.10.1</v>
      </c>
      <c r="L92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AP.10.1.2</v>
      </c>
      <c r="M922" s="26" t="str">
        <f>IF(ISERROR(_xlfn.XLOOKUP(StatementLookup[[#This Row],[TopicID]],TopicLookup[TopicID],TopicLookup[TopicTitle])),"",_xlfn.XLOOKUP(StatementLookup[[#This Row],[TopicID]],TopicLookup[TopicID],TopicLookup[TopicTitle]))</f>
        <v>Electrical Circuits</v>
      </c>
      <c r="N922" s="27" t="str">
        <f>IF(ISERROR(_xlfn.XLOOKUP(StatementLookup[[#This Row],[LessonID]],LessonLookup[LessonID],LessonLookup[LessonTitle])),"",_xlfn.XLOOKUP(StatementLookup[[#This Row],[LessonID]],LessonLookup[LessonID],LessonLookup[LessonTitle]))</f>
        <v>Kirchhoff'S Laws And Circuits</v>
      </c>
      <c r="O922" s="1" t="str">
        <f>IF(StatementLookup[[#This Row],[LearningStatementEnter]]="",StatementLookup[[#This Row],[LearningStatementAuto]],StatementLookup[[#This Row],[LearningStatementEnter]])</f>
        <v>Use Kirchhoff's first and second laws in the analysis of electrical circuits</v>
      </c>
      <c r="P922" s="1" t="s">
        <v>1908</v>
      </c>
      <c r="Q922" s="1" t="s">
        <v>2953</v>
      </c>
      <c r="R922" s="1"/>
      <c r="S92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22" s="43"/>
      <c r="U922" s="43"/>
      <c r="V922" s="43"/>
      <c r="W922" s="43"/>
      <c r="X922" s="43"/>
      <c r="Y922" s="43"/>
      <c r="Z922" s="43"/>
      <c r="AA922" s="43"/>
      <c r="AC922" s="43"/>
      <c r="AD922" s="43"/>
    </row>
    <row r="923" spans="1:30" ht="14.65" customHeight="1" x14ac:dyDescent="0.25">
      <c r="A923" s="42" t="str">
        <f>_xlfn.XLOOKUP(StatementLookup[[#This Row],[TopicID]],TopicLookup[TopicID],TopicLookup[SyllabusSubject])</f>
        <v>Physics</v>
      </c>
      <c r="B923" s="43">
        <f>_xlfn.XLOOKUP(StatementLookup[[#This Row],[TopicID]],TopicLookup[TopicID],TopicLookup[SyllabusKeyStage])</f>
        <v>5</v>
      </c>
      <c r="C923" s="43" t="str">
        <f>_xlfn.XLOOKUP(StatementLookup[[#This Row],[TopicID]],topics!I:I,topics!D:D)</f>
        <v>KS5.Physics</v>
      </c>
      <c r="D923" s="43" t="str">
        <f>_xlfn.XLOOKUP(StatementLookup[[#This Row],[TopicID]],topics!I:I,topics!E:E)</f>
        <v>Y12.Physics</v>
      </c>
      <c r="E923" s="44" t="s">
        <v>25</v>
      </c>
      <c r="F923" s="36" t="s">
        <v>10</v>
      </c>
      <c r="G923" s="43">
        <v>10</v>
      </c>
      <c r="H923" s="1">
        <v>2</v>
      </c>
      <c r="I923" s="46">
        <v>1</v>
      </c>
      <c r="J92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AP.10</v>
      </c>
      <c r="K92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AP.10.2</v>
      </c>
      <c r="L92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AP.10.2.1</v>
      </c>
      <c r="M923" s="26" t="str">
        <f>IF(ISERROR(_xlfn.XLOOKUP(StatementLookup[[#This Row],[TopicID]],TopicLookup[TopicID],TopicLookup[TopicTitle])),"",_xlfn.XLOOKUP(StatementLookup[[#This Row],[TopicID]],TopicLookup[TopicID],TopicLookup[TopicTitle]))</f>
        <v>Electrical Circuits</v>
      </c>
      <c r="N923" s="27" t="str">
        <f>IF(ISERROR(_xlfn.XLOOKUP(StatementLookup[[#This Row],[LessonID]],LessonLookup[LessonID],LessonLookup[LessonTitle])),"",_xlfn.XLOOKUP(StatementLookup[[#This Row],[LessonID]],LessonLookup[LessonID],LessonLookup[LessonTitle]))</f>
        <v>Combining Resistors</v>
      </c>
      <c r="O923" s="1" t="str">
        <f>IF(StatementLookup[[#This Row],[LearningStatementEnter]]="",StatementLookup[[#This Row],[LearningStatementAuto]],StatementLookup[[#This Row],[LearningStatementEnter]])</f>
        <v>Calculate the total resistance of two or more resistors in series using R = R1 + R2 + ...</v>
      </c>
      <c r="P923" s="1" t="s">
        <v>1909</v>
      </c>
      <c r="Q923" s="1" t="s">
        <v>2953</v>
      </c>
      <c r="R923" s="1"/>
      <c r="S92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23" s="43"/>
      <c r="U923" s="43"/>
      <c r="V923" s="43"/>
      <c r="W923" s="43"/>
      <c r="X923" s="43"/>
      <c r="Y923" s="43"/>
      <c r="Z923" s="43"/>
      <c r="AA923" s="43"/>
      <c r="AC923" s="43"/>
      <c r="AD923" s="43"/>
    </row>
    <row r="924" spans="1:30" ht="14.65" customHeight="1" x14ac:dyDescent="0.25">
      <c r="A924" s="42" t="str">
        <f>_xlfn.XLOOKUP(StatementLookup[[#This Row],[TopicID]],TopicLookup[TopicID],TopicLookup[SyllabusSubject])</f>
        <v>Physics</v>
      </c>
      <c r="B924" s="43">
        <f>_xlfn.XLOOKUP(StatementLookup[[#This Row],[TopicID]],TopicLookup[TopicID],TopicLookup[SyllabusKeyStage])</f>
        <v>5</v>
      </c>
      <c r="C924" s="43" t="str">
        <f>_xlfn.XLOOKUP(StatementLookup[[#This Row],[TopicID]],topics!I:I,topics!D:D)</f>
        <v>KS5.Physics</v>
      </c>
      <c r="D924" s="43" t="str">
        <f>_xlfn.XLOOKUP(StatementLookup[[#This Row],[TopicID]],topics!I:I,topics!E:E)</f>
        <v>Y12.Physics</v>
      </c>
      <c r="E924" s="44" t="s">
        <v>25</v>
      </c>
      <c r="F924" s="36" t="s">
        <v>10</v>
      </c>
      <c r="G924" s="43">
        <v>10</v>
      </c>
      <c r="H924" s="1">
        <v>2</v>
      </c>
      <c r="I924" s="42">
        <v>2</v>
      </c>
      <c r="J92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AP.10</v>
      </c>
      <c r="K92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AP.10.2</v>
      </c>
      <c r="L92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AP.10.2.2</v>
      </c>
      <c r="M924" s="26" t="str">
        <f>IF(ISERROR(_xlfn.XLOOKUP(StatementLookup[[#This Row],[TopicID]],TopicLookup[TopicID],TopicLookup[TopicTitle])),"",_xlfn.XLOOKUP(StatementLookup[[#This Row],[TopicID]],TopicLookup[TopicID],TopicLookup[TopicTitle]))</f>
        <v>Electrical Circuits</v>
      </c>
      <c r="N924" s="27" t="str">
        <f>IF(ISERROR(_xlfn.XLOOKUP(StatementLookup[[#This Row],[LessonID]],LessonLookup[LessonID],LessonLookup[LessonTitle])),"",_xlfn.XLOOKUP(StatementLookup[[#This Row],[LessonID]],LessonLookup[LessonID],LessonLookup[LessonTitle]))</f>
        <v>Combining Resistors</v>
      </c>
      <c r="O924" s="1" t="str">
        <f>IF(StatementLookup[[#This Row],[LearningStatementEnter]]="",StatementLookup[[#This Row],[LearningStatementAuto]],StatementLookup[[#This Row],[LearningStatementEnter]])</f>
        <v>Calculate the total resistance of two or more resistors in parallel using 1/R = 1/R1 + 1/R2 + ...</v>
      </c>
      <c r="P924" s="1" t="s">
        <v>1910</v>
      </c>
      <c r="Q924" s="1" t="s">
        <v>2953</v>
      </c>
      <c r="R924" s="1"/>
      <c r="S92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24" s="43"/>
      <c r="U924" s="43"/>
      <c r="V924" s="43"/>
      <c r="W924" s="43"/>
      <c r="X924" s="43"/>
      <c r="Y924" s="43"/>
      <c r="Z924" s="43"/>
      <c r="AA924" s="43"/>
      <c r="AC924" s="43"/>
      <c r="AD924" s="43"/>
    </row>
    <row r="925" spans="1:30" ht="14.65" customHeight="1" x14ac:dyDescent="0.25">
      <c r="A925" s="42" t="str">
        <f>_xlfn.XLOOKUP(StatementLookup[[#This Row],[TopicID]],TopicLookup[TopicID],TopicLookup[SyllabusSubject])</f>
        <v>Physics</v>
      </c>
      <c r="B925" s="43">
        <f>_xlfn.XLOOKUP(StatementLookup[[#This Row],[TopicID]],TopicLookup[TopicID],TopicLookup[SyllabusKeyStage])</f>
        <v>5</v>
      </c>
      <c r="C925" s="43" t="str">
        <f>_xlfn.XLOOKUP(StatementLookup[[#This Row],[TopicID]],topics!I:I,topics!D:D)</f>
        <v>KS5.Physics</v>
      </c>
      <c r="D925" s="43" t="str">
        <f>_xlfn.XLOOKUP(StatementLookup[[#This Row],[TopicID]],topics!I:I,topics!E:E)</f>
        <v>Y12.Physics</v>
      </c>
      <c r="E925" s="44" t="s">
        <v>25</v>
      </c>
      <c r="F925" s="36" t="s">
        <v>10</v>
      </c>
      <c r="G925" s="43">
        <v>10</v>
      </c>
      <c r="H925" s="1">
        <v>3</v>
      </c>
      <c r="I925" s="46">
        <v>1</v>
      </c>
      <c r="J92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AP.10</v>
      </c>
      <c r="K92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AP.10.3</v>
      </c>
      <c r="L92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AP.10.3.1</v>
      </c>
      <c r="M925" s="26" t="str">
        <f>IF(ISERROR(_xlfn.XLOOKUP(StatementLookup[[#This Row],[TopicID]],TopicLookup[TopicID],TopicLookup[TopicTitle])),"",_xlfn.XLOOKUP(StatementLookup[[#This Row],[TopicID]],TopicLookup[TopicID],TopicLookup[TopicTitle]))</f>
        <v>Electrical Circuits</v>
      </c>
      <c r="N925" s="27" t="str">
        <f>IF(ISERROR(_xlfn.XLOOKUP(StatementLookup[[#This Row],[LessonID]],LessonLookup[LessonID],LessonLookup[LessonTitle])),"",_xlfn.XLOOKUP(StatementLookup[[#This Row],[LessonID]],LessonLookup[LessonID],LessonLookup[LessonTitle]))</f>
        <v>Analysing Circuits</v>
      </c>
      <c r="O925" s="1" t="str">
        <f>IF(StatementLookup[[#This Row],[LearningStatementEnter]]="",StatementLookup[[#This Row],[LearningStatementAuto]],StatementLookup[[#This Row],[LearningStatementEnter]])</f>
        <v>Analyze circuits with components in both series and parallel</v>
      </c>
      <c r="P925" s="1" t="s">
        <v>1911</v>
      </c>
      <c r="Q925" s="1" t="s">
        <v>2953</v>
      </c>
      <c r="R925" s="1"/>
      <c r="S92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25" s="43"/>
      <c r="U925" s="43"/>
      <c r="V925" s="43"/>
      <c r="W925" s="43"/>
      <c r="X925" s="43"/>
      <c r="Y925" s="43"/>
      <c r="Z925" s="43"/>
      <c r="AA925" s="43"/>
      <c r="AC925" s="43"/>
      <c r="AD925" s="43"/>
    </row>
    <row r="926" spans="1:30" ht="14.65" customHeight="1" x14ac:dyDescent="0.25">
      <c r="A926" s="42" t="str">
        <f>_xlfn.XLOOKUP(StatementLookup[[#This Row],[TopicID]],TopicLookup[TopicID],TopicLookup[SyllabusSubject])</f>
        <v>Physics</v>
      </c>
      <c r="B926" s="43">
        <f>_xlfn.XLOOKUP(StatementLookup[[#This Row],[TopicID]],TopicLookup[TopicID],TopicLookup[SyllabusKeyStage])</f>
        <v>5</v>
      </c>
      <c r="C926" s="43" t="str">
        <f>_xlfn.XLOOKUP(StatementLookup[[#This Row],[TopicID]],topics!I:I,topics!D:D)</f>
        <v>KS5.Physics</v>
      </c>
      <c r="D926" s="43" t="str">
        <f>_xlfn.XLOOKUP(StatementLookup[[#This Row],[TopicID]],topics!I:I,topics!E:E)</f>
        <v>Y12.Physics</v>
      </c>
      <c r="E926" s="44" t="s">
        <v>25</v>
      </c>
      <c r="F926" s="36" t="s">
        <v>10</v>
      </c>
      <c r="G926" s="43">
        <v>10</v>
      </c>
      <c r="H926" s="1">
        <v>5</v>
      </c>
      <c r="I926" s="46">
        <v>1</v>
      </c>
      <c r="J92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AP.10</v>
      </c>
      <c r="K92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AP.10.5</v>
      </c>
      <c r="L92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AP.10.5.1</v>
      </c>
      <c r="M926" s="26" t="str">
        <f>IF(ISERROR(_xlfn.XLOOKUP(StatementLookup[[#This Row],[TopicID]],TopicLookup[TopicID],TopicLookup[TopicTitle])),"",_xlfn.XLOOKUP(StatementLookup[[#This Row],[TopicID]],TopicLookup[TopicID],TopicLookup[TopicTitle]))</f>
        <v>Electrical Circuits</v>
      </c>
      <c r="N926" s="27" t="str">
        <f>IF(ISERROR(_xlfn.XLOOKUP(StatementLookup[[#This Row],[LessonID]],LessonLookup[LessonID],LessonLookup[LessonTitle])),"",_xlfn.XLOOKUP(StatementLookup[[#This Row],[LessonID]],LessonLookup[LessonID],LessonLookup[LessonTitle]))</f>
        <v>Potential Divider Circuits</v>
      </c>
      <c r="O926" s="1" t="str">
        <f>IF(StatementLookup[[#This Row],[LearningStatementEnter]]="",StatementLookup[[#This Row],[LearningStatementAuto]],StatementLookup[[#This Row],[LearningStatementEnter]])</f>
        <v>Understand the potential divider circuit and its components</v>
      </c>
      <c r="P926" s="1" t="s">
        <v>1912</v>
      </c>
      <c r="Q926" s="1" t="s">
        <v>2953</v>
      </c>
      <c r="R926" s="1"/>
      <c r="S92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26" s="43"/>
      <c r="U926" s="43"/>
      <c r="V926" s="43"/>
      <c r="W926" s="43"/>
      <c r="X926" s="43"/>
      <c r="Y926" s="43"/>
      <c r="Z926" s="43"/>
      <c r="AA926" s="43"/>
      <c r="AC926" s="43"/>
      <c r="AD926" s="43"/>
    </row>
    <row r="927" spans="1:30" ht="14.65" customHeight="1" x14ac:dyDescent="0.25">
      <c r="A927" s="42" t="str">
        <f>_xlfn.XLOOKUP(StatementLookup[[#This Row],[TopicID]],TopicLookup[TopicID],TopicLookup[SyllabusSubject])</f>
        <v>Physics</v>
      </c>
      <c r="B927" s="43">
        <f>_xlfn.XLOOKUP(StatementLookup[[#This Row],[TopicID]],TopicLookup[TopicID],TopicLookup[SyllabusKeyStage])</f>
        <v>5</v>
      </c>
      <c r="C927" s="43" t="str">
        <f>_xlfn.XLOOKUP(StatementLookup[[#This Row],[TopicID]],topics!I:I,topics!D:D)</f>
        <v>KS5.Physics</v>
      </c>
      <c r="D927" s="43" t="str">
        <f>_xlfn.XLOOKUP(StatementLookup[[#This Row],[TopicID]],topics!I:I,topics!E:E)</f>
        <v>Y12.Physics</v>
      </c>
      <c r="E927" s="44" t="s">
        <v>25</v>
      </c>
      <c r="F927" s="36" t="s">
        <v>10</v>
      </c>
      <c r="G927" s="43">
        <v>10</v>
      </c>
      <c r="H927" s="1">
        <v>5</v>
      </c>
      <c r="I927" s="42">
        <v>2</v>
      </c>
      <c r="J92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AP.10</v>
      </c>
      <c r="K92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AP.10.5</v>
      </c>
      <c r="L92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AP.10.5.2</v>
      </c>
      <c r="M927" s="26" t="str">
        <f>IF(ISERROR(_xlfn.XLOOKUP(StatementLookup[[#This Row],[TopicID]],TopicLookup[TopicID],TopicLookup[TopicTitle])),"",_xlfn.XLOOKUP(StatementLookup[[#This Row],[TopicID]],TopicLookup[TopicID],TopicLookup[TopicTitle]))</f>
        <v>Electrical Circuits</v>
      </c>
      <c r="N927" s="27" t="str">
        <f>IF(ISERROR(_xlfn.XLOOKUP(StatementLookup[[#This Row],[LessonID]],LessonLookup[LessonID],LessonLookup[LessonTitle])),"",_xlfn.XLOOKUP(StatementLookup[[#This Row],[LessonID]],LessonLookup[LessonID],LessonLookup[LessonTitle]))</f>
        <v>Potential Divider Circuits</v>
      </c>
      <c r="O927" s="1" t="str">
        <f>IF(StatementLookup[[#This Row],[LearningStatementEnter]]="",StatementLookup[[#This Row],[LearningStatementAuto]],StatementLookup[[#This Row],[LearningStatementEnter]])</f>
        <v>Apply potential divider circuits with variable components like LDR and thermistor</v>
      </c>
      <c r="P927" s="1" t="s">
        <v>1913</v>
      </c>
      <c r="Q927" s="1" t="s">
        <v>2953</v>
      </c>
      <c r="R927" s="1"/>
      <c r="S92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27" s="43"/>
      <c r="U927" s="43"/>
      <c r="V927" s="43"/>
      <c r="W927" s="43"/>
      <c r="X927" s="43"/>
      <c r="Y927" s="43"/>
      <c r="Z927" s="43"/>
      <c r="AA927" s="43"/>
      <c r="AC927" s="43"/>
      <c r="AD927" s="43"/>
    </row>
    <row r="928" spans="1:30" ht="14.65" customHeight="1" x14ac:dyDescent="0.25">
      <c r="A928" s="42" t="str">
        <f>_xlfn.XLOOKUP(StatementLookup[[#This Row],[TopicID]],TopicLookup[TopicID],TopicLookup[SyllabusSubject])</f>
        <v>Physics</v>
      </c>
      <c r="B928" s="43">
        <f>_xlfn.XLOOKUP(StatementLookup[[#This Row],[TopicID]],TopicLookup[TopicID],TopicLookup[SyllabusKeyStage])</f>
        <v>5</v>
      </c>
      <c r="C928" s="43" t="str">
        <f>_xlfn.XLOOKUP(StatementLookup[[#This Row],[TopicID]],topics!I:I,topics!D:D)</f>
        <v>KS5.Physics</v>
      </c>
      <c r="D928" s="43" t="str">
        <f>_xlfn.XLOOKUP(StatementLookup[[#This Row],[TopicID]],topics!I:I,topics!E:E)</f>
        <v>Y12.Physics</v>
      </c>
      <c r="E928" s="44" t="s">
        <v>25</v>
      </c>
      <c r="F928" s="36" t="s">
        <v>10</v>
      </c>
      <c r="G928" s="43">
        <v>10</v>
      </c>
      <c r="H928" s="1">
        <v>5</v>
      </c>
      <c r="I928" s="42">
        <v>3</v>
      </c>
      <c r="J92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AP.10</v>
      </c>
      <c r="K92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AP.10.5</v>
      </c>
      <c r="L92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AP.10.5.3</v>
      </c>
      <c r="M928" s="26" t="str">
        <f>IF(ISERROR(_xlfn.XLOOKUP(StatementLookup[[#This Row],[TopicID]],TopicLookup[TopicID],TopicLookup[TopicTitle])),"",_xlfn.XLOOKUP(StatementLookup[[#This Row],[TopicID]],TopicLookup[TopicID],TopicLookup[TopicTitle]))</f>
        <v>Electrical Circuits</v>
      </c>
      <c r="N928" s="27" t="str">
        <f>IF(ISERROR(_xlfn.XLOOKUP(StatementLookup[[#This Row],[LessonID]],LessonLookup[LessonID],LessonLookup[LessonTitle])),"",_xlfn.XLOOKUP(StatementLookup[[#This Row],[LessonID]],LessonLookup[LessonID],LessonLookup[LessonTitle]))</f>
        <v>Potential Divider Circuits</v>
      </c>
      <c r="O928" s="1" t="str">
        <f>IF(StatementLookup[[#This Row],[LearningStatementEnter]]="",StatementLookup[[#This Row],[LearningStatementAuto]],StatementLookup[[#This Row],[LearningStatementEnter]])</f>
        <v>Use potential divider equations such as Vout = R2 x Vin and V1 = R1/(R1 + R2) x V2</v>
      </c>
      <c r="P928" s="1" t="s">
        <v>1914</v>
      </c>
      <c r="Q928" s="1" t="s">
        <v>2953</v>
      </c>
      <c r="R928" s="1"/>
      <c r="S92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28" s="43"/>
      <c r="U928" s="43"/>
      <c r="V928" s="43"/>
      <c r="W928" s="43"/>
      <c r="X928" s="43"/>
      <c r="Y928" s="43"/>
      <c r="Z928" s="43"/>
      <c r="AA928" s="43"/>
      <c r="AC928" s="43"/>
      <c r="AD928" s="43"/>
    </row>
    <row r="929" spans="1:30" ht="14.65" customHeight="1" x14ac:dyDescent="0.25">
      <c r="A929" s="42" t="str">
        <f>_xlfn.XLOOKUP(StatementLookup[[#This Row],[TopicID]],TopicLookup[TopicID],TopicLookup[SyllabusSubject])</f>
        <v>Physics</v>
      </c>
      <c r="B929" s="43">
        <f>_xlfn.XLOOKUP(StatementLookup[[#This Row],[TopicID]],TopicLookup[TopicID],TopicLookup[SyllabusKeyStage])</f>
        <v>5</v>
      </c>
      <c r="C929" s="43" t="str">
        <f>_xlfn.XLOOKUP(StatementLookup[[#This Row],[TopicID]],topics!I:I,topics!D:D)</f>
        <v>KS5.Physics</v>
      </c>
      <c r="D929" s="43" t="str">
        <f>_xlfn.XLOOKUP(StatementLookup[[#This Row],[TopicID]],topics!I:I,topics!E:E)</f>
        <v>Y12.Physics</v>
      </c>
      <c r="E929" s="44" t="s">
        <v>25</v>
      </c>
      <c r="F929" s="36" t="s">
        <v>10</v>
      </c>
      <c r="G929" s="43">
        <v>8</v>
      </c>
      <c r="H929" s="1">
        <v>1</v>
      </c>
      <c r="I929" s="46">
        <v>1</v>
      </c>
      <c r="J92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AP.8</v>
      </c>
      <c r="K92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AP.8.1</v>
      </c>
      <c r="L92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AP.8.1.1</v>
      </c>
      <c r="M929" s="26" t="str">
        <f>IF(ISERROR(_xlfn.XLOOKUP(StatementLookup[[#This Row],[TopicID]],TopicLookup[TopicID],TopicLookup[TopicTitle])),"",_xlfn.XLOOKUP(StatementLookup[[#This Row],[TopicID]],TopicLookup[TopicID],TopicLookup[TopicTitle]))</f>
        <v>Charge And Current</v>
      </c>
      <c r="N929" s="27" t="str">
        <f>IF(ISERROR(_xlfn.XLOOKUP(StatementLookup[[#This Row],[LessonID]],LessonLookup[LessonID],LessonLookup[LessonTitle])),"",_xlfn.XLOOKUP(StatementLookup[[#This Row],[LessonID]],LessonLookup[LessonID],LessonLookup[LessonTitle]))</f>
        <v>Current And Charge</v>
      </c>
      <c r="O929" s="1" t="str">
        <f>IF(StatementLookup[[#This Row],[LearningStatementEnter]]="",StatementLookup[[#This Row],[LearningStatementAuto]],StatementLookup[[#This Row],[LearningStatementEnter]])</f>
        <v>Understand electric current as the rate of flow of charge using the equation I = ΔQ/Δt</v>
      </c>
      <c r="P929" s="1" t="s">
        <v>1915</v>
      </c>
      <c r="Q929" s="1" t="s">
        <v>2953</v>
      </c>
      <c r="R929" s="1"/>
      <c r="S92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29" s="43"/>
      <c r="U929" s="43"/>
      <c r="V929" s="43"/>
      <c r="W929" s="43"/>
      <c r="X929" s="43"/>
      <c r="Y929" s="43"/>
      <c r="Z929" s="43"/>
      <c r="AA929" s="43"/>
      <c r="AC929" s="43"/>
      <c r="AD929" s="43"/>
    </row>
    <row r="930" spans="1:30" ht="14.65" customHeight="1" x14ac:dyDescent="0.25">
      <c r="A930" s="42" t="str">
        <f>_xlfn.XLOOKUP(StatementLookup[[#This Row],[TopicID]],TopicLookup[TopicID],TopicLookup[SyllabusSubject])</f>
        <v>Physics</v>
      </c>
      <c r="B930" s="43">
        <f>_xlfn.XLOOKUP(StatementLookup[[#This Row],[TopicID]],TopicLookup[TopicID],TopicLookup[SyllabusKeyStage])</f>
        <v>5</v>
      </c>
      <c r="C930" s="43" t="str">
        <f>_xlfn.XLOOKUP(StatementLookup[[#This Row],[TopicID]],topics!I:I,topics!D:D)</f>
        <v>KS5.Physics</v>
      </c>
      <c r="D930" s="43" t="str">
        <f>_xlfn.XLOOKUP(StatementLookup[[#This Row],[TopicID]],topics!I:I,topics!E:E)</f>
        <v>Y12.Physics</v>
      </c>
      <c r="E930" s="44" t="s">
        <v>25</v>
      </c>
      <c r="F930" s="36" t="s">
        <v>10</v>
      </c>
      <c r="G930" s="43">
        <v>8</v>
      </c>
      <c r="H930" s="1">
        <v>1</v>
      </c>
      <c r="I930" s="42">
        <v>2</v>
      </c>
      <c r="J93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AP.8</v>
      </c>
      <c r="K93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AP.8.1</v>
      </c>
      <c r="L93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AP.8.1.2</v>
      </c>
      <c r="M930" s="26" t="str">
        <f>IF(ISERROR(_xlfn.XLOOKUP(StatementLookup[[#This Row],[TopicID]],TopicLookup[TopicID],TopicLookup[TopicTitle])),"",_xlfn.XLOOKUP(StatementLookup[[#This Row],[TopicID]],TopicLookup[TopicID],TopicLookup[TopicTitle]))</f>
        <v>Charge And Current</v>
      </c>
      <c r="N930" s="27" t="str">
        <f>IF(ISERROR(_xlfn.XLOOKUP(StatementLookup[[#This Row],[LessonID]],LessonLookup[LessonID],LessonLookup[LessonTitle])),"",_xlfn.XLOOKUP(StatementLookup[[#This Row],[LessonID]],LessonLookup[LessonID],LessonLookup[LessonTitle]))</f>
        <v>Current And Charge</v>
      </c>
      <c r="O930" s="1" t="str">
        <f>IF(StatementLookup[[#This Row],[LearningStatementEnter]]="",StatementLookup[[#This Row],[LearningStatementAuto]],StatementLookup[[#This Row],[LearningStatementEnter]])</f>
        <v>Define the coulomb as the unit of electric charge</v>
      </c>
      <c r="P930" s="1" t="s">
        <v>1916</v>
      </c>
      <c r="Q930" s="1" t="s">
        <v>2953</v>
      </c>
      <c r="R930" s="1"/>
      <c r="S93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30" s="43"/>
      <c r="U930" s="43"/>
      <c r="V930" s="43"/>
      <c r="W930" s="43"/>
      <c r="X930" s="43"/>
      <c r="Y930" s="43"/>
      <c r="Z930" s="43"/>
      <c r="AA930" s="43"/>
      <c r="AC930" s="43"/>
      <c r="AD930" s="43"/>
    </row>
    <row r="931" spans="1:30" ht="14.65" customHeight="1" x14ac:dyDescent="0.25">
      <c r="A931" s="42" t="str">
        <f>_xlfn.XLOOKUP(StatementLookup[[#This Row],[TopicID]],TopicLookup[TopicID],TopicLookup[SyllabusSubject])</f>
        <v>Physics</v>
      </c>
      <c r="B931" s="43">
        <f>_xlfn.XLOOKUP(StatementLookup[[#This Row],[TopicID]],TopicLookup[TopicID],TopicLookup[SyllabusKeyStage])</f>
        <v>5</v>
      </c>
      <c r="C931" s="43" t="str">
        <f>_xlfn.XLOOKUP(StatementLookup[[#This Row],[TopicID]],topics!I:I,topics!D:D)</f>
        <v>KS5.Physics</v>
      </c>
      <c r="D931" s="43" t="str">
        <f>_xlfn.XLOOKUP(StatementLookup[[#This Row],[TopicID]],topics!I:I,topics!E:E)</f>
        <v>Y12.Physics</v>
      </c>
      <c r="E931" s="44" t="s">
        <v>25</v>
      </c>
      <c r="F931" s="36" t="s">
        <v>10</v>
      </c>
      <c r="G931" s="43">
        <v>8</v>
      </c>
      <c r="H931" s="1">
        <v>1</v>
      </c>
      <c r="I931" s="42">
        <v>3</v>
      </c>
      <c r="J93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AP.8</v>
      </c>
      <c r="K93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AP.8.1</v>
      </c>
      <c r="L93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AP.8.1.3</v>
      </c>
      <c r="M931" s="26" t="str">
        <f>IF(ISERROR(_xlfn.XLOOKUP(StatementLookup[[#This Row],[TopicID]],TopicLookup[TopicID],TopicLookup[TopicTitle])),"",_xlfn.XLOOKUP(StatementLookup[[#This Row],[TopicID]],TopicLookup[TopicID],TopicLookup[TopicTitle]))</f>
        <v>Charge And Current</v>
      </c>
      <c r="N931" s="27" t="str">
        <f>IF(ISERROR(_xlfn.XLOOKUP(StatementLookup[[#This Row],[LessonID]],LessonLookup[LessonID],LessonLookup[LessonTitle])),"",_xlfn.XLOOKUP(StatementLookup[[#This Row],[LessonID]],LessonLookup[LessonID],LessonLookup[LessonTitle]))</f>
        <v>Current And Charge</v>
      </c>
      <c r="O931" s="1" t="str">
        <f>IF(StatementLookup[[#This Row],[LearningStatementEnter]]="",StatementLookup[[#This Row],[LearningStatementAuto]],StatementLookup[[#This Row],[LearningStatementEnter]])</f>
        <v>State the elementary charge e as 1.6 x 10^-19 C</v>
      </c>
      <c r="P931" s="1" t="s">
        <v>1917</v>
      </c>
      <c r="Q931" s="1" t="s">
        <v>2953</v>
      </c>
      <c r="R931" s="1"/>
      <c r="S93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31" s="43"/>
      <c r="U931" s="43"/>
      <c r="V931" s="43"/>
      <c r="W931" s="43"/>
      <c r="X931" s="43"/>
      <c r="Y931" s="43"/>
      <c r="Z931" s="43"/>
      <c r="AA931" s="43"/>
      <c r="AC931" s="43"/>
      <c r="AD931" s="43"/>
    </row>
    <row r="932" spans="1:30" ht="14.65" customHeight="1" x14ac:dyDescent="0.25">
      <c r="A932" s="42" t="str">
        <f>_xlfn.XLOOKUP(StatementLookup[[#This Row],[TopicID]],TopicLookup[TopicID],TopicLookup[SyllabusSubject])</f>
        <v>Physics</v>
      </c>
      <c r="B932" s="43">
        <f>_xlfn.XLOOKUP(StatementLookup[[#This Row],[TopicID]],TopicLookup[TopicID],TopicLookup[SyllabusKeyStage])</f>
        <v>5</v>
      </c>
      <c r="C932" s="43" t="str">
        <f>_xlfn.XLOOKUP(StatementLookup[[#This Row],[TopicID]],topics!I:I,topics!D:D)</f>
        <v>KS5.Physics</v>
      </c>
      <c r="D932" s="43" t="str">
        <f>_xlfn.XLOOKUP(StatementLookup[[#This Row],[TopicID]],topics!I:I,topics!E:E)</f>
        <v>Y12.Physics</v>
      </c>
      <c r="E932" s="44" t="s">
        <v>25</v>
      </c>
      <c r="F932" s="36" t="s">
        <v>10</v>
      </c>
      <c r="G932" s="43">
        <v>8</v>
      </c>
      <c r="H932" s="1">
        <v>1</v>
      </c>
      <c r="I932" s="42">
        <v>4</v>
      </c>
      <c r="J93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AP.8</v>
      </c>
      <c r="K93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AP.8.1</v>
      </c>
      <c r="L93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AP.8.1.4</v>
      </c>
      <c r="M932" s="26" t="str">
        <f>IF(ISERROR(_xlfn.XLOOKUP(StatementLookup[[#This Row],[TopicID]],TopicLookup[TopicID],TopicLookup[TopicTitle])),"",_xlfn.XLOOKUP(StatementLookup[[#This Row],[TopicID]],TopicLookup[TopicID],TopicLookup[TopicTitle]))</f>
        <v>Charge And Current</v>
      </c>
      <c r="N932" s="27" t="str">
        <f>IF(ISERROR(_xlfn.XLOOKUP(StatementLookup[[#This Row],[LessonID]],LessonLookup[LessonID],LessonLookup[LessonTitle])),"",_xlfn.XLOOKUP(StatementLookup[[#This Row],[LessonID]],LessonLookup[LessonID],LessonLookup[LessonTitle]))</f>
        <v>Current And Charge</v>
      </c>
      <c r="O932" s="1" t="str">
        <f>IF(StatementLookup[[#This Row],[LearningStatementEnter]]="",StatementLookup[[#This Row],[LearningStatementAuto]],StatementLookup[[#This Row],[LearningStatementEnter]])</f>
        <v>Recognize that the net charge on a particle or object is quantized and is a multiple of e</v>
      </c>
      <c r="P932" s="1" t="s">
        <v>1918</v>
      </c>
      <c r="Q932" s="1" t="s">
        <v>2953</v>
      </c>
      <c r="R932" s="1"/>
      <c r="S93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32" s="43"/>
      <c r="U932" s="43"/>
      <c r="V932" s="43"/>
      <c r="W932" s="43"/>
      <c r="X932" s="43"/>
      <c r="Y932" s="43"/>
      <c r="Z932" s="43"/>
      <c r="AA932" s="43"/>
      <c r="AC932" s="43"/>
      <c r="AD932" s="43"/>
    </row>
    <row r="933" spans="1:30" ht="14.65" customHeight="1" x14ac:dyDescent="0.25">
      <c r="A933" s="42" t="str">
        <f>_xlfn.XLOOKUP(StatementLookup[[#This Row],[TopicID]],TopicLookup[TopicID],TopicLookup[SyllabusSubject])</f>
        <v>Physics</v>
      </c>
      <c r="B933" s="43">
        <f>_xlfn.XLOOKUP(StatementLookup[[#This Row],[TopicID]],TopicLookup[TopicID],TopicLookup[SyllabusKeyStage])</f>
        <v>5</v>
      </c>
      <c r="C933" s="43" t="str">
        <f>_xlfn.XLOOKUP(StatementLookup[[#This Row],[TopicID]],topics!I:I,topics!D:D)</f>
        <v>KS5.Physics</v>
      </c>
      <c r="D933" s="43" t="str">
        <f>_xlfn.XLOOKUP(StatementLookup[[#This Row],[TopicID]],topics!I:I,topics!E:E)</f>
        <v>Y12.Physics</v>
      </c>
      <c r="E933" s="44" t="s">
        <v>25</v>
      </c>
      <c r="F933" s="36" t="s">
        <v>10</v>
      </c>
      <c r="G933" s="43">
        <v>8</v>
      </c>
      <c r="H933" s="1">
        <v>2</v>
      </c>
      <c r="I933" s="46">
        <v>1</v>
      </c>
      <c r="J93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AP.8</v>
      </c>
      <c r="K93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AP.8.2</v>
      </c>
      <c r="L93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AP.8.2.1</v>
      </c>
      <c r="M933" s="26" t="str">
        <f>IF(ISERROR(_xlfn.XLOOKUP(StatementLookup[[#This Row],[TopicID]],TopicLookup[TopicID],TopicLookup[TopicTitle])),"",_xlfn.XLOOKUP(StatementLookup[[#This Row],[TopicID]],TopicLookup[TopicID],TopicLookup[TopicTitle]))</f>
        <v>Charge And Current</v>
      </c>
      <c r="N933" s="27" t="str">
        <f>IF(ISERROR(_xlfn.XLOOKUP(StatementLookup[[#This Row],[LessonID]],LessonLookup[LessonID],LessonLookup[LessonTitle])),"",_xlfn.XLOOKUP(StatementLookup[[#This Row],[LessonID]],LessonLookup[LessonID],LessonLookup[LessonTitle]))</f>
        <v>Moving Charges</v>
      </c>
      <c r="O933" s="1" t="str">
        <f>IF(StatementLookup[[#This Row],[LearningStatementEnter]]="",StatementLookup[[#This Row],[LearningStatementAuto]],StatementLookup[[#This Row],[LearningStatementEnter]])</f>
        <v>Explain current as the movement of electrons in metals and the movement of ions in electrolytes</v>
      </c>
      <c r="P933" s="1" t="s">
        <v>1919</v>
      </c>
      <c r="Q933" s="1" t="s">
        <v>2953</v>
      </c>
      <c r="R933" s="1"/>
      <c r="S93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33" s="43"/>
      <c r="U933" s="43"/>
      <c r="V933" s="43"/>
      <c r="W933" s="43"/>
      <c r="X933" s="43"/>
      <c r="Y933" s="43"/>
      <c r="Z933" s="43"/>
      <c r="AA933" s="43"/>
      <c r="AC933" s="43"/>
      <c r="AD933" s="43"/>
    </row>
    <row r="934" spans="1:30" ht="14.65" customHeight="1" x14ac:dyDescent="0.25">
      <c r="A934" s="42" t="str">
        <f>_xlfn.XLOOKUP(StatementLookup[[#This Row],[TopicID]],TopicLookup[TopicID],TopicLookup[SyllabusSubject])</f>
        <v>Physics</v>
      </c>
      <c r="B934" s="43">
        <f>_xlfn.XLOOKUP(StatementLookup[[#This Row],[TopicID]],TopicLookup[TopicID],TopicLookup[SyllabusKeyStage])</f>
        <v>5</v>
      </c>
      <c r="C934" s="43" t="str">
        <f>_xlfn.XLOOKUP(StatementLookup[[#This Row],[TopicID]],topics!I:I,topics!D:D)</f>
        <v>KS5.Physics</v>
      </c>
      <c r="D934" s="43" t="str">
        <f>_xlfn.XLOOKUP(StatementLookup[[#This Row],[TopicID]],topics!I:I,topics!E:E)</f>
        <v>Y12.Physics</v>
      </c>
      <c r="E934" s="44" t="s">
        <v>25</v>
      </c>
      <c r="F934" s="36" t="s">
        <v>10</v>
      </c>
      <c r="G934" s="43">
        <v>8</v>
      </c>
      <c r="H934" s="1">
        <v>2</v>
      </c>
      <c r="I934" s="42">
        <v>2</v>
      </c>
      <c r="J93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AP.8</v>
      </c>
      <c r="K93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AP.8.2</v>
      </c>
      <c r="L93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AP.8.2.2</v>
      </c>
      <c r="M934" s="26" t="str">
        <f>IF(ISERROR(_xlfn.XLOOKUP(StatementLookup[[#This Row],[TopicID]],TopicLookup[TopicID],TopicLookup[TopicTitle])),"",_xlfn.XLOOKUP(StatementLookup[[#This Row],[TopicID]],TopicLookup[TopicID],TopicLookup[TopicTitle]))</f>
        <v>Charge And Current</v>
      </c>
      <c r="N934" s="27" t="str">
        <f>IF(ISERROR(_xlfn.XLOOKUP(StatementLookup[[#This Row],[LessonID]],LessonLookup[LessonID],LessonLookup[LessonTitle])),"",_xlfn.XLOOKUP(StatementLookup[[#This Row],[LessonID]],LessonLookup[LessonID],LessonLookup[LessonTitle]))</f>
        <v>Moving Charges</v>
      </c>
      <c r="O934" s="1" t="str">
        <f>IF(StatementLookup[[#This Row],[LearningStatementEnter]]="",StatementLookup[[#This Row],[LearningStatementAuto]],StatementLookup[[#This Row],[LearningStatementEnter]])</f>
        <v>Differentiate between conventional current and electron flow</v>
      </c>
      <c r="P934" s="1" t="s">
        <v>1920</v>
      </c>
      <c r="Q934" s="1" t="s">
        <v>2953</v>
      </c>
      <c r="R934" s="1"/>
      <c r="S93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34" s="43"/>
      <c r="U934" s="43"/>
      <c r="V934" s="43"/>
      <c r="W934" s="43"/>
      <c r="X934" s="43"/>
      <c r="Y934" s="43"/>
      <c r="Z934" s="43"/>
      <c r="AA934" s="43"/>
      <c r="AC934" s="43"/>
      <c r="AD934" s="43"/>
    </row>
    <row r="935" spans="1:30" ht="14.65" customHeight="1" x14ac:dyDescent="0.25">
      <c r="A935" s="42" t="str">
        <f>_xlfn.XLOOKUP(StatementLookup[[#This Row],[TopicID]],TopicLookup[TopicID],TopicLookup[SyllabusSubject])</f>
        <v>Physics</v>
      </c>
      <c r="B935" s="43">
        <f>_xlfn.XLOOKUP(StatementLookup[[#This Row],[TopicID]],TopicLookup[TopicID],TopicLookup[SyllabusKeyStage])</f>
        <v>5</v>
      </c>
      <c r="C935" s="43" t="str">
        <f>_xlfn.XLOOKUP(StatementLookup[[#This Row],[TopicID]],topics!I:I,topics!D:D)</f>
        <v>KS5.Physics</v>
      </c>
      <c r="D935" s="43" t="str">
        <f>_xlfn.XLOOKUP(StatementLookup[[#This Row],[TopicID]],topics!I:I,topics!E:E)</f>
        <v>Y12.Physics</v>
      </c>
      <c r="E935" s="44" t="s">
        <v>25</v>
      </c>
      <c r="F935" s="36" t="s">
        <v>10</v>
      </c>
      <c r="G935" s="43">
        <v>8</v>
      </c>
      <c r="H935" s="1">
        <v>3</v>
      </c>
      <c r="I935" s="46">
        <v>1</v>
      </c>
      <c r="J93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AP.8</v>
      </c>
      <c r="K93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AP.8.3</v>
      </c>
      <c r="L93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AP.8.3.1</v>
      </c>
      <c r="M935" s="26" t="str">
        <f>IF(ISERROR(_xlfn.XLOOKUP(StatementLookup[[#This Row],[TopicID]],TopicLookup[TopicID],TopicLookup[TopicTitle])),"",_xlfn.XLOOKUP(StatementLookup[[#This Row],[TopicID]],TopicLookup[TopicID],TopicLookup[TopicTitle]))</f>
        <v>Charge And Current</v>
      </c>
      <c r="N935" s="27" t="str">
        <f>IF(ISERROR(_xlfn.XLOOKUP(StatementLookup[[#This Row],[LessonID]],LessonLookup[LessonID],LessonLookup[LessonTitle])),"",_xlfn.XLOOKUP(StatementLookup[[#This Row],[LessonID]],LessonLookup[LessonID],LessonLookup[LessonTitle]))</f>
        <v>Kirchoff's First Law</v>
      </c>
      <c r="O935" s="1" t="str">
        <f>IF(StatementLookup[[#This Row],[LearningStatementEnter]]="",StatementLookup[[#This Row],[LearningStatementAuto]],StatementLookup[[#This Row],[LearningStatementEnter]])</f>
        <v>Apply Kirchhoff's first law to understand the conservation of charge</v>
      </c>
      <c r="P935" s="1" t="s">
        <v>1921</v>
      </c>
      <c r="Q935" s="1" t="s">
        <v>2953</v>
      </c>
      <c r="R935" s="1"/>
      <c r="S93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35" s="43"/>
      <c r="U935" s="43"/>
      <c r="V935" s="43"/>
      <c r="W935" s="43"/>
      <c r="X935" s="43"/>
      <c r="Y935" s="43"/>
      <c r="Z935" s="43"/>
      <c r="AA935" s="43"/>
      <c r="AC935" s="43"/>
      <c r="AD935" s="43"/>
    </row>
    <row r="936" spans="1:30" ht="14.65" customHeight="1" x14ac:dyDescent="0.25">
      <c r="A936" s="42" t="str">
        <f>_xlfn.XLOOKUP(StatementLookup[[#This Row],[TopicID]],TopicLookup[TopicID],TopicLookup[SyllabusSubject])</f>
        <v>Physics</v>
      </c>
      <c r="B936" s="43">
        <f>_xlfn.XLOOKUP(StatementLookup[[#This Row],[TopicID]],TopicLookup[TopicID],TopicLookup[SyllabusKeyStage])</f>
        <v>5</v>
      </c>
      <c r="C936" s="43" t="str">
        <f>_xlfn.XLOOKUP(StatementLookup[[#This Row],[TopicID]],topics!I:I,topics!D:D)</f>
        <v>KS5.Physics</v>
      </c>
      <c r="D936" s="43" t="str">
        <f>_xlfn.XLOOKUP(StatementLookup[[#This Row],[TopicID]],topics!I:I,topics!E:E)</f>
        <v>Y12.Physics</v>
      </c>
      <c r="E936" s="44" t="s">
        <v>25</v>
      </c>
      <c r="F936" s="36" t="s">
        <v>10</v>
      </c>
      <c r="G936" s="43">
        <v>8</v>
      </c>
      <c r="H936" s="1">
        <v>4</v>
      </c>
      <c r="I936" s="46">
        <v>1</v>
      </c>
      <c r="J93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AP.8</v>
      </c>
      <c r="K93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AP.8.4</v>
      </c>
      <c r="L93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AP.8.4.1</v>
      </c>
      <c r="M936" s="26" t="str">
        <f>IF(ISERROR(_xlfn.XLOOKUP(StatementLookup[[#This Row],[TopicID]],TopicLookup[TopicID],TopicLookup[TopicTitle])),"",_xlfn.XLOOKUP(StatementLookup[[#This Row],[TopicID]],TopicLookup[TopicID],TopicLookup[TopicTitle]))</f>
        <v>Charge And Current</v>
      </c>
      <c r="N936" s="27" t="str">
        <f>IF(ISERROR(_xlfn.XLOOKUP(StatementLookup[[#This Row],[LessonID]],LessonLookup[LessonID],LessonLookup[LessonTitle])),"",_xlfn.XLOOKUP(StatementLookup[[#This Row],[LessonID]],LessonLookup[LessonID],LessonLookup[LessonTitle]))</f>
        <v>Mean Drift Velocity</v>
      </c>
      <c r="O936" s="1" t="str">
        <f>IF(StatementLookup[[#This Row],[LearningStatementEnter]]="",StatementLookup[[#This Row],[LearningStatementAuto]],StatementLookup[[#This Row],[LearningStatementEnter]])</f>
        <v>Describe the mean drift velocity of charge carriers</v>
      </c>
      <c r="P936" s="1" t="s">
        <v>1922</v>
      </c>
      <c r="Q936" s="1" t="s">
        <v>2953</v>
      </c>
      <c r="R936" s="1"/>
      <c r="S93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36" s="43"/>
      <c r="U936" s="43"/>
      <c r="V936" s="43"/>
      <c r="W936" s="43"/>
      <c r="X936" s="43"/>
      <c r="Y936" s="43"/>
      <c r="Z936" s="43"/>
      <c r="AA936" s="43"/>
      <c r="AC936" s="43"/>
      <c r="AD936" s="43"/>
    </row>
    <row r="937" spans="1:30" ht="14.65" customHeight="1" x14ac:dyDescent="0.25">
      <c r="A937" s="42" t="str">
        <f>_xlfn.XLOOKUP(StatementLookup[[#This Row],[TopicID]],TopicLookup[TopicID],TopicLookup[SyllabusSubject])</f>
        <v>Physics</v>
      </c>
      <c r="B937" s="43">
        <f>_xlfn.XLOOKUP(StatementLookup[[#This Row],[TopicID]],TopicLookup[TopicID],TopicLookup[SyllabusKeyStage])</f>
        <v>5</v>
      </c>
      <c r="C937" s="43" t="str">
        <f>_xlfn.XLOOKUP(StatementLookup[[#This Row],[TopicID]],topics!I:I,topics!D:D)</f>
        <v>KS5.Physics</v>
      </c>
      <c r="D937" s="43" t="str">
        <f>_xlfn.XLOOKUP(StatementLookup[[#This Row],[TopicID]],topics!I:I,topics!E:E)</f>
        <v>Y12.Physics</v>
      </c>
      <c r="E937" s="44" t="s">
        <v>25</v>
      </c>
      <c r="F937" s="36" t="s">
        <v>10</v>
      </c>
      <c r="G937" s="43">
        <v>8</v>
      </c>
      <c r="H937" s="1">
        <v>4</v>
      </c>
      <c r="I937" s="42">
        <v>2</v>
      </c>
      <c r="J93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AP.8</v>
      </c>
      <c r="K93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AP.8.4</v>
      </c>
      <c r="L93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AP.8.4.2</v>
      </c>
      <c r="M937" s="26" t="str">
        <f>IF(ISERROR(_xlfn.XLOOKUP(StatementLookup[[#This Row],[TopicID]],TopicLookup[TopicID],TopicLookup[TopicTitle])),"",_xlfn.XLOOKUP(StatementLookup[[#This Row],[TopicID]],TopicLookup[TopicID],TopicLookup[TopicTitle]))</f>
        <v>Charge And Current</v>
      </c>
      <c r="N937" s="27" t="str">
        <f>IF(ISERROR(_xlfn.XLOOKUP(StatementLookup[[#This Row],[LessonID]],LessonLookup[LessonID],LessonLookup[LessonTitle])),"",_xlfn.XLOOKUP(StatementLookup[[#This Row],[LessonID]],LessonLookup[LessonID],LessonLookup[LessonTitle]))</f>
        <v>Mean Drift Velocity</v>
      </c>
      <c r="O937" s="1" t="str">
        <f>IF(StatementLookup[[#This Row],[LearningStatementEnter]]="",StatementLookup[[#This Row],[LearningStatementAuto]],StatementLookup[[#This Row],[LearningStatementEnter]])</f>
        <v>Use the equation I = Anev to relate current, cross-sectional area, number density, and drift velocity</v>
      </c>
      <c r="P937" s="1" t="s">
        <v>1923</v>
      </c>
      <c r="Q937" s="1" t="s">
        <v>2953</v>
      </c>
      <c r="R937" s="1"/>
      <c r="S93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37" s="43"/>
      <c r="U937" s="43"/>
      <c r="V937" s="43"/>
      <c r="W937" s="43"/>
      <c r="X937" s="43"/>
      <c r="Y937" s="43"/>
      <c r="Z937" s="43"/>
      <c r="AA937" s="43"/>
      <c r="AC937" s="43"/>
      <c r="AD937" s="43"/>
    </row>
    <row r="938" spans="1:30" ht="14.65" customHeight="1" x14ac:dyDescent="0.25">
      <c r="A938" s="42" t="str">
        <f>_xlfn.XLOOKUP(StatementLookup[[#This Row],[TopicID]],TopicLookup[TopicID],TopicLookup[SyllabusSubject])</f>
        <v>Physics</v>
      </c>
      <c r="B938" s="43">
        <f>_xlfn.XLOOKUP(StatementLookup[[#This Row],[TopicID]],TopicLookup[TopicID],TopicLookup[SyllabusKeyStage])</f>
        <v>5</v>
      </c>
      <c r="C938" s="43" t="str">
        <f>_xlfn.XLOOKUP(StatementLookup[[#This Row],[TopicID]],topics!I:I,topics!D:D)</f>
        <v>KS5.Physics</v>
      </c>
      <c r="D938" s="43" t="str">
        <f>_xlfn.XLOOKUP(StatementLookup[[#This Row],[TopicID]],topics!I:I,topics!E:E)</f>
        <v>Y12.Physics</v>
      </c>
      <c r="E938" s="44" t="s">
        <v>25</v>
      </c>
      <c r="F938" s="36" t="s">
        <v>10</v>
      </c>
      <c r="G938" s="43">
        <v>8</v>
      </c>
      <c r="H938" s="1">
        <v>4</v>
      </c>
      <c r="I938" s="42">
        <v>3</v>
      </c>
      <c r="J93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AP.8</v>
      </c>
      <c r="K93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AP.8.4</v>
      </c>
      <c r="L93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AP.8.4.3</v>
      </c>
      <c r="M938" s="26" t="str">
        <f>IF(ISERROR(_xlfn.XLOOKUP(StatementLookup[[#This Row],[TopicID]],TopicLookup[TopicID],TopicLookup[TopicTitle])),"",_xlfn.XLOOKUP(StatementLookup[[#This Row],[TopicID]],TopicLookup[TopicID],TopicLookup[TopicTitle]))</f>
        <v>Charge And Current</v>
      </c>
      <c r="N938" s="27" t="str">
        <f>IF(ISERROR(_xlfn.XLOOKUP(StatementLookup[[#This Row],[LessonID]],LessonLookup[LessonID],LessonLookup[LessonTitle])),"",_xlfn.XLOOKUP(StatementLookup[[#This Row],[LessonID]],LessonLookup[LessonID],LessonLookup[LessonTitle]))</f>
        <v>Mean Drift Velocity</v>
      </c>
      <c r="O938" s="1" t="str">
        <f>IF(StatementLookup[[#This Row],[LearningStatementEnter]]="",StatementLookup[[#This Row],[LearningStatementAuto]],StatementLookup[[#This Row],[LearningStatementEnter]])</f>
        <v>Classify materials as conductors, semiconductors, or insulators based on the number density of charge carriers (n)</v>
      </c>
      <c r="P938" s="1" t="s">
        <v>1924</v>
      </c>
      <c r="Q938" s="1" t="s">
        <v>2953</v>
      </c>
      <c r="R938" s="1"/>
      <c r="S93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38" s="43"/>
      <c r="U938" s="43"/>
      <c r="V938" s="43"/>
      <c r="W938" s="43"/>
      <c r="X938" s="43"/>
      <c r="Y938" s="43"/>
      <c r="Z938" s="43"/>
      <c r="AA938" s="43"/>
      <c r="AC938" s="43"/>
      <c r="AD938" s="43"/>
    </row>
    <row r="939" spans="1:30" ht="14.65" customHeight="1" x14ac:dyDescent="0.25">
      <c r="A939" s="42" t="str">
        <f>_xlfn.XLOOKUP(StatementLookup[[#This Row],[TopicID]],TopicLookup[TopicID],TopicLookup[SyllabusSubject])</f>
        <v>Physics</v>
      </c>
      <c r="B939" s="43">
        <f>_xlfn.XLOOKUP(StatementLookup[[#This Row],[TopicID]],TopicLookup[TopicID],TopicLookup[SyllabusKeyStage])</f>
        <v>5</v>
      </c>
      <c r="C939" s="43" t="str">
        <f>_xlfn.XLOOKUP(StatementLookup[[#This Row],[TopicID]],topics!I:I,topics!D:D)</f>
        <v>KS5.Physics</v>
      </c>
      <c r="D939" s="43" t="str">
        <f>_xlfn.XLOOKUP(StatementLookup[[#This Row],[TopicID]],topics!I:I,topics!E:E)</f>
        <v>Y12.Physics</v>
      </c>
      <c r="E939" s="44" t="s">
        <v>25</v>
      </c>
      <c r="F939" s="36" t="s">
        <v>10</v>
      </c>
      <c r="G939" s="43">
        <v>9</v>
      </c>
      <c r="H939" s="1">
        <v>1</v>
      </c>
      <c r="I939" s="42">
        <v>1</v>
      </c>
      <c r="J93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AP.9</v>
      </c>
      <c r="K93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AP.9.1</v>
      </c>
      <c r="L93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AP.9.1.1</v>
      </c>
      <c r="M939" s="26" t="str">
        <f>IF(ISERROR(_xlfn.XLOOKUP(StatementLookup[[#This Row],[TopicID]],TopicLookup[TopicID],TopicLookup[TopicTitle])),"",_xlfn.XLOOKUP(StatementLookup[[#This Row],[TopicID]],TopicLookup[TopicID],TopicLookup[TopicTitle]))</f>
        <v>Energy, Power and Resistance</v>
      </c>
      <c r="N939" s="27" t="str">
        <f>IF(ISERROR(_xlfn.XLOOKUP(StatementLookup[[#This Row],[LessonID]],LessonLookup[LessonID],LessonLookup[LessonTitle])),"",_xlfn.XLOOKUP(StatementLookup[[#This Row],[LessonID]],LessonLookup[LessonID],LessonLookup[LessonTitle]))</f>
        <v>Circuit Symbols</v>
      </c>
      <c r="O939" s="1" t="str">
        <f>IF(StatementLookup[[#This Row],[LearningStatementEnter]]="",StatementLookup[[#This Row],[LearningStatementAuto]],StatementLookup[[#This Row],[LearningStatementEnter]])</f>
        <v>Identify circuit symbols</v>
      </c>
      <c r="P939" s="1" t="s">
        <v>1429</v>
      </c>
      <c r="Q939" s="1" t="s">
        <v>2953</v>
      </c>
      <c r="R939" s="1"/>
      <c r="S93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39" s="43"/>
      <c r="U939" s="43"/>
      <c r="V939" s="43"/>
      <c r="W939" s="43"/>
      <c r="X939" s="43"/>
      <c r="Y939" s="43"/>
      <c r="Z939" s="43"/>
      <c r="AA939" s="43"/>
      <c r="AC939" s="43"/>
      <c r="AD939" s="43"/>
    </row>
    <row r="940" spans="1:30" ht="14.65" customHeight="1" x14ac:dyDescent="0.25">
      <c r="A940" s="42" t="str">
        <f>_xlfn.XLOOKUP(StatementLookup[[#This Row],[TopicID]],TopicLookup[TopicID],TopicLookup[SyllabusSubject])</f>
        <v>Physics</v>
      </c>
      <c r="B940" s="43">
        <f>_xlfn.XLOOKUP(StatementLookup[[#This Row],[TopicID]],TopicLookup[TopicID],TopicLookup[SyllabusKeyStage])</f>
        <v>5</v>
      </c>
      <c r="C940" s="43" t="str">
        <f>_xlfn.XLOOKUP(StatementLookup[[#This Row],[TopicID]],topics!I:I,topics!D:D)</f>
        <v>KS5.Physics</v>
      </c>
      <c r="D940" s="43" t="str">
        <f>_xlfn.XLOOKUP(StatementLookup[[#This Row],[TopicID]],topics!I:I,topics!E:E)</f>
        <v>Y12.Physics</v>
      </c>
      <c r="E940" s="44" t="s">
        <v>25</v>
      </c>
      <c r="F940" s="36" t="s">
        <v>10</v>
      </c>
      <c r="G940" s="43">
        <v>9</v>
      </c>
      <c r="H940" s="1">
        <v>1</v>
      </c>
      <c r="I940" s="42">
        <v>2</v>
      </c>
      <c r="J94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AP.9</v>
      </c>
      <c r="K94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AP.9.1</v>
      </c>
      <c r="L94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AP.9.1.2</v>
      </c>
      <c r="M940" s="26" t="str">
        <f>IF(ISERROR(_xlfn.XLOOKUP(StatementLookup[[#This Row],[TopicID]],TopicLookup[TopicID],TopicLookup[TopicTitle])),"",_xlfn.XLOOKUP(StatementLookup[[#This Row],[TopicID]],TopicLookup[TopicID],TopicLookup[TopicTitle]))</f>
        <v>Energy, Power and Resistance</v>
      </c>
      <c r="N940" s="27" t="str">
        <f>IF(ISERROR(_xlfn.XLOOKUP(StatementLookup[[#This Row],[LessonID]],LessonLookup[LessonID],LessonLookup[LessonTitle])),"",_xlfn.XLOOKUP(StatementLookup[[#This Row],[LessonID]],LessonLookup[LessonID],LessonLookup[LessonTitle]))</f>
        <v>Circuit Symbols</v>
      </c>
      <c r="O940" s="1" t="str">
        <f>IF(StatementLookup[[#This Row],[LearningStatementEnter]]="",StatementLookup[[#This Row],[LearningStatementAuto]],StatementLookup[[#This Row],[LearningStatementEnter]])</f>
        <v>Draw circuit diagrams using appropriate symbols</v>
      </c>
      <c r="P940" s="1" t="s">
        <v>1925</v>
      </c>
      <c r="Q940" s="1" t="s">
        <v>2953</v>
      </c>
      <c r="R940" s="1"/>
      <c r="S94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40" s="43"/>
      <c r="U940" s="43"/>
      <c r="V940" s="43"/>
      <c r="W940" s="43"/>
      <c r="X940" s="43"/>
      <c r="Y940" s="43"/>
      <c r="Z940" s="43"/>
      <c r="AA940" s="43"/>
      <c r="AC940" s="43"/>
      <c r="AD940" s="43"/>
    </row>
    <row r="941" spans="1:30" ht="14.65" customHeight="1" x14ac:dyDescent="0.25">
      <c r="A941" s="42" t="str">
        <f>_xlfn.XLOOKUP(StatementLookup[[#This Row],[TopicID]],TopicLookup[TopicID],TopicLookup[SyllabusSubject])</f>
        <v>Physics</v>
      </c>
      <c r="B941" s="43">
        <f>_xlfn.XLOOKUP(StatementLookup[[#This Row],[TopicID]],TopicLookup[TopicID],TopicLookup[SyllabusKeyStage])</f>
        <v>5</v>
      </c>
      <c r="C941" s="43" t="str">
        <f>_xlfn.XLOOKUP(StatementLookup[[#This Row],[TopicID]],topics!I:I,topics!D:D)</f>
        <v>KS5.Physics</v>
      </c>
      <c r="D941" s="43" t="str">
        <f>_xlfn.XLOOKUP(StatementLookup[[#This Row],[TopicID]],topics!I:I,topics!E:E)</f>
        <v>Y12.Physics</v>
      </c>
      <c r="E941" s="44" t="s">
        <v>25</v>
      </c>
      <c r="F941" s="36" t="s">
        <v>10</v>
      </c>
      <c r="G941" s="43">
        <v>9</v>
      </c>
      <c r="H941" s="1">
        <v>2</v>
      </c>
      <c r="I941" s="46">
        <v>1</v>
      </c>
      <c r="J94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AP.9</v>
      </c>
      <c r="K94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AP.9.2</v>
      </c>
      <c r="L94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AP.9.2.1</v>
      </c>
      <c r="M941" s="26" t="str">
        <f>IF(ISERROR(_xlfn.XLOOKUP(StatementLookup[[#This Row],[TopicID]],TopicLookup[TopicID],TopicLookup[TopicTitle])),"",_xlfn.XLOOKUP(StatementLookup[[#This Row],[TopicID]],TopicLookup[TopicID],TopicLookup[TopicTitle]))</f>
        <v>Energy, Power and Resistance</v>
      </c>
      <c r="N941" s="27" t="str">
        <f>IF(ISERROR(_xlfn.XLOOKUP(StatementLookup[[#This Row],[LessonID]],LessonLookup[LessonID],LessonLookup[LessonTitle])),"",_xlfn.XLOOKUP(StatementLookup[[#This Row],[LessonID]],LessonLookup[LessonID],LessonLookup[LessonTitle]))</f>
        <v>Potential Difference And Electromotive Force</v>
      </c>
      <c r="O941" s="1" t="str">
        <f>IF(StatementLookup[[#This Row],[LearningStatementEnter]]="",StatementLookup[[#This Row],[LearningStatementAuto]],StatementLookup[[#This Row],[LearningStatementEnter]])</f>
        <v>Define potential difference (p.d.) and its unit as the volt</v>
      </c>
      <c r="P941" s="1" t="s">
        <v>1926</v>
      </c>
      <c r="Q941" s="1" t="s">
        <v>2953</v>
      </c>
      <c r="R941" s="1"/>
      <c r="S94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41" s="43"/>
      <c r="U941" s="43"/>
      <c r="V941" s="43"/>
      <c r="W941" s="43"/>
      <c r="X941" s="43"/>
      <c r="Y941" s="43"/>
      <c r="Z941" s="43"/>
      <c r="AA941" s="43"/>
      <c r="AC941" s="43"/>
      <c r="AD941" s="43"/>
    </row>
    <row r="942" spans="1:30" ht="14.65" customHeight="1" x14ac:dyDescent="0.25">
      <c r="A942" s="42" t="str">
        <f>_xlfn.XLOOKUP(StatementLookup[[#This Row],[TopicID]],TopicLookup[TopicID],TopicLookup[SyllabusSubject])</f>
        <v>Physics</v>
      </c>
      <c r="B942" s="43">
        <f>_xlfn.XLOOKUP(StatementLookup[[#This Row],[TopicID]],TopicLookup[TopicID],TopicLookup[SyllabusKeyStage])</f>
        <v>5</v>
      </c>
      <c r="C942" s="43" t="str">
        <f>_xlfn.XLOOKUP(StatementLookup[[#This Row],[TopicID]],topics!I:I,topics!D:D)</f>
        <v>KS5.Physics</v>
      </c>
      <c r="D942" s="43" t="str">
        <f>_xlfn.XLOOKUP(StatementLookup[[#This Row],[TopicID]],topics!I:I,topics!E:E)</f>
        <v>Y12.Physics</v>
      </c>
      <c r="E942" s="44" t="s">
        <v>25</v>
      </c>
      <c r="F942" s="36" t="s">
        <v>10</v>
      </c>
      <c r="G942" s="43">
        <v>9</v>
      </c>
      <c r="H942" s="1">
        <v>2</v>
      </c>
      <c r="I942" s="42">
        <v>2</v>
      </c>
      <c r="J94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AP.9</v>
      </c>
      <c r="K94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AP.9.2</v>
      </c>
      <c r="L94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AP.9.2.2</v>
      </c>
      <c r="M942" s="26" t="str">
        <f>IF(ISERROR(_xlfn.XLOOKUP(StatementLookup[[#This Row],[TopicID]],TopicLookup[TopicID],TopicLookup[TopicTitle])),"",_xlfn.XLOOKUP(StatementLookup[[#This Row],[TopicID]],TopicLookup[TopicID],TopicLookup[TopicTitle]))</f>
        <v>Energy, Power and Resistance</v>
      </c>
      <c r="N942" s="27" t="str">
        <f>IF(ISERROR(_xlfn.XLOOKUP(StatementLookup[[#This Row],[LessonID]],LessonLookup[LessonID],LessonLookup[LessonTitle])),"",_xlfn.XLOOKUP(StatementLookup[[#This Row],[LessonID]],LessonLookup[LessonID],LessonLookup[LessonTitle]))</f>
        <v>Potential Difference And Electromotive Force</v>
      </c>
      <c r="O942" s="1" t="str">
        <f>IF(StatementLookup[[#This Row],[LearningStatementEnter]]="",StatementLookup[[#This Row],[LearningStatementAuto]],StatementLookup[[#This Row],[LearningStatementEnter]])</f>
        <v>Describe the electromotive force (e.m.f.) of a source like a cell or a power supply</v>
      </c>
      <c r="P942" s="1" t="s">
        <v>1927</v>
      </c>
      <c r="Q942" s="1" t="s">
        <v>2953</v>
      </c>
      <c r="R942" s="1"/>
      <c r="S94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42" s="43"/>
      <c r="U942" s="43"/>
      <c r="V942" s="43"/>
      <c r="W942" s="43"/>
      <c r="X942" s="43"/>
      <c r="Y942" s="43"/>
      <c r="Z942" s="43"/>
      <c r="AA942" s="43"/>
      <c r="AC942" s="43"/>
      <c r="AD942" s="43"/>
    </row>
    <row r="943" spans="1:30" ht="14.65" customHeight="1" x14ac:dyDescent="0.25">
      <c r="A943" s="42" t="str">
        <f>_xlfn.XLOOKUP(StatementLookup[[#This Row],[TopicID]],TopicLookup[TopicID],TopicLookup[SyllabusSubject])</f>
        <v>Physics</v>
      </c>
      <c r="B943" s="43">
        <f>_xlfn.XLOOKUP(StatementLookup[[#This Row],[TopicID]],TopicLookup[TopicID],TopicLookup[SyllabusKeyStage])</f>
        <v>5</v>
      </c>
      <c r="C943" s="43" t="str">
        <f>_xlfn.XLOOKUP(StatementLookup[[#This Row],[TopicID]],topics!I:I,topics!D:D)</f>
        <v>KS5.Physics</v>
      </c>
      <c r="D943" s="43" t="str">
        <f>_xlfn.XLOOKUP(StatementLookup[[#This Row],[TopicID]],topics!I:I,topics!E:E)</f>
        <v>Y12.Physics</v>
      </c>
      <c r="E943" s="44" t="s">
        <v>25</v>
      </c>
      <c r="F943" s="36" t="s">
        <v>10</v>
      </c>
      <c r="G943" s="43">
        <v>9</v>
      </c>
      <c r="H943" s="1">
        <v>2</v>
      </c>
      <c r="I943" s="42">
        <v>3</v>
      </c>
      <c r="J94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AP.9</v>
      </c>
      <c r="K94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AP.9.2</v>
      </c>
      <c r="L94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AP.9.2.3</v>
      </c>
      <c r="M943" s="26" t="str">
        <f>IF(ISERROR(_xlfn.XLOOKUP(StatementLookup[[#This Row],[TopicID]],TopicLookup[TopicID],TopicLookup[TopicTitle])),"",_xlfn.XLOOKUP(StatementLookup[[#This Row],[TopicID]],TopicLookup[TopicID],TopicLookup[TopicTitle]))</f>
        <v>Energy, Power and Resistance</v>
      </c>
      <c r="N943" s="27" t="str">
        <f>IF(ISERROR(_xlfn.XLOOKUP(StatementLookup[[#This Row],[LessonID]],LessonLookup[LessonID],LessonLookup[LessonTitle])),"",_xlfn.XLOOKUP(StatementLookup[[#This Row],[LessonID]],LessonLookup[LessonID],LessonLookup[LessonTitle]))</f>
        <v>Potential Difference And Electromotive Force</v>
      </c>
      <c r="O943" s="1" t="str">
        <f>IF(StatementLookup[[#This Row],[LearningStatementEnter]]="",StatementLookup[[#This Row],[LearningStatementAuto]],StatementLookup[[#This Row],[LearningStatementEnter]])</f>
        <v>Distinguish between e.m.f. and p.d. in terms of energy transfer</v>
      </c>
      <c r="P943" s="1" t="s">
        <v>1928</v>
      </c>
      <c r="Q943" s="1" t="s">
        <v>2953</v>
      </c>
      <c r="R943" s="1"/>
      <c r="S94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43" s="43"/>
      <c r="U943" s="43"/>
      <c r="V943" s="43"/>
      <c r="W943" s="43"/>
      <c r="X943" s="43"/>
      <c r="Y943" s="43"/>
      <c r="Z943" s="43"/>
      <c r="AA943" s="43"/>
      <c r="AC943" s="43"/>
      <c r="AD943" s="43"/>
    </row>
    <row r="944" spans="1:30" ht="14.65" customHeight="1" x14ac:dyDescent="0.25">
      <c r="A944" s="42" t="str">
        <f>_xlfn.XLOOKUP(StatementLookup[[#This Row],[TopicID]],TopicLookup[TopicID],TopicLookup[SyllabusSubject])</f>
        <v>Physics</v>
      </c>
      <c r="B944" s="43">
        <f>_xlfn.XLOOKUP(StatementLookup[[#This Row],[TopicID]],TopicLookup[TopicID],TopicLookup[SyllabusKeyStage])</f>
        <v>5</v>
      </c>
      <c r="C944" s="43" t="str">
        <f>_xlfn.XLOOKUP(StatementLookup[[#This Row],[TopicID]],topics!I:I,topics!D:D)</f>
        <v>KS5.Physics</v>
      </c>
      <c r="D944" s="43" t="str">
        <f>_xlfn.XLOOKUP(StatementLookup[[#This Row],[TopicID]],topics!I:I,topics!E:E)</f>
        <v>Y12.Physics</v>
      </c>
      <c r="E944" s="44" t="s">
        <v>25</v>
      </c>
      <c r="F944" s="36" t="s">
        <v>10</v>
      </c>
      <c r="G944" s="43">
        <v>9</v>
      </c>
      <c r="H944" s="1">
        <v>2</v>
      </c>
      <c r="I944" s="42">
        <v>4</v>
      </c>
      <c r="J94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AP.9</v>
      </c>
      <c r="K94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AP.9.2</v>
      </c>
      <c r="L94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AP.9.2.4</v>
      </c>
      <c r="M944" s="26" t="str">
        <f>IF(ISERROR(_xlfn.XLOOKUP(StatementLookup[[#This Row],[TopicID]],TopicLookup[TopicID],TopicLookup[TopicTitle])),"",_xlfn.XLOOKUP(StatementLookup[[#This Row],[TopicID]],TopicLookup[TopicID],TopicLookup[TopicTitle]))</f>
        <v>Energy, Power and Resistance</v>
      </c>
      <c r="N944" s="27" t="str">
        <f>IF(ISERROR(_xlfn.XLOOKUP(StatementLookup[[#This Row],[LessonID]],LessonLookup[LessonID],LessonLookup[LessonTitle])),"",_xlfn.XLOOKUP(StatementLookup[[#This Row],[LessonID]],LessonLookup[LessonID],LessonLookup[LessonTitle]))</f>
        <v>Potential Difference And Electromotive Force</v>
      </c>
      <c r="O944" s="1" t="str">
        <f>IF(StatementLookup[[#This Row],[LearningStatementEnter]]="",StatementLookup[[#This Row],[LearningStatementAuto]],StatementLookup[[#This Row],[LearningStatementEnter]])</f>
        <v>Calculate energy transfer using the equations W = VQ and W = EQ</v>
      </c>
      <c r="P944" s="1" t="s">
        <v>1929</v>
      </c>
      <c r="Q944" s="1" t="s">
        <v>2953</v>
      </c>
      <c r="R944" s="1"/>
      <c r="S94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44" s="43"/>
      <c r="U944" s="43"/>
      <c r="V944" s="43"/>
      <c r="W944" s="43"/>
      <c r="X944" s="43"/>
      <c r="Y944" s="43"/>
      <c r="Z944" s="43"/>
      <c r="AA944" s="43"/>
      <c r="AC944" s="43"/>
      <c r="AD944" s="43"/>
    </row>
    <row r="945" spans="1:30" ht="14.65" customHeight="1" x14ac:dyDescent="0.25">
      <c r="A945" s="42" t="str">
        <f>_xlfn.XLOOKUP(StatementLookup[[#This Row],[TopicID]],TopicLookup[TopicID],TopicLookup[SyllabusSubject])</f>
        <v>Physics</v>
      </c>
      <c r="B945" s="43">
        <f>_xlfn.XLOOKUP(StatementLookup[[#This Row],[TopicID]],TopicLookup[TopicID],TopicLookup[SyllabusKeyStage])</f>
        <v>5</v>
      </c>
      <c r="C945" s="43" t="str">
        <f>_xlfn.XLOOKUP(StatementLookup[[#This Row],[TopicID]],topics!I:I,topics!D:D)</f>
        <v>KS5.Physics</v>
      </c>
      <c r="D945" s="43" t="str">
        <f>_xlfn.XLOOKUP(StatementLookup[[#This Row],[TopicID]],topics!I:I,topics!E:E)</f>
        <v>Y12.Physics</v>
      </c>
      <c r="E945" s="44" t="s">
        <v>25</v>
      </c>
      <c r="F945" s="36" t="s">
        <v>10</v>
      </c>
      <c r="G945" s="43">
        <v>9</v>
      </c>
      <c r="H945" s="1">
        <v>3</v>
      </c>
      <c r="I945" s="46">
        <v>1</v>
      </c>
      <c r="J94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AP.9</v>
      </c>
      <c r="K94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AP.9.3</v>
      </c>
      <c r="L94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AP.9.3.1</v>
      </c>
      <c r="M945" s="26" t="str">
        <f>IF(ISERROR(_xlfn.XLOOKUP(StatementLookup[[#This Row],[TopicID]],TopicLookup[TopicID],TopicLookup[TopicTitle])),"",_xlfn.XLOOKUP(StatementLookup[[#This Row],[TopicID]],TopicLookup[TopicID],TopicLookup[TopicTitle]))</f>
        <v>Energy, Power and Resistance</v>
      </c>
      <c r="N945" s="27" t="str">
        <f>IF(ISERROR(_xlfn.XLOOKUP(StatementLookup[[#This Row],[LessonID]],LessonLookup[LessonID],LessonLookup[LessonTitle])),"",_xlfn.XLOOKUP(StatementLookup[[#This Row],[LessonID]],LessonLookup[LessonID],LessonLookup[LessonTitle]))</f>
        <v>The Electron Gun</v>
      </c>
      <c r="O945" s="1" t="str">
        <f>IF(StatementLookup[[#This Row],[LearningStatementEnter]]="",StatementLookup[[#This Row],[LearningStatementAuto]],StatementLookup[[#This Row],[LearningStatementEnter]])</f>
        <v>Apply the equation eV = 1/2 mv^2 to energy transfer for electrons and other charged particles</v>
      </c>
      <c r="P945" s="1" t="s">
        <v>1930</v>
      </c>
      <c r="Q945" s="1" t="s">
        <v>2953</v>
      </c>
      <c r="R945" s="1"/>
      <c r="S94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45" s="43"/>
      <c r="U945" s="43"/>
      <c r="V945" s="43"/>
      <c r="W945" s="43"/>
      <c r="X945" s="43"/>
      <c r="Y945" s="43"/>
      <c r="Z945" s="43"/>
      <c r="AA945" s="43"/>
      <c r="AC945" s="43"/>
      <c r="AD945" s="43"/>
    </row>
    <row r="946" spans="1:30" ht="14.65" customHeight="1" x14ac:dyDescent="0.25">
      <c r="A946" s="42" t="str">
        <f>_xlfn.XLOOKUP(StatementLookup[[#This Row],[TopicID]],TopicLookup[TopicID],TopicLookup[SyllabusSubject])</f>
        <v>Physics</v>
      </c>
      <c r="B946" s="43">
        <f>_xlfn.XLOOKUP(StatementLookup[[#This Row],[TopicID]],TopicLookup[TopicID],TopicLookup[SyllabusKeyStage])</f>
        <v>5</v>
      </c>
      <c r="C946" s="43" t="str">
        <f>_xlfn.XLOOKUP(StatementLookup[[#This Row],[TopicID]],topics!I:I,topics!D:D)</f>
        <v>KS5.Physics</v>
      </c>
      <c r="D946" s="43" t="str">
        <f>_xlfn.XLOOKUP(StatementLookup[[#This Row],[TopicID]],topics!I:I,topics!E:E)</f>
        <v>Y12.Physics</v>
      </c>
      <c r="E946" s="44" t="s">
        <v>25</v>
      </c>
      <c r="F946" s="36" t="s">
        <v>10</v>
      </c>
      <c r="G946" s="43">
        <v>9</v>
      </c>
      <c r="H946" s="1">
        <v>4</v>
      </c>
      <c r="I946" s="46">
        <v>1</v>
      </c>
      <c r="J94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AP.9</v>
      </c>
      <c r="K94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AP.9.4</v>
      </c>
      <c r="L94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AP.9.4.1</v>
      </c>
      <c r="M946" s="26" t="str">
        <f>IF(ISERROR(_xlfn.XLOOKUP(StatementLookup[[#This Row],[TopicID]],TopicLookup[TopicID],TopicLookup[TopicTitle])),"",_xlfn.XLOOKUP(StatementLookup[[#This Row],[TopicID]],TopicLookup[TopicID],TopicLookup[TopicTitle]))</f>
        <v>Energy, Power and Resistance</v>
      </c>
      <c r="N946" s="27" t="str">
        <f>IF(ISERROR(_xlfn.XLOOKUP(StatementLookup[[#This Row],[LessonID]],LessonLookup[LessonID],LessonLookup[LessonTitle])),"",_xlfn.XLOOKUP(StatementLookup[[#This Row],[LessonID]],LessonLookup[LessonID],LessonLookup[LessonTitle]))</f>
        <v>Resistance</v>
      </c>
      <c r="O946" s="1" t="str">
        <f>IF(StatementLookup[[#This Row],[LearningStatementEnter]]="",StatementLookup[[#This Row],[LearningStatementAuto]],StatementLookup[[#This Row],[LearningStatementEnter]])</f>
        <v>Understand resistance and use the equation R = V/I; recognize its unit as the ohm</v>
      </c>
      <c r="P946" s="1" t="s">
        <v>1931</v>
      </c>
      <c r="Q946" s="1" t="s">
        <v>2953</v>
      </c>
      <c r="R946" s="1"/>
      <c r="S94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46" s="43"/>
      <c r="U946" s="43"/>
      <c r="V946" s="43"/>
      <c r="W946" s="43"/>
      <c r="X946" s="43"/>
      <c r="Y946" s="43"/>
      <c r="Z946" s="43"/>
      <c r="AA946" s="43"/>
      <c r="AC946" s="43"/>
      <c r="AD946" s="43"/>
    </row>
    <row r="947" spans="1:30" ht="14.65" customHeight="1" x14ac:dyDescent="0.25">
      <c r="A947" s="42" t="str">
        <f>_xlfn.XLOOKUP(StatementLookup[[#This Row],[TopicID]],TopicLookup[TopicID],TopicLookup[SyllabusSubject])</f>
        <v>Physics</v>
      </c>
      <c r="B947" s="43">
        <f>_xlfn.XLOOKUP(StatementLookup[[#This Row],[TopicID]],TopicLookup[TopicID],TopicLookup[SyllabusKeyStage])</f>
        <v>5</v>
      </c>
      <c r="C947" s="43" t="str">
        <f>_xlfn.XLOOKUP(StatementLookup[[#This Row],[TopicID]],topics!I:I,topics!D:D)</f>
        <v>KS5.Physics</v>
      </c>
      <c r="D947" s="43" t="str">
        <f>_xlfn.XLOOKUP(StatementLookup[[#This Row],[TopicID]],topics!I:I,topics!E:E)</f>
        <v>Y12.Physics</v>
      </c>
      <c r="E947" s="44" t="s">
        <v>25</v>
      </c>
      <c r="F947" s="36" t="s">
        <v>10</v>
      </c>
      <c r="G947" s="43">
        <v>9</v>
      </c>
      <c r="H947" s="1">
        <v>4</v>
      </c>
      <c r="I947" s="42">
        <v>2</v>
      </c>
      <c r="J94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AP.9</v>
      </c>
      <c r="K94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AP.9.4</v>
      </c>
      <c r="L94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AP.9.4.2</v>
      </c>
      <c r="M947" s="26" t="str">
        <f>IF(ISERROR(_xlfn.XLOOKUP(StatementLookup[[#This Row],[TopicID]],TopicLookup[TopicID],TopicLookup[TopicTitle])),"",_xlfn.XLOOKUP(StatementLookup[[#This Row],[TopicID]],TopicLookup[TopicID],TopicLookup[TopicTitle]))</f>
        <v>Energy, Power and Resistance</v>
      </c>
      <c r="N947" s="27" t="str">
        <f>IF(ISERROR(_xlfn.XLOOKUP(StatementLookup[[#This Row],[LessonID]],LessonLookup[LessonID],LessonLookup[LessonTitle])),"",_xlfn.XLOOKUP(StatementLookup[[#This Row],[LessonID]],LessonLookup[LessonID],LessonLookup[LessonTitle]))</f>
        <v>Resistance</v>
      </c>
      <c r="O947" s="1" t="str">
        <f>IF(StatementLookup[[#This Row],[LearningStatementEnter]]="",StatementLookup[[#This Row],[LearningStatementAuto]],StatementLookup[[#This Row],[LearningStatementEnter]])</f>
        <v>Apply Ohm's Law</v>
      </c>
      <c r="P947" s="1" t="s">
        <v>1932</v>
      </c>
      <c r="Q947" s="1" t="s">
        <v>2953</v>
      </c>
      <c r="R947" s="1"/>
      <c r="S94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47" s="43"/>
      <c r="U947" s="43"/>
      <c r="V947" s="43"/>
      <c r="W947" s="43"/>
      <c r="X947" s="43"/>
      <c r="Y947" s="43"/>
      <c r="Z947" s="43"/>
      <c r="AA947" s="43"/>
      <c r="AC947" s="43"/>
      <c r="AD947" s="43"/>
    </row>
    <row r="948" spans="1:30" ht="14.65" customHeight="1" x14ac:dyDescent="0.25">
      <c r="A948" s="42" t="str">
        <f>_xlfn.XLOOKUP(StatementLookup[[#This Row],[TopicID]],TopicLookup[TopicID],TopicLookup[SyllabusSubject])</f>
        <v>Physics</v>
      </c>
      <c r="B948" s="43">
        <f>_xlfn.XLOOKUP(StatementLookup[[#This Row],[TopicID]],TopicLookup[TopicID],TopicLookup[SyllabusKeyStage])</f>
        <v>5</v>
      </c>
      <c r="C948" s="43" t="str">
        <f>_xlfn.XLOOKUP(StatementLookup[[#This Row],[TopicID]],topics!I:I,topics!D:D)</f>
        <v>KS5.Physics</v>
      </c>
      <c r="D948" s="43" t="str">
        <f>_xlfn.XLOOKUP(StatementLookup[[#This Row],[TopicID]],topics!I:I,topics!E:E)</f>
        <v>Y12.Physics</v>
      </c>
      <c r="E948" s="44" t="s">
        <v>25</v>
      </c>
      <c r="F948" s="36" t="s">
        <v>10</v>
      </c>
      <c r="G948" s="43">
        <v>9</v>
      </c>
      <c r="H948" s="1">
        <v>5</v>
      </c>
      <c r="I948" s="46">
        <v>1</v>
      </c>
      <c r="J94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AP.9</v>
      </c>
      <c r="K94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AP.9.5</v>
      </c>
      <c r="L94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AP.9.5.1</v>
      </c>
      <c r="M948" s="26" t="str">
        <f>IF(ISERROR(_xlfn.XLOOKUP(StatementLookup[[#This Row],[TopicID]],TopicLookup[TopicID],TopicLookup[TopicTitle])),"",_xlfn.XLOOKUP(StatementLookup[[#This Row],[TopicID]],TopicLookup[TopicID],TopicLookup[TopicTitle]))</f>
        <v>Energy, Power and Resistance</v>
      </c>
      <c r="N948" s="27" t="str">
        <f>IF(ISERROR(_xlfn.XLOOKUP(StatementLookup[[#This Row],[LessonID]],LessonLookup[LessonID],LessonLookup[LessonTitle])),"",_xlfn.XLOOKUP(StatementLookup[[#This Row],[LessonID]],LessonLookup[LessonID],LessonLookup[LessonTitle]))</f>
        <v>I-V Characteristics</v>
      </c>
      <c r="O948" s="1" t="str">
        <f>IF(StatementLookup[[#This Row],[LearningStatementEnter]]="",StatementLookup[[#This Row],[LearningStatementAuto]],StatementLookup[[#This Row],[LearningStatementEnter]])</f>
        <v>Identify the I-V characteristics of a resistor, filament lamp, thermistor, diode, and LED</v>
      </c>
      <c r="P948" s="1" t="s">
        <v>1933</v>
      </c>
      <c r="Q948" s="1" t="s">
        <v>2953</v>
      </c>
      <c r="R948" s="1"/>
      <c r="S94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48" s="43"/>
      <c r="U948" s="43"/>
      <c r="V948" s="43"/>
      <c r="W948" s="43"/>
      <c r="X948" s="43"/>
      <c r="Y948" s="43"/>
      <c r="Z948" s="43"/>
      <c r="AA948" s="43"/>
      <c r="AC948" s="43"/>
      <c r="AD948" s="43"/>
    </row>
    <row r="949" spans="1:30" ht="14.65" customHeight="1" x14ac:dyDescent="0.25">
      <c r="A949" s="42" t="str">
        <f>_xlfn.XLOOKUP(StatementLookup[[#This Row],[TopicID]],TopicLookup[TopicID],TopicLookup[SyllabusSubject])</f>
        <v>Physics</v>
      </c>
      <c r="B949" s="43">
        <f>_xlfn.XLOOKUP(StatementLookup[[#This Row],[TopicID]],TopicLookup[TopicID],TopicLookup[SyllabusKeyStage])</f>
        <v>5</v>
      </c>
      <c r="C949" s="43" t="str">
        <f>_xlfn.XLOOKUP(StatementLookup[[#This Row],[TopicID]],topics!I:I,topics!D:D)</f>
        <v>KS5.Physics</v>
      </c>
      <c r="D949" s="43" t="str">
        <f>_xlfn.XLOOKUP(StatementLookup[[#This Row],[TopicID]],topics!I:I,topics!E:E)</f>
        <v>Y12.Physics</v>
      </c>
      <c r="E949" s="44" t="s">
        <v>25</v>
      </c>
      <c r="F949" s="36" t="s">
        <v>10</v>
      </c>
      <c r="G949" s="43">
        <v>9</v>
      </c>
      <c r="H949" s="1">
        <v>5</v>
      </c>
      <c r="I949" s="42">
        <v>3</v>
      </c>
      <c r="J94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AP.9</v>
      </c>
      <c r="K94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AP.9.5</v>
      </c>
      <c r="L94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AP.9.5.3</v>
      </c>
      <c r="M949" s="26" t="str">
        <f>IF(ISERROR(_xlfn.XLOOKUP(StatementLookup[[#This Row],[TopicID]],TopicLookup[TopicID],TopicLookup[TopicTitle])),"",_xlfn.XLOOKUP(StatementLookup[[#This Row],[TopicID]],TopicLookup[TopicID],TopicLookup[TopicTitle]))</f>
        <v>Energy, Power and Resistance</v>
      </c>
      <c r="N949" s="27" t="str">
        <f>IF(ISERROR(_xlfn.XLOOKUP(StatementLookup[[#This Row],[LessonID]],LessonLookup[LessonID],LessonLookup[LessonTitle])),"",_xlfn.XLOOKUP(StatementLookup[[#This Row],[LessonID]],LessonLookup[LessonID],LessonLookup[LessonTitle]))</f>
        <v>I-V Characteristics</v>
      </c>
      <c r="O949" s="1" t="str">
        <f>IF(StatementLookup[[#This Row],[LearningStatementEnter]]="",StatementLookup[[#This Row],[LearningStatementAuto]],StatementLookup[[#This Row],[LearningStatementEnter]])</f>
        <v>Describe how the resistance of a light-dependent resistor (LDR) varies with light intensity</v>
      </c>
      <c r="P949" s="1" t="s">
        <v>1934</v>
      </c>
      <c r="Q949" s="1" t="s">
        <v>2953</v>
      </c>
      <c r="R949" s="1"/>
      <c r="S94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49" s="43"/>
      <c r="U949" s="43"/>
      <c r="V949" s="43"/>
      <c r="W949" s="43"/>
      <c r="X949" s="43"/>
      <c r="Y949" s="43"/>
      <c r="Z949" s="43"/>
      <c r="AA949" s="43"/>
      <c r="AC949" s="43"/>
      <c r="AD949" s="43"/>
    </row>
    <row r="950" spans="1:30" ht="14.65" customHeight="1" x14ac:dyDescent="0.25">
      <c r="A950" s="42" t="str">
        <f>_xlfn.XLOOKUP(StatementLookup[[#This Row],[TopicID]],TopicLookup[TopicID],TopicLookup[SyllabusSubject])</f>
        <v>Physics</v>
      </c>
      <c r="B950" s="43">
        <f>_xlfn.XLOOKUP(StatementLookup[[#This Row],[TopicID]],TopicLookup[TopicID],TopicLookup[SyllabusKeyStage])</f>
        <v>5</v>
      </c>
      <c r="C950" s="43" t="str">
        <f>_xlfn.XLOOKUP(StatementLookup[[#This Row],[TopicID]],topics!I:I,topics!D:D)</f>
        <v>KS5.Physics</v>
      </c>
      <c r="D950" s="43" t="str">
        <f>_xlfn.XLOOKUP(StatementLookup[[#This Row],[TopicID]],topics!I:I,topics!E:E)</f>
        <v>Y12.Physics</v>
      </c>
      <c r="E950" s="44" t="s">
        <v>25</v>
      </c>
      <c r="F950" s="36" t="s">
        <v>10</v>
      </c>
      <c r="G950" s="43">
        <v>9</v>
      </c>
      <c r="H950" s="1">
        <v>7</v>
      </c>
      <c r="I950" s="46">
        <v>1</v>
      </c>
      <c r="J95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AP.9</v>
      </c>
      <c r="K95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AP.9.7</v>
      </c>
      <c r="L95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AP.9.7.1</v>
      </c>
      <c r="M950" s="26" t="str">
        <f>IF(ISERROR(_xlfn.XLOOKUP(StatementLookup[[#This Row],[TopicID]],TopicLookup[TopicID],TopicLookup[TopicTitle])),"",_xlfn.XLOOKUP(StatementLookup[[#This Row],[TopicID]],TopicLookup[TopicID],TopicLookup[TopicTitle]))</f>
        <v>Energy, Power and Resistance</v>
      </c>
      <c r="N950" s="27" t="str">
        <f>IF(ISERROR(_xlfn.XLOOKUP(StatementLookup[[#This Row],[LessonID]],LessonLookup[LessonID],LessonLookup[LessonTitle])),"",_xlfn.XLOOKUP(StatementLookup[[#This Row],[LessonID]],LessonLookup[LessonID],LessonLookup[LessonTitle]))</f>
        <v>Resistance And Resistivity</v>
      </c>
      <c r="O950" s="1" t="str">
        <f>IF(StatementLookup[[#This Row],[LearningStatementEnter]]="",StatementLookup[[#This Row],[LearningStatementAuto]],StatementLookup[[#This Row],[LearningStatementEnter]])</f>
        <v>Determine resistivity of a material using R = ρL/A</v>
      </c>
      <c r="P950" s="1" t="s">
        <v>1935</v>
      </c>
      <c r="Q950" s="1" t="s">
        <v>2953</v>
      </c>
      <c r="R950" s="1"/>
      <c r="S95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50" s="43"/>
      <c r="U950" s="43"/>
      <c r="V950" s="43"/>
      <c r="W950" s="43"/>
      <c r="X950" s="43"/>
      <c r="Y950" s="43"/>
      <c r="Z950" s="43"/>
      <c r="AA950" s="43"/>
      <c r="AC950" s="43"/>
      <c r="AD950" s="43"/>
    </row>
    <row r="951" spans="1:30" ht="14.65" customHeight="1" x14ac:dyDescent="0.25">
      <c r="A951" s="42" t="str">
        <f>_xlfn.XLOOKUP(StatementLookup[[#This Row],[TopicID]],TopicLookup[TopicID],TopicLookup[SyllabusSubject])</f>
        <v>Physics</v>
      </c>
      <c r="B951" s="43">
        <f>_xlfn.XLOOKUP(StatementLookup[[#This Row],[TopicID]],TopicLookup[TopicID],TopicLookup[SyllabusKeyStage])</f>
        <v>5</v>
      </c>
      <c r="C951" s="43" t="str">
        <f>_xlfn.XLOOKUP(StatementLookup[[#This Row],[TopicID]],topics!I:I,topics!D:D)</f>
        <v>KS5.Physics</v>
      </c>
      <c r="D951" s="43" t="str">
        <f>_xlfn.XLOOKUP(StatementLookup[[#This Row],[TopicID]],topics!I:I,topics!E:E)</f>
        <v>Y12.Physics</v>
      </c>
      <c r="E951" s="44" t="s">
        <v>25</v>
      </c>
      <c r="F951" s="36" t="s">
        <v>10</v>
      </c>
      <c r="G951" s="43">
        <v>9</v>
      </c>
      <c r="H951" s="1">
        <v>7</v>
      </c>
      <c r="I951" s="42">
        <v>2</v>
      </c>
      <c r="J95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AP.9</v>
      </c>
      <c r="K95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AP.9.7</v>
      </c>
      <c r="L95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AP.9.7.2</v>
      </c>
      <c r="M951" s="26" t="str">
        <f>IF(ISERROR(_xlfn.XLOOKUP(StatementLookup[[#This Row],[TopicID]],TopicLookup[TopicID],TopicLookup[TopicTitle])),"",_xlfn.XLOOKUP(StatementLookup[[#This Row],[TopicID]],TopicLookup[TopicID],TopicLookup[TopicTitle]))</f>
        <v>Energy, Power and Resistance</v>
      </c>
      <c r="N951" s="27" t="str">
        <f>IF(ISERROR(_xlfn.XLOOKUP(StatementLookup[[#This Row],[LessonID]],LessonLookup[LessonID],LessonLookup[LessonTitle])),"",_xlfn.XLOOKUP(StatementLookup[[#This Row],[LessonID]],LessonLookup[LessonID],LessonLookup[LessonTitle]))</f>
        <v>Resistance And Resistivity</v>
      </c>
      <c r="O951" s="1" t="str">
        <f>IF(StatementLookup[[#This Row],[LearningStatementEnter]]="",StatementLookup[[#This Row],[LearningStatementAuto]],StatementLookup[[#This Row],[LearningStatementEnter]])</f>
        <v>Describe how the resistivity of metals and semiconductors changes with temperature</v>
      </c>
      <c r="P951" s="1" t="s">
        <v>1936</v>
      </c>
      <c r="Q951" s="1" t="s">
        <v>2953</v>
      </c>
      <c r="R951" s="1"/>
      <c r="S95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51" s="43"/>
      <c r="U951" s="43"/>
      <c r="V951" s="43"/>
      <c r="W951" s="43"/>
      <c r="X951" s="43"/>
      <c r="Y951" s="43"/>
      <c r="Z951" s="43"/>
      <c r="AA951" s="43"/>
      <c r="AC951" s="43"/>
      <c r="AD951" s="43"/>
    </row>
    <row r="952" spans="1:30" ht="14.65" customHeight="1" x14ac:dyDescent="0.25">
      <c r="A952" s="42" t="str">
        <f>_xlfn.XLOOKUP(StatementLookup[[#This Row],[TopicID]],TopicLookup[TopicID],TopicLookup[SyllabusSubject])</f>
        <v>Physics</v>
      </c>
      <c r="B952" s="43">
        <f>_xlfn.XLOOKUP(StatementLookup[[#This Row],[TopicID]],TopicLookup[TopicID],TopicLookup[SyllabusKeyStage])</f>
        <v>5</v>
      </c>
      <c r="C952" s="43" t="str">
        <f>_xlfn.XLOOKUP(StatementLookup[[#This Row],[TopicID]],topics!I:I,topics!D:D)</f>
        <v>KS5.Physics</v>
      </c>
      <c r="D952" s="43" t="str">
        <f>_xlfn.XLOOKUP(StatementLookup[[#This Row],[TopicID]],topics!I:I,topics!E:E)</f>
        <v>Y12.Physics</v>
      </c>
      <c r="E952" s="44" t="s">
        <v>25</v>
      </c>
      <c r="F952" s="36" t="s">
        <v>10</v>
      </c>
      <c r="G952" s="43">
        <v>9</v>
      </c>
      <c r="H952" s="1">
        <v>8</v>
      </c>
      <c r="I952" s="42">
        <v>2</v>
      </c>
      <c r="J95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AP.9</v>
      </c>
      <c r="K95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AP.9.8</v>
      </c>
      <c r="L95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AP.9.8.2</v>
      </c>
      <c r="M952" s="26" t="str">
        <f>IF(ISERROR(_xlfn.XLOOKUP(StatementLookup[[#This Row],[TopicID]],TopicLookup[TopicID],TopicLookup[TopicTitle])),"",_xlfn.XLOOKUP(StatementLookup[[#This Row],[TopicID]],TopicLookup[TopicID],TopicLookup[TopicTitle]))</f>
        <v>Energy, Power and Resistance</v>
      </c>
      <c r="N952" s="27" t="str">
        <f>IF(ISERROR(_xlfn.XLOOKUP(StatementLookup[[#This Row],[LessonID]],LessonLookup[LessonID],LessonLookup[LessonTitle])),"",_xlfn.XLOOKUP(StatementLookup[[#This Row],[LessonID]],LessonLookup[LessonID],LessonLookup[LessonTitle]))</f>
        <v>The Thermistor And The LDR</v>
      </c>
      <c r="O952" s="1" t="str">
        <f>IF(StatementLookup[[#This Row],[LearningStatementEnter]]="",StatementLookup[[#This Row],[LearningStatementAuto]],StatementLookup[[#This Row],[LearningStatementEnter]])</f>
        <v>Discuss the characteristics of a negative temperature coefficient (NTC) thermistor</v>
      </c>
      <c r="P952" s="1" t="s">
        <v>1937</v>
      </c>
      <c r="Q952" s="1" t="s">
        <v>2953</v>
      </c>
      <c r="R952" s="1"/>
      <c r="S95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52" s="43"/>
      <c r="U952" s="43"/>
      <c r="V952" s="43"/>
      <c r="W952" s="43"/>
      <c r="X952" s="43"/>
      <c r="Y952" s="43"/>
      <c r="Z952" s="43"/>
      <c r="AA952" s="43"/>
      <c r="AC952" s="43"/>
      <c r="AD952" s="43"/>
    </row>
    <row r="953" spans="1:30" ht="14.65" customHeight="1" x14ac:dyDescent="0.25">
      <c r="A953" s="42" t="str">
        <f>_xlfn.XLOOKUP(StatementLookup[[#This Row],[TopicID]],TopicLookup[TopicID],TopicLookup[SyllabusSubject])</f>
        <v>Physics</v>
      </c>
      <c r="B953" s="43">
        <f>_xlfn.XLOOKUP(StatementLookup[[#This Row],[TopicID]],TopicLookup[TopicID],TopicLookup[SyllabusKeyStage])</f>
        <v>5</v>
      </c>
      <c r="C953" s="43" t="str">
        <f>_xlfn.XLOOKUP(StatementLookup[[#This Row],[TopicID]],topics!I:I,topics!D:D)</f>
        <v>KS5.Physics</v>
      </c>
      <c r="D953" s="43" t="str">
        <f>_xlfn.XLOOKUP(StatementLookup[[#This Row],[TopicID]],topics!I:I,topics!E:E)</f>
        <v>Y12.Physics</v>
      </c>
      <c r="E953" s="44" t="s">
        <v>25</v>
      </c>
      <c r="F953" s="36" t="s">
        <v>10</v>
      </c>
      <c r="G953" s="43">
        <v>9</v>
      </c>
      <c r="H953" s="1">
        <v>9</v>
      </c>
      <c r="I953" s="46">
        <v>1</v>
      </c>
      <c r="J95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AP.9</v>
      </c>
      <c r="K95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AP.9.9</v>
      </c>
      <c r="L95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AP.9.9.1</v>
      </c>
      <c r="M953" s="26" t="str">
        <f>IF(ISERROR(_xlfn.XLOOKUP(StatementLookup[[#This Row],[TopicID]],TopicLookup[TopicID],TopicLookup[TopicTitle])),"",_xlfn.XLOOKUP(StatementLookup[[#This Row],[TopicID]],TopicLookup[TopicID],TopicLookup[TopicTitle]))</f>
        <v>Energy, Power and Resistance</v>
      </c>
      <c r="N953" s="27" t="str">
        <f>IF(ISERROR(_xlfn.XLOOKUP(StatementLookup[[#This Row],[LessonID]],LessonLookup[LessonID],LessonLookup[LessonTitle])),"",_xlfn.XLOOKUP(StatementLookup[[#This Row],[LessonID]],LessonLookup[LessonID],LessonLookup[LessonTitle]))</f>
        <v>Paying For Electrical Energy</v>
      </c>
      <c r="O953" s="1" t="str">
        <f>IF(StatementLookup[[#This Row],[LearningStatementEnter]]="",StatementLookup[[#This Row],[LearningStatementAuto]],StatementLookup[[#This Row],[LearningStatementEnter]])</f>
        <v>Use the power equations P = VI, P = I^2 R, and P = V^2 R</v>
      </c>
      <c r="P953" s="1" t="s">
        <v>1938</v>
      </c>
      <c r="Q953" s="1" t="s">
        <v>2953</v>
      </c>
      <c r="R953" s="1"/>
      <c r="S95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53" s="43"/>
      <c r="U953" s="43"/>
      <c r="V953" s="43"/>
      <c r="W953" s="43"/>
      <c r="X953" s="43"/>
      <c r="Y953" s="43"/>
      <c r="Z953" s="43"/>
      <c r="AA953" s="43"/>
      <c r="AC953" s="43"/>
      <c r="AD953" s="43"/>
    </row>
    <row r="954" spans="1:30" ht="14.65" customHeight="1" x14ac:dyDescent="0.25">
      <c r="A954" s="42" t="str">
        <f>_xlfn.XLOOKUP(StatementLookup[[#This Row],[TopicID]],TopicLookup[TopicID],TopicLookup[SyllabusSubject])</f>
        <v>Physics</v>
      </c>
      <c r="B954" s="43">
        <f>_xlfn.XLOOKUP(StatementLookup[[#This Row],[TopicID]],TopicLookup[TopicID],TopicLookup[SyllabusKeyStage])</f>
        <v>5</v>
      </c>
      <c r="C954" s="43" t="str">
        <f>_xlfn.XLOOKUP(StatementLookup[[#This Row],[TopicID]],topics!I:I,topics!D:D)</f>
        <v>KS5.Physics</v>
      </c>
      <c r="D954" s="43" t="str">
        <f>_xlfn.XLOOKUP(StatementLookup[[#This Row],[TopicID]],topics!I:I,topics!E:E)</f>
        <v>Y12.Physics</v>
      </c>
      <c r="E954" s="44" t="s">
        <v>25</v>
      </c>
      <c r="F954" s="36" t="s">
        <v>10</v>
      </c>
      <c r="G954" s="43">
        <v>9</v>
      </c>
      <c r="H954" s="1">
        <v>9</v>
      </c>
      <c r="I954" s="42">
        <v>2</v>
      </c>
      <c r="J95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AP.9</v>
      </c>
      <c r="K95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AP.9.9</v>
      </c>
      <c r="L95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AP.9.9.2</v>
      </c>
      <c r="M954" s="26" t="str">
        <f>IF(ISERROR(_xlfn.XLOOKUP(StatementLookup[[#This Row],[TopicID]],TopicLookup[TopicID],TopicLookup[TopicTitle])),"",_xlfn.XLOOKUP(StatementLookup[[#This Row],[TopicID]],TopicLookup[TopicID],TopicLookup[TopicTitle]))</f>
        <v>Energy, Power and Resistance</v>
      </c>
      <c r="N954" s="27" t="str">
        <f>IF(ISERROR(_xlfn.XLOOKUP(StatementLookup[[#This Row],[LessonID]],LessonLookup[LessonID],LessonLookup[LessonTitle])),"",_xlfn.XLOOKUP(StatementLookup[[#This Row],[LessonID]],LessonLookup[LessonID],LessonLookup[LessonTitle]))</f>
        <v>Paying For Electrical Energy</v>
      </c>
      <c r="O954" s="1" t="str">
        <f>IF(StatementLookup[[#This Row],[LearningStatementEnter]]="",StatementLookup[[#This Row],[LearningStatementAuto]],StatementLookup[[#This Row],[LearningStatementEnter]])</f>
        <v>Calculate energy transfer using W = VI t</v>
      </c>
      <c r="P954" s="1" t="s">
        <v>1939</v>
      </c>
      <c r="Q954" s="1" t="s">
        <v>2953</v>
      </c>
      <c r="R954" s="1"/>
      <c r="S95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54" s="43"/>
      <c r="U954" s="43"/>
      <c r="V954" s="43"/>
      <c r="W954" s="43"/>
      <c r="X954" s="43"/>
      <c r="Y954" s="43"/>
      <c r="Z954" s="43"/>
      <c r="AA954" s="43"/>
      <c r="AC954" s="43"/>
      <c r="AD954" s="43"/>
    </row>
    <row r="955" spans="1:30" ht="14.65" customHeight="1" x14ac:dyDescent="0.25">
      <c r="A955" s="42" t="str">
        <f>_xlfn.XLOOKUP(StatementLookup[[#This Row],[TopicID]],TopicLookup[TopicID],TopicLookup[SyllabusSubject])</f>
        <v>Physics</v>
      </c>
      <c r="B955" s="43">
        <f>_xlfn.XLOOKUP(StatementLookup[[#This Row],[TopicID]],TopicLookup[TopicID],TopicLookup[SyllabusKeyStage])</f>
        <v>5</v>
      </c>
      <c r="C955" s="43" t="str">
        <f>_xlfn.XLOOKUP(StatementLookup[[#This Row],[TopicID]],topics!I:I,topics!D:D)</f>
        <v>KS5.Physics</v>
      </c>
      <c r="D955" s="43" t="str">
        <f>_xlfn.XLOOKUP(StatementLookup[[#This Row],[TopicID]],topics!I:I,topics!E:E)</f>
        <v>Y12.Physics</v>
      </c>
      <c r="E955" s="44" t="s">
        <v>25</v>
      </c>
      <c r="F955" s="36" t="s">
        <v>10</v>
      </c>
      <c r="G955" s="43">
        <v>9</v>
      </c>
      <c r="H955" s="1">
        <v>9</v>
      </c>
      <c r="I955" s="42">
        <v>3</v>
      </c>
      <c r="J95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AP.9</v>
      </c>
      <c r="K95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AP.9.9</v>
      </c>
      <c r="L95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AP.9.9.3</v>
      </c>
      <c r="M955" s="26" t="str">
        <f>IF(ISERROR(_xlfn.XLOOKUP(StatementLookup[[#This Row],[TopicID]],TopicLookup[TopicID],TopicLookup[TopicTitle])),"",_xlfn.XLOOKUP(StatementLookup[[#This Row],[TopicID]],TopicLookup[TopicID],TopicLookup[TopicTitle]))</f>
        <v>Energy, Power and Resistance</v>
      </c>
      <c r="N955" s="27" t="str">
        <f>IF(ISERROR(_xlfn.XLOOKUP(StatementLookup[[#This Row],[LessonID]],LessonLookup[LessonID],LessonLookup[LessonTitle])),"",_xlfn.XLOOKUP(StatementLookup[[#This Row],[LessonID]],LessonLookup[LessonID],LessonLookup[LessonTitle]))</f>
        <v>Paying For Electrical Energy</v>
      </c>
      <c r="O955" s="1" t="str">
        <f>IF(StatementLookup[[#This Row],[LearningStatementEnter]]="",StatementLookup[[#This Row],[LearningStatementAuto]],StatementLookup[[#This Row],[LearningStatementEnter]])</f>
        <v>Recognize the kilowatt-hour (kWh) as a unit of energy and calculate the cost of energy</v>
      </c>
      <c r="P955" s="1" t="s">
        <v>1940</v>
      </c>
      <c r="Q955" s="1" t="s">
        <v>2953</v>
      </c>
      <c r="R955" s="1"/>
      <c r="S95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55" s="43"/>
      <c r="U955" s="43"/>
      <c r="V955" s="43"/>
      <c r="W955" s="43"/>
      <c r="X955" s="43"/>
      <c r="Y955" s="43"/>
      <c r="Z955" s="43"/>
      <c r="AA955" s="43"/>
      <c r="AC955" s="43"/>
      <c r="AD955" s="43"/>
    </row>
    <row r="956" spans="1:30" ht="14.65" customHeight="1" x14ac:dyDescent="0.25">
      <c r="A956" s="42" t="str">
        <f>_xlfn.XLOOKUP(StatementLookup[[#This Row],[TopicID]],TopicLookup[TopicID],TopicLookup[SyllabusSubject])</f>
        <v>Physics</v>
      </c>
      <c r="B956" s="43">
        <f>_xlfn.XLOOKUP(StatementLookup[[#This Row],[TopicID]],TopicLookup[TopicID],TopicLookup[SyllabusKeyStage])</f>
        <v>5</v>
      </c>
      <c r="C956" s="43" t="str">
        <f>_xlfn.XLOOKUP(StatementLookup[[#This Row],[TopicID]],topics!I:I,topics!D:D)</f>
        <v>KS5.Physics</v>
      </c>
      <c r="D956" s="43" t="str">
        <f>_xlfn.XLOOKUP(StatementLookup[[#This Row],[TopicID]],topics!I:I,topics!E:E)</f>
        <v>KS5.Physics.Special</v>
      </c>
      <c r="E956" s="44" t="s">
        <v>25</v>
      </c>
      <c r="F956" s="36" t="s">
        <v>10</v>
      </c>
      <c r="G956" s="36" t="s">
        <v>2957</v>
      </c>
      <c r="H956" s="3" t="s">
        <v>2960</v>
      </c>
      <c r="I956" s="46">
        <v>1</v>
      </c>
      <c r="J95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AP.PAG</v>
      </c>
      <c r="K95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AP.PAG.1-1</v>
      </c>
      <c r="L95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AP.PAG.1-1.1</v>
      </c>
      <c r="M956" s="26" t="str">
        <f>IF(ISERROR(_xlfn.XLOOKUP(StatementLookup[[#This Row],[TopicID]],TopicLookup[TopicID],TopicLookup[TopicTitle])),"",_xlfn.XLOOKUP(StatementLookup[[#This Row],[TopicID]],TopicLookup[TopicID],TopicLookup[TopicTitle]))</f>
        <v>A-level Physics PAG</v>
      </c>
      <c r="N956" s="27" t="str">
        <f>IF(ISERROR(_xlfn.XLOOKUP(StatementLookup[[#This Row],[LessonID]],LessonLookup[LessonID],LessonLookup[LessonTitle])),"",_xlfn.XLOOKUP(StatementLookup[[#This Row],[LessonID]],LessonLookup[LessonID],LessonLookup[LessonTitle]))</f>
        <v xml:space="preserve">PAG 1 Investigating Motion: </v>
      </c>
      <c r="O956" s="1" t="str">
        <f>IF(StatementLookup[[#This Row],[LearningStatementEnter]]="",StatementLookup[[#This Row],[LearningStatementAuto]],StatementLookup[[#This Row],[LearningStatementEnter]])</f>
        <v>Incomplete</v>
      </c>
      <c r="P956" s="1"/>
      <c r="Q956" s="1" t="s">
        <v>2953</v>
      </c>
      <c r="R956" s="1"/>
      <c r="S95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56" s="43"/>
      <c r="U956" s="43"/>
      <c r="V956" s="43"/>
      <c r="W956" s="43"/>
      <c r="X956" s="43"/>
      <c r="Y956" s="43"/>
      <c r="Z956" s="43"/>
      <c r="AA956" s="43"/>
      <c r="AC956" s="43"/>
      <c r="AD956" s="43"/>
    </row>
    <row r="957" spans="1:30" ht="14.65" customHeight="1" x14ac:dyDescent="0.25">
      <c r="A957" s="42" t="str">
        <f>_xlfn.XLOOKUP(StatementLookup[[#This Row],[TopicID]],TopicLookup[TopicID],TopicLookup[SyllabusSubject])</f>
        <v>Physics</v>
      </c>
      <c r="B957" s="43">
        <f>_xlfn.XLOOKUP(StatementLookup[[#This Row],[TopicID]],TopicLookup[TopicID],TopicLookup[SyllabusKeyStage])</f>
        <v>5</v>
      </c>
      <c r="C957" s="43" t="str">
        <f>_xlfn.XLOOKUP(StatementLookup[[#This Row],[TopicID]],topics!I:I,topics!D:D)</f>
        <v>KS5.Physics</v>
      </c>
      <c r="D957" s="43" t="str">
        <f>_xlfn.XLOOKUP(StatementLookup[[#This Row],[TopicID]],topics!I:I,topics!E:E)</f>
        <v>KS5.Physics.Special</v>
      </c>
      <c r="E957" s="44" t="s">
        <v>25</v>
      </c>
      <c r="F957" s="36" t="s">
        <v>10</v>
      </c>
      <c r="G957" s="36" t="s">
        <v>2957</v>
      </c>
      <c r="H957" s="3" t="s">
        <v>2971</v>
      </c>
      <c r="I957" s="46">
        <v>1</v>
      </c>
      <c r="J95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AP.PAG</v>
      </c>
      <c r="K95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AP.PAG.2-1</v>
      </c>
      <c r="L95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AP.PAG.2-1.1</v>
      </c>
      <c r="M957" s="26" t="str">
        <f>IF(ISERROR(_xlfn.XLOOKUP(StatementLookup[[#This Row],[TopicID]],TopicLookup[TopicID],TopicLookup[TopicTitle])),"",_xlfn.XLOOKUP(StatementLookup[[#This Row],[TopicID]],TopicLookup[TopicID],TopicLookup[TopicTitle]))</f>
        <v>A-level Physics PAG</v>
      </c>
      <c r="N957" s="27" t="str">
        <f>IF(ISERROR(_xlfn.XLOOKUP(StatementLookup[[#This Row],[LessonID]],LessonLookup[LessonID],LessonLookup[LessonTitle])),"",_xlfn.XLOOKUP(StatementLookup[[#This Row],[LessonID]],LessonLookup[LessonID],LessonLookup[LessonTitle]))</f>
        <v>PAG 2 Investigating Properties of Materials</v>
      </c>
      <c r="O957" s="1" t="str">
        <f>IF(StatementLookup[[#This Row],[LearningStatementEnter]]="",StatementLookup[[#This Row],[LearningStatementAuto]],StatementLookup[[#This Row],[LearningStatementEnter]])</f>
        <v>Incomplete</v>
      </c>
      <c r="P957" s="1"/>
      <c r="Q957" s="1" t="s">
        <v>2953</v>
      </c>
      <c r="R957" s="1"/>
      <c r="S95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57" s="43"/>
      <c r="U957" s="43"/>
      <c r="V957" s="43"/>
      <c r="W957" s="43"/>
      <c r="X957" s="43"/>
      <c r="Y957" s="43"/>
      <c r="Z957" s="43"/>
      <c r="AA957" s="43"/>
      <c r="AC957" s="43"/>
      <c r="AD957" s="43"/>
    </row>
    <row r="958" spans="1:30" ht="14.65" customHeight="1" x14ac:dyDescent="0.25">
      <c r="A958" s="42" t="str">
        <f>_xlfn.XLOOKUP(StatementLookup[[#This Row],[TopicID]],TopicLookup[TopicID],TopicLookup[SyllabusSubject])</f>
        <v>Physics</v>
      </c>
      <c r="B958" s="43">
        <f>_xlfn.XLOOKUP(StatementLookup[[#This Row],[TopicID]],TopicLookup[TopicID],TopicLookup[SyllabusKeyStage])</f>
        <v>5</v>
      </c>
      <c r="C958" s="43" t="str">
        <f>_xlfn.XLOOKUP(StatementLookup[[#This Row],[TopicID]],topics!I:I,topics!D:D)</f>
        <v>KS5.Physics</v>
      </c>
      <c r="D958" s="43" t="str">
        <f>_xlfn.XLOOKUP(StatementLookup[[#This Row],[TopicID]],topics!I:I,topics!E:E)</f>
        <v>KS5.Physics.Special</v>
      </c>
      <c r="E958" s="44" t="s">
        <v>25</v>
      </c>
      <c r="F958" s="36" t="s">
        <v>10</v>
      </c>
      <c r="G958" s="36" t="s">
        <v>2957</v>
      </c>
      <c r="H958" s="3" t="s">
        <v>2982</v>
      </c>
      <c r="I958" s="46">
        <v>1</v>
      </c>
      <c r="J95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AP.PAG</v>
      </c>
      <c r="K95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AP.PAG.3-1</v>
      </c>
      <c r="L95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AP.PAG.3-1.1</v>
      </c>
      <c r="M958" s="26" t="str">
        <f>IF(ISERROR(_xlfn.XLOOKUP(StatementLookup[[#This Row],[TopicID]],TopicLookup[TopicID],TopicLookup[TopicTitle])),"",_xlfn.XLOOKUP(StatementLookup[[#This Row],[TopicID]],TopicLookup[TopicID],TopicLookup[TopicTitle]))</f>
        <v>A-level Physics PAG</v>
      </c>
      <c r="N958" s="27" t="str">
        <f>IF(ISERROR(_xlfn.XLOOKUP(StatementLookup[[#This Row],[LessonID]],LessonLookup[LessonID],LessonLookup[LessonTitle])),"",_xlfn.XLOOKUP(StatementLookup[[#This Row],[LessonID]],LessonLookup[LessonID],LessonLookup[LessonTitle]))</f>
        <v>PAG 3 Investigating Electrical Properties: Resistivity of a metal</v>
      </c>
      <c r="O958" s="1" t="str">
        <f>IF(StatementLookup[[#This Row],[LearningStatementEnter]]="",StatementLookup[[#This Row],[LearningStatementAuto]],StatementLookup[[#This Row],[LearningStatementEnter]])</f>
        <v>Execute techniques and procedures to determine the resistivity of a metal</v>
      </c>
      <c r="P958" s="1" t="s">
        <v>1941</v>
      </c>
      <c r="Q958" s="1" t="s">
        <v>2953</v>
      </c>
      <c r="R958" s="1"/>
      <c r="S95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58" s="43"/>
      <c r="U958" s="43"/>
      <c r="V958" s="43"/>
      <c r="W958" s="43"/>
      <c r="X958" s="43"/>
      <c r="Y958" s="43"/>
      <c r="Z958" s="43"/>
      <c r="AA958" s="43"/>
      <c r="AC958" s="43"/>
      <c r="AD958" s="43"/>
    </row>
    <row r="959" spans="1:30" ht="14.65" customHeight="1" x14ac:dyDescent="0.25">
      <c r="A959" s="42" t="str">
        <f>_xlfn.XLOOKUP(StatementLookup[[#This Row],[TopicID]],TopicLookup[TopicID],TopicLookup[SyllabusSubject])</f>
        <v>Physics</v>
      </c>
      <c r="B959" s="43">
        <f>_xlfn.XLOOKUP(StatementLookup[[#This Row],[TopicID]],TopicLookup[TopicID],TopicLookup[SyllabusKeyStage])</f>
        <v>5</v>
      </c>
      <c r="C959" s="43" t="str">
        <f>_xlfn.XLOOKUP(StatementLookup[[#This Row],[TopicID]],topics!I:I,topics!D:D)</f>
        <v>KS5.Physics</v>
      </c>
      <c r="D959" s="43" t="str">
        <f>_xlfn.XLOOKUP(StatementLookup[[#This Row],[TopicID]],topics!I:I,topics!E:E)</f>
        <v>KS5.Physics.Special</v>
      </c>
      <c r="E959" s="44" t="s">
        <v>25</v>
      </c>
      <c r="F959" s="36" t="s">
        <v>10</v>
      </c>
      <c r="G959" s="36" t="s">
        <v>2957</v>
      </c>
      <c r="H959" s="3" t="s">
        <v>2983</v>
      </c>
      <c r="I959" s="42">
        <v>2</v>
      </c>
      <c r="J95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AP.PAG</v>
      </c>
      <c r="K95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AP.PAG.3-2</v>
      </c>
      <c r="L95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AP.PAG.3-2.2</v>
      </c>
      <c r="M959" s="26" t="str">
        <f>IF(ISERROR(_xlfn.XLOOKUP(StatementLookup[[#This Row],[TopicID]],TopicLookup[TopicID],TopicLookup[TopicTitle])),"",_xlfn.XLOOKUP(StatementLookup[[#This Row],[TopicID]],TopicLookup[TopicID],TopicLookup[TopicTitle]))</f>
        <v>A-level Physics PAG</v>
      </c>
      <c r="N959" s="27" t="str">
        <f>IF(ISERROR(_xlfn.XLOOKUP(StatementLookup[[#This Row],[LessonID]],LessonLookup[LessonID],LessonLookup[LessonTitle])),"",_xlfn.XLOOKUP(StatementLookup[[#This Row],[LessonID]],LessonLookup[LessonID],LessonLookup[LessonTitle]))</f>
        <v>PAG 3 Investigating Electrical Properties: Investigating electrical characteristics</v>
      </c>
      <c r="O959" s="1" t="str">
        <f>IF(StatementLookup[[#This Row],[LearningStatementEnter]]="",StatementLookup[[#This Row],[LearningStatementAuto]],StatementLookup[[#This Row],[LearningStatementEnter]])</f>
        <v>Perform techniques and procedures to investigate the electrical characteristics of ohmic and non-ohmic components</v>
      </c>
      <c r="P959" s="1" t="s">
        <v>1942</v>
      </c>
      <c r="Q959" s="1" t="s">
        <v>2953</v>
      </c>
      <c r="R959" s="1"/>
      <c r="S95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59" s="43"/>
      <c r="U959" s="43"/>
      <c r="V959" s="43"/>
      <c r="W959" s="43"/>
      <c r="X959" s="43"/>
      <c r="Y959" s="43"/>
      <c r="Z959" s="43"/>
      <c r="AA959" s="43"/>
      <c r="AC959" s="43"/>
      <c r="AD959" s="43"/>
    </row>
    <row r="960" spans="1:30" ht="14.65" customHeight="1" x14ac:dyDescent="0.25">
      <c r="A960" s="42" t="str">
        <f>_xlfn.XLOOKUP(StatementLookup[[#This Row],[TopicID]],TopicLookup[TopicID],TopicLookup[SyllabusSubject])</f>
        <v>Physics</v>
      </c>
      <c r="B960" s="43">
        <f>_xlfn.XLOOKUP(StatementLookup[[#This Row],[TopicID]],TopicLookup[TopicID],TopicLookup[SyllabusKeyStage])</f>
        <v>5</v>
      </c>
      <c r="C960" s="43" t="str">
        <f>_xlfn.XLOOKUP(StatementLookup[[#This Row],[TopicID]],topics!I:I,topics!D:D)</f>
        <v>KS5.Physics</v>
      </c>
      <c r="D960" s="43" t="str">
        <f>_xlfn.XLOOKUP(StatementLookup[[#This Row],[TopicID]],topics!I:I,topics!E:E)</f>
        <v>KS5.Physics.Special</v>
      </c>
      <c r="E960" s="44" t="s">
        <v>25</v>
      </c>
      <c r="F960" s="36" t="s">
        <v>10</v>
      </c>
      <c r="G960" s="36" t="s">
        <v>2957</v>
      </c>
      <c r="H960" s="3" t="s">
        <v>3002</v>
      </c>
      <c r="I960" s="46">
        <v>1</v>
      </c>
      <c r="J96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AP.PAG</v>
      </c>
      <c r="K96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AP.PAG.4-2</v>
      </c>
      <c r="L96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AP.PAG.4-2.1</v>
      </c>
      <c r="M960" s="26" t="str">
        <f>IF(ISERROR(_xlfn.XLOOKUP(StatementLookup[[#This Row],[TopicID]],TopicLookup[TopicID],TopicLookup[TopicTitle])),"",_xlfn.XLOOKUP(StatementLookup[[#This Row],[TopicID]],TopicLookup[TopicID],TopicLookup[TopicTitle]))</f>
        <v>A-level Physics PAG</v>
      </c>
      <c r="N960" s="27" t="str">
        <f>IF(ISERROR(_xlfn.XLOOKUP(StatementLookup[[#This Row],[LessonID]],LessonLookup[LessonID],LessonLookup[LessonTitle])),"",_xlfn.XLOOKUP(StatementLookup[[#This Row],[LessonID]],LessonLookup[LessonID],LessonLookup[LessonTitle]))</f>
        <v/>
      </c>
      <c r="O960" s="1" t="str">
        <f>IF(StatementLookup[[#This Row],[LearningStatementEnter]]="",StatementLookup[[#This Row],[LearningStatementAuto]],StatementLookup[[#This Row],[LearningStatementEnter]])</f>
        <v>Analyze circuits with more than one source of e.m.f</v>
      </c>
      <c r="P960" s="1" t="s">
        <v>1943</v>
      </c>
      <c r="Q960" s="1" t="s">
        <v>2953</v>
      </c>
      <c r="R960" s="1"/>
      <c r="S96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60" s="43"/>
      <c r="U960" s="43"/>
      <c r="V960" s="43"/>
      <c r="W960" s="43"/>
      <c r="X960" s="43"/>
      <c r="Y960" s="43"/>
      <c r="Z960" s="43"/>
      <c r="AA960" s="43"/>
      <c r="AC960" s="43"/>
      <c r="AD960" s="43"/>
    </row>
    <row r="961" spans="1:30" ht="14.65" customHeight="1" x14ac:dyDescent="0.25">
      <c r="A961" s="42" t="str">
        <f>_xlfn.XLOOKUP(StatementLookup[[#This Row],[TopicID]],TopicLookup[TopicID],TopicLookup[SyllabusSubject])</f>
        <v>Physics</v>
      </c>
      <c r="B961" s="43">
        <f>_xlfn.XLOOKUP(StatementLookup[[#This Row],[TopicID]],TopicLookup[TopicID],TopicLookup[SyllabusKeyStage])</f>
        <v>5</v>
      </c>
      <c r="C961" s="43" t="str">
        <f>_xlfn.XLOOKUP(StatementLookup[[#This Row],[TopicID]],topics!I:I,topics!D:D)</f>
        <v>KS5.Physics</v>
      </c>
      <c r="D961" s="43" t="str">
        <f>_xlfn.XLOOKUP(StatementLookup[[#This Row],[TopicID]],topics!I:I,topics!E:E)</f>
        <v>KS5.Physics.Special</v>
      </c>
      <c r="E961" s="44" t="s">
        <v>25</v>
      </c>
      <c r="F961" s="36" t="s">
        <v>10</v>
      </c>
      <c r="G961" s="36" t="s">
        <v>2957</v>
      </c>
      <c r="H961" s="3" t="s">
        <v>3003</v>
      </c>
      <c r="I961" s="46">
        <v>1</v>
      </c>
      <c r="J96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AP.PAG</v>
      </c>
      <c r="K96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AP.PAG.4-3</v>
      </c>
      <c r="L96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AP.PAG.4-3.1</v>
      </c>
      <c r="M961" s="26" t="str">
        <f>IF(ISERROR(_xlfn.XLOOKUP(StatementLookup[[#This Row],[TopicID]],TopicLookup[TopicID],TopicLookup[TopicTitle])),"",_xlfn.XLOOKUP(StatementLookup[[#This Row],[TopicID]],TopicLookup[TopicID],TopicLookup[TopicTitle]))</f>
        <v>A-level Physics PAG</v>
      </c>
      <c r="N961" s="27" t="str">
        <f>IF(ISERROR(_xlfn.XLOOKUP(StatementLookup[[#This Row],[LessonID]],LessonLookup[LessonID],LessonLookup[LessonTitle])),"",_xlfn.XLOOKUP(StatementLookup[[#This Row],[LessonID]],LessonLookup[LessonID],LessonLookup[LessonTitle]))</f>
        <v/>
      </c>
      <c r="O961" s="1" t="str">
        <f>IF(StatementLookup[[#This Row],[LearningStatementEnter]]="",StatementLookup[[#This Row],[LearningStatementAuto]],StatementLookup[[#This Row],[LearningStatementEnter]])</f>
        <v>Perform techniques and procedures to investigate potential divider circuits with sensors like thermistors or LDRs</v>
      </c>
      <c r="P961" s="1" t="s">
        <v>1944</v>
      </c>
      <c r="Q961" s="1" t="s">
        <v>2953</v>
      </c>
      <c r="R961" s="1"/>
      <c r="S96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61" s="43"/>
      <c r="U961" s="43"/>
      <c r="V961" s="43"/>
      <c r="W961" s="43"/>
      <c r="X961" s="43"/>
      <c r="Y961" s="43"/>
      <c r="Z961" s="43"/>
      <c r="AA961" s="43"/>
      <c r="AC961" s="43"/>
      <c r="AD961" s="43"/>
    </row>
    <row r="962" spans="1:30" ht="14.65" customHeight="1" x14ac:dyDescent="0.25">
      <c r="A962" s="42" t="str">
        <f>_xlfn.XLOOKUP(StatementLookup[[#This Row],[TopicID]],TopicLookup[TopicID],TopicLookup[SyllabusSubject])</f>
        <v>Physics</v>
      </c>
      <c r="B962" s="43">
        <f>_xlfn.XLOOKUP(StatementLookup[[#This Row],[TopicID]],TopicLookup[TopicID],TopicLookup[SyllabusKeyStage])</f>
        <v>5</v>
      </c>
      <c r="C962" s="43" t="str">
        <f>_xlfn.XLOOKUP(StatementLookup[[#This Row],[TopicID]],topics!I:I,topics!D:D)</f>
        <v>KS5.Physics</v>
      </c>
      <c r="D962" s="43" t="str">
        <f>_xlfn.XLOOKUP(StatementLookup[[#This Row],[TopicID]],topics!I:I,topics!E:E)</f>
        <v>KS5.Physics.Special</v>
      </c>
      <c r="E962" s="44" t="s">
        <v>25</v>
      </c>
      <c r="F962" s="36" t="s">
        <v>10</v>
      </c>
      <c r="G962" s="36" t="s">
        <v>2957</v>
      </c>
      <c r="H962" s="3" t="s">
        <v>3004</v>
      </c>
      <c r="I962" s="46">
        <v>1</v>
      </c>
      <c r="J96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AP.PAG</v>
      </c>
      <c r="K96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AP.PAG.5-1</v>
      </c>
      <c r="L96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AP.PAG.5-1.1</v>
      </c>
      <c r="M962" s="26" t="str">
        <f>IF(ISERROR(_xlfn.XLOOKUP(StatementLookup[[#This Row],[TopicID]],TopicLookup[TopicID],TopicLookup[TopicTitle])),"",_xlfn.XLOOKUP(StatementLookup[[#This Row],[TopicID]],TopicLookup[TopicID],TopicLookup[TopicTitle]))</f>
        <v>A-level Physics PAG</v>
      </c>
      <c r="N962" s="27" t="str">
        <f>IF(ISERROR(_xlfn.XLOOKUP(StatementLookup[[#This Row],[LessonID]],LessonLookup[LessonID],LessonLookup[LessonTitle])),"",_xlfn.XLOOKUP(StatementLookup[[#This Row],[LessonID]],LessonLookup[LessonID],LessonLookup[LessonTitle]))</f>
        <v/>
      </c>
      <c r="O962" s="1" t="str">
        <f>IF(StatementLookup[[#This Row],[LearningStatementEnter]]="",StatementLookup[[#This Row],[LearningStatementAuto]],StatementLookup[[#This Row],[LearningStatementEnter]])</f>
        <v>Incomplete</v>
      </c>
      <c r="P962" s="1"/>
      <c r="Q962" s="1" t="s">
        <v>2953</v>
      </c>
      <c r="R962" s="1"/>
      <c r="S96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62" s="43"/>
      <c r="U962" s="43"/>
      <c r="V962" s="43"/>
      <c r="W962" s="43"/>
      <c r="X962" s="43"/>
      <c r="Y962" s="43"/>
      <c r="Z962" s="43"/>
      <c r="AA962" s="43"/>
      <c r="AC962" s="43"/>
      <c r="AD962" s="43"/>
    </row>
    <row r="963" spans="1:30" ht="14.65" customHeight="1" x14ac:dyDescent="0.25">
      <c r="A963" s="42" t="str">
        <f>_xlfn.XLOOKUP(StatementLookup[[#This Row],[TopicID]],TopicLookup[TopicID],TopicLookup[SyllabusSubject])</f>
        <v>Physics</v>
      </c>
      <c r="B963" s="43">
        <f>_xlfn.XLOOKUP(StatementLookup[[#This Row],[TopicID]],TopicLookup[TopicID],TopicLookup[SyllabusKeyStage])</f>
        <v>5</v>
      </c>
      <c r="C963" s="43" t="str">
        <f>_xlfn.XLOOKUP(StatementLookup[[#This Row],[TopicID]],topics!I:I,topics!D:D)</f>
        <v>KS5.Physics</v>
      </c>
      <c r="D963" s="43" t="str">
        <f>_xlfn.XLOOKUP(StatementLookup[[#This Row],[TopicID]],topics!I:I,topics!E:E)</f>
        <v>KS5.Physics.Special</v>
      </c>
      <c r="E963" s="44" t="s">
        <v>25</v>
      </c>
      <c r="F963" s="36" t="s">
        <v>10</v>
      </c>
      <c r="G963" s="36" t="s">
        <v>2957</v>
      </c>
      <c r="H963" s="3" t="s">
        <v>3005</v>
      </c>
      <c r="I963" s="46">
        <v>1</v>
      </c>
      <c r="J96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AP.PAG</v>
      </c>
      <c r="K96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AP.PAG.6-1</v>
      </c>
      <c r="L96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AP.PAG.6-1.1</v>
      </c>
      <c r="M963" s="26" t="str">
        <f>IF(ISERROR(_xlfn.XLOOKUP(StatementLookup[[#This Row],[TopicID]],TopicLookup[TopicID],TopicLookup[TopicTitle])),"",_xlfn.XLOOKUP(StatementLookup[[#This Row],[TopicID]],TopicLookup[TopicID],TopicLookup[TopicTitle]))</f>
        <v>A-level Physics PAG</v>
      </c>
      <c r="N963" s="27" t="str">
        <f>IF(ISERROR(_xlfn.XLOOKUP(StatementLookup[[#This Row],[LessonID]],LessonLookup[LessonID],LessonLookup[LessonTitle])),"",_xlfn.XLOOKUP(StatementLookup[[#This Row],[LessonID]],LessonLookup[LessonID],LessonLookup[LessonTitle]))</f>
        <v/>
      </c>
      <c r="O963" s="1" t="str">
        <f>IF(StatementLookup[[#This Row],[LearningStatementEnter]]="",StatementLookup[[#This Row],[LearningStatementAuto]],StatementLookup[[#This Row],[LearningStatementEnter]])</f>
        <v>Incomplete</v>
      </c>
      <c r="P963" s="1"/>
      <c r="Q963" s="1" t="s">
        <v>2953</v>
      </c>
      <c r="R963" s="1"/>
      <c r="S96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63" s="43"/>
      <c r="U963" s="43"/>
      <c r="V963" s="43"/>
      <c r="W963" s="43"/>
      <c r="X963" s="43"/>
      <c r="Y963" s="43"/>
      <c r="Z963" s="43"/>
      <c r="AA963" s="43"/>
      <c r="AC963" s="43"/>
      <c r="AD963" s="43"/>
    </row>
    <row r="964" spans="1:30" ht="14.65" customHeight="1" x14ac:dyDescent="0.25">
      <c r="A964" s="42" t="str">
        <f>_xlfn.XLOOKUP(StatementLookup[[#This Row],[TopicID]],TopicLookup[TopicID],TopicLookup[SyllabusSubject])</f>
        <v>Physics</v>
      </c>
      <c r="B964" s="43">
        <f>_xlfn.XLOOKUP(StatementLookup[[#This Row],[TopicID]],TopicLookup[TopicID],TopicLookup[SyllabusKeyStage])</f>
        <v>5</v>
      </c>
      <c r="C964" s="43" t="str">
        <f>_xlfn.XLOOKUP(StatementLookup[[#This Row],[TopicID]],topics!I:I,topics!D:D)</f>
        <v>KS5.Physics</v>
      </c>
      <c r="D964" s="43" t="str">
        <f>_xlfn.XLOOKUP(StatementLookup[[#This Row],[TopicID]],topics!I:I,topics!E:E)</f>
        <v>KS5.Physics.Special</v>
      </c>
      <c r="E964" s="44" t="s">
        <v>25</v>
      </c>
      <c r="F964" s="36" t="s">
        <v>10</v>
      </c>
      <c r="G964" s="36" t="s">
        <v>2957</v>
      </c>
      <c r="H964" s="3" t="s">
        <v>2974</v>
      </c>
      <c r="I964" s="46">
        <v>1</v>
      </c>
      <c r="J96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AP.PAG</v>
      </c>
      <c r="K96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AP.PAG.7-1</v>
      </c>
      <c r="L96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AP.PAG.7-1.1</v>
      </c>
      <c r="M964" s="26" t="str">
        <f>IF(ISERROR(_xlfn.XLOOKUP(StatementLookup[[#This Row],[TopicID]],TopicLookup[TopicID],TopicLookup[TopicTitle])),"",_xlfn.XLOOKUP(StatementLookup[[#This Row],[TopicID]],TopicLookup[TopicID],TopicLookup[TopicTitle]))</f>
        <v>A-level Physics PAG</v>
      </c>
      <c r="N964" s="27" t="str">
        <f>IF(ISERROR(_xlfn.XLOOKUP(StatementLookup[[#This Row],[LessonID]],LessonLookup[LessonID],LessonLookup[LessonTitle])),"",_xlfn.XLOOKUP(StatementLookup[[#This Row],[LessonID]],LessonLookup[LessonID],LessonLookup[LessonTitle]))</f>
        <v>PAG 7 Investigating Ionising Radiation</v>
      </c>
      <c r="O964" s="1" t="str">
        <f>IF(StatementLookup[[#This Row],[LearningStatementEnter]]="",StatementLookup[[#This Row],[LearningStatementAuto]],StatementLookup[[#This Row],[LearningStatementEnter]])</f>
        <v>Incomplete</v>
      </c>
      <c r="P964" s="1"/>
      <c r="Q964" s="1" t="s">
        <v>2953</v>
      </c>
      <c r="R964" s="1"/>
      <c r="S96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64" s="43"/>
      <c r="U964" s="43"/>
      <c r="V964" s="43"/>
      <c r="W964" s="43"/>
      <c r="X964" s="43"/>
      <c r="Y964" s="43"/>
      <c r="Z964" s="43"/>
      <c r="AA964" s="43"/>
      <c r="AC964" s="43"/>
      <c r="AD964" s="43"/>
    </row>
    <row r="965" spans="1:30" ht="14.65" customHeight="1" x14ac:dyDescent="0.25">
      <c r="A965" s="42" t="str">
        <f>_xlfn.XLOOKUP(StatementLookup[[#This Row],[TopicID]],TopicLookup[TopicID],TopicLookup[SyllabusSubject])</f>
        <v>Physics</v>
      </c>
      <c r="B965" s="43">
        <f>_xlfn.XLOOKUP(StatementLookup[[#This Row],[TopicID]],TopicLookup[TopicID],TopicLookup[SyllabusKeyStage])</f>
        <v>5</v>
      </c>
      <c r="C965" s="43" t="str">
        <f>_xlfn.XLOOKUP(StatementLookup[[#This Row],[TopicID]],topics!I:I,topics!D:D)</f>
        <v>KS5.Physics</v>
      </c>
      <c r="D965" s="43" t="str">
        <f>_xlfn.XLOOKUP(StatementLookup[[#This Row],[TopicID]],topics!I:I,topics!E:E)</f>
        <v>KS5.Physics.Special</v>
      </c>
      <c r="E965" s="44" t="s">
        <v>25</v>
      </c>
      <c r="F965" s="36" t="s">
        <v>10</v>
      </c>
      <c r="G965" s="36" t="s">
        <v>2957</v>
      </c>
      <c r="H965" s="3" t="s">
        <v>2977</v>
      </c>
      <c r="I965" s="46">
        <v>1</v>
      </c>
      <c r="J96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AP.PAG</v>
      </c>
      <c r="K96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AP.PAG.8-1</v>
      </c>
      <c r="L96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AP.PAG.8-1.1</v>
      </c>
      <c r="M965" s="26" t="str">
        <f>IF(ISERROR(_xlfn.XLOOKUP(StatementLookup[[#This Row],[TopicID]],TopicLookup[TopicID],TopicLookup[TopicTitle])),"",_xlfn.XLOOKUP(StatementLookup[[#This Row],[TopicID]],TopicLookup[TopicID],TopicLookup[TopicTitle]))</f>
        <v>A-level Physics PAG</v>
      </c>
      <c r="N965" s="27" t="str">
        <f>IF(ISERROR(_xlfn.XLOOKUP(StatementLookup[[#This Row],[LessonID]],LessonLookup[LessonID],LessonLookup[LessonTitle])),"",_xlfn.XLOOKUP(StatementLookup[[#This Row],[LessonID]],LessonLookup[LessonID],LessonLookup[LessonTitle]))</f>
        <v>PAG 8 Investigating Gases</v>
      </c>
      <c r="O965" s="1" t="str">
        <f>IF(StatementLookup[[#This Row],[LearningStatementEnter]]="",StatementLookup[[#This Row],[LearningStatementAuto]],StatementLookup[[#This Row],[LearningStatementEnter]])</f>
        <v>Incomplete</v>
      </c>
      <c r="P965" s="1"/>
      <c r="Q965" s="1" t="s">
        <v>2953</v>
      </c>
      <c r="R965" s="1"/>
      <c r="S96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65" s="43"/>
      <c r="U965" s="43"/>
      <c r="V965" s="43"/>
      <c r="W965" s="43"/>
      <c r="X965" s="43"/>
      <c r="Y965" s="43"/>
      <c r="Z965" s="43"/>
      <c r="AA965" s="43"/>
      <c r="AC965" s="43"/>
      <c r="AD965" s="43"/>
    </row>
    <row r="966" spans="1:30" ht="14.65" customHeight="1" x14ac:dyDescent="0.25">
      <c r="A966" s="42" t="str">
        <f>_xlfn.XLOOKUP(StatementLookup[[#This Row],[TopicID]],TopicLookup[TopicID],TopicLookup[SyllabusSubject])</f>
        <v>Physics</v>
      </c>
      <c r="B966" s="43">
        <f>_xlfn.XLOOKUP(StatementLookup[[#This Row],[TopicID]],TopicLookup[TopicID],TopicLookup[SyllabusKeyStage])</f>
        <v>5</v>
      </c>
      <c r="C966" s="43" t="str">
        <f>_xlfn.XLOOKUP(StatementLookup[[#This Row],[TopicID]],topics!I:I,topics!D:D)</f>
        <v>KS5.Physics</v>
      </c>
      <c r="D966" s="43" t="str">
        <f>_xlfn.XLOOKUP(StatementLookup[[#This Row],[TopicID]],topics!I:I,topics!E:E)</f>
        <v>KS5.Physics.Special</v>
      </c>
      <c r="E966" s="44" t="s">
        <v>25</v>
      </c>
      <c r="F966" s="36" t="s">
        <v>10</v>
      </c>
      <c r="G966" s="36" t="s">
        <v>2957</v>
      </c>
      <c r="H966" s="3" t="s">
        <v>3006</v>
      </c>
      <c r="I966" s="46">
        <v>1</v>
      </c>
      <c r="J96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AP.PAG</v>
      </c>
      <c r="K96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AP.PAG.9-1</v>
      </c>
      <c r="L96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AP.PAG.9-1.1</v>
      </c>
      <c r="M966" s="26" t="str">
        <f>IF(ISERROR(_xlfn.XLOOKUP(StatementLookup[[#This Row],[TopicID]],TopicLookup[TopicID],TopicLookup[TopicTitle])),"",_xlfn.XLOOKUP(StatementLookup[[#This Row],[TopicID]],TopicLookup[TopicID],TopicLookup[TopicTitle]))</f>
        <v>A-level Physics PAG</v>
      </c>
      <c r="N966" s="27" t="str">
        <f>IF(ISERROR(_xlfn.XLOOKUP(StatementLookup[[#This Row],[LessonID]],LessonLookup[LessonID],LessonLookup[LessonTitle])),"",_xlfn.XLOOKUP(StatementLookup[[#This Row],[LessonID]],LessonLookup[LessonID],LessonLookup[LessonTitle]))</f>
        <v/>
      </c>
      <c r="O966" s="1" t="str">
        <f>IF(StatementLookup[[#This Row],[LearningStatementEnter]]="",StatementLookup[[#This Row],[LearningStatementAuto]],StatementLookup[[#This Row],[LearningStatementEnter]])</f>
        <v>Incomplete</v>
      </c>
      <c r="P966" s="1"/>
      <c r="Q966" s="1" t="s">
        <v>2953</v>
      </c>
      <c r="R966" s="1"/>
      <c r="S96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66" s="43"/>
      <c r="U966" s="43"/>
      <c r="V966" s="43"/>
      <c r="W966" s="43"/>
      <c r="X966" s="43"/>
      <c r="Y966" s="43"/>
      <c r="Z966" s="43"/>
      <c r="AA966" s="43"/>
      <c r="AC966" s="43"/>
      <c r="AD966" s="43"/>
    </row>
    <row r="967" spans="1:30" ht="14.65" customHeight="1" x14ac:dyDescent="0.25">
      <c r="A967" s="42" t="str">
        <f>_xlfn.XLOOKUP(StatementLookup[[#This Row],[TopicID]],TopicLookup[TopicID],TopicLookup[SyllabusSubject])</f>
        <v>Physics</v>
      </c>
      <c r="B967" s="43">
        <f>_xlfn.XLOOKUP(StatementLookup[[#This Row],[TopicID]],TopicLookup[TopicID],TopicLookup[SyllabusKeyStage])</f>
        <v>5</v>
      </c>
      <c r="C967" s="43" t="str">
        <f>_xlfn.XLOOKUP(StatementLookup[[#This Row],[TopicID]],topics!I:I,topics!D:D)</f>
        <v>KS5.Physics</v>
      </c>
      <c r="D967" s="43" t="str">
        <f>_xlfn.XLOOKUP(StatementLookup[[#This Row],[TopicID]],topics!I:I,topics!E:E)</f>
        <v>KS5.Physics.Special</v>
      </c>
      <c r="E967" s="44" t="s">
        <v>25</v>
      </c>
      <c r="F967" s="36" t="s">
        <v>10</v>
      </c>
      <c r="G967" s="36" t="s">
        <v>2957</v>
      </c>
      <c r="H967" s="3" t="s">
        <v>2962</v>
      </c>
      <c r="I967" s="46">
        <v>1</v>
      </c>
      <c r="J96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AP.PAG</v>
      </c>
      <c r="K96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AP.PAG.10-1</v>
      </c>
      <c r="L96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AP.PAG.10-1.1</v>
      </c>
      <c r="M967" s="26" t="str">
        <f>IF(ISERROR(_xlfn.XLOOKUP(StatementLookup[[#This Row],[TopicID]],TopicLookup[TopicID],TopicLookup[TopicTitle])),"",_xlfn.XLOOKUP(StatementLookup[[#This Row],[TopicID]],TopicLookup[TopicID],TopicLookup[TopicTitle]))</f>
        <v>A-level Physics PAG</v>
      </c>
      <c r="N967" s="27" t="str">
        <f>IF(ISERROR(_xlfn.XLOOKUP(StatementLookup[[#This Row],[LessonID]],LessonLookup[LessonID],LessonLookup[LessonTitle])),"",_xlfn.XLOOKUP(StatementLookup[[#This Row],[LessonID]],LessonLookup[LessonID],LessonLookup[LessonTitle]))</f>
        <v>PAG 10 Investigating Simple Harmonic Motion</v>
      </c>
      <c r="O967" s="1" t="str">
        <f>IF(StatementLookup[[#This Row],[LearningStatementEnter]]="",StatementLookup[[#This Row],[LearningStatementAuto]],StatementLookup[[#This Row],[LearningStatementEnter]])</f>
        <v>Incomplete</v>
      </c>
      <c r="P967" s="1"/>
      <c r="Q967" s="1" t="s">
        <v>2953</v>
      </c>
      <c r="R967" s="1"/>
      <c r="S96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67" s="43"/>
      <c r="U967" s="43"/>
      <c r="V967" s="43"/>
      <c r="W967" s="43"/>
      <c r="X967" s="43"/>
      <c r="Y967" s="43"/>
      <c r="Z967" s="43"/>
      <c r="AA967" s="43"/>
      <c r="AC967" s="43"/>
      <c r="AD967" s="43"/>
    </row>
    <row r="968" spans="1:30" ht="14.65" customHeight="1" x14ac:dyDescent="0.25">
      <c r="A968" s="42" t="str">
        <f>_xlfn.XLOOKUP(StatementLookup[[#This Row],[TopicID]],TopicLookup[TopicID],TopicLookup[SyllabusSubject])</f>
        <v>Physics</v>
      </c>
      <c r="B968" s="43">
        <f>_xlfn.XLOOKUP(StatementLookup[[#This Row],[TopicID]],TopicLookup[TopicID],TopicLookup[SyllabusKeyStage])</f>
        <v>5</v>
      </c>
      <c r="C968" s="43" t="str">
        <f>_xlfn.XLOOKUP(StatementLookup[[#This Row],[TopicID]],topics!I:I,topics!D:D)</f>
        <v>KS5.Physics</v>
      </c>
      <c r="D968" s="43" t="str">
        <f>_xlfn.XLOOKUP(StatementLookup[[#This Row],[TopicID]],topics!I:I,topics!E:E)</f>
        <v>KS5.Physics.Special</v>
      </c>
      <c r="E968" s="44" t="s">
        <v>25</v>
      </c>
      <c r="F968" s="36" t="s">
        <v>10</v>
      </c>
      <c r="G968" s="36" t="s">
        <v>2957</v>
      </c>
      <c r="H968" s="3" t="s">
        <v>2965</v>
      </c>
      <c r="I968" s="46">
        <v>1</v>
      </c>
      <c r="J96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AP.PAG</v>
      </c>
      <c r="K96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AP.PAG.11-1</v>
      </c>
      <c r="L96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AP.PAG.11-1.1</v>
      </c>
      <c r="M968" s="26" t="str">
        <f>IF(ISERROR(_xlfn.XLOOKUP(StatementLookup[[#This Row],[TopicID]],TopicLookup[TopicID],TopicLookup[TopicTitle])),"",_xlfn.XLOOKUP(StatementLookup[[#This Row],[TopicID]],TopicLookup[TopicID],TopicLookup[TopicTitle]))</f>
        <v>A-level Physics PAG</v>
      </c>
      <c r="N968" s="27" t="str">
        <f>IF(ISERROR(_xlfn.XLOOKUP(StatementLookup[[#This Row],[LessonID]],LessonLookup[LessonID],LessonLookup[LessonTitle])),"",_xlfn.XLOOKUP(StatementLookup[[#This Row],[LessonID]],LessonLookup[LessonID],LessonLookup[LessonTitle]))</f>
        <v>PAG 11 Investigation</v>
      </c>
      <c r="O968" s="1" t="str">
        <f>IF(StatementLookup[[#This Row],[LearningStatementEnter]]="",StatementLookup[[#This Row],[LearningStatementAuto]],StatementLookup[[#This Row],[LearningStatementEnter]])</f>
        <v>Incomplete</v>
      </c>
      <c r="P968" s="1"/>
      <c r="Q968" s="1" t="s">
        <v>2953</v>
      </c>
      <c r="R968" s="1"/>
      <c r="S96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68" s="43"/>
      <c r="U968" s="43"/>
      <c r="V968" s="43"/>
      <c r="W968" s="43"/>
      <c r="X968" s="43"/>
      <c r="Y968" s="43"/>
      <c r="Z968" s="43"/>
      <c r="AA968" s="43"/>
      <c r="AC968" s="43"/>
      <c r="AD968" s="43"/>
    </row>
    <row r="969" spans="1:30" ht="14.65" customHeight="1" x14ac:dyDescent="0.25">
      <c r="A969" s="42" t="str">
        <f>_xlfn.XLOOKUP(StatementLookup[[#This Row],[TopicID]],TopicLookup[TopicID],TopicLookup[SyllabusSubject])</f>
        <v>Physics</v>
      </c>
      <c r="B969" s="43">
        <f>_xlfn.XLOOKUP(StatementLookup[[#This Row],[TopicID]],TopicLookup[TopicID],TopicLookup[SyllabusKeyStage])</f>
        <v>5</v>
      </c>
      <c r="C969" s="43" t="str">
        <f>_xlfn.XLOOKUP(StatementLookup[[#This Row],[TopicID]],topics!I:I,topics!D:D)</f>
        <v>KS5.Physics</v>
      </c>
      <c r="D969" s="43" t="str">
        <f>_xlfn.XLOOKUP(StatementLookup[[#This Row],[TopicID]],topics!I:I,topics!E:E)</f>
        <v>KS5.Physics.Special</v>
      </c>
      <c r="E969" s="44" t="s">
        <v>25</v>
      </c>
      <c r="F969" s="36" t="s">
        <v>10</v>
      </c>
      <c r="G969" s="36" t="s">
        <v>2957</v>
      </c>
      <c r="H969" s="3" t="s">
        <v>2968</v>
      </c>
      <c r="I969" s="46">
        <v>1</v>
      </c>
      <c r="J96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AP.PAG</v>
      </c>
      <c r="K96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AP.PAG.12-1</v>
      </c>
      <c r="L96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AP.PAG.12-1.1</v>
      </c>
      <c r="M969" s="26" t="str">
        <f>IF(ISERROR(_xlfn.XLOOKUP(StatementLookup[[#This Row],[TopicID]],TopicLookup[TopicID],TopicLookup[TopicTitle])),"",_xlfn.XLOOKUP(StatementLookup[[#This Row],[TopicID]],TopicLookup[TopicID],TopicLookup[TopicTitle]))</f>
        <v>A-level Physics PAG</v>
      </c>
      <c r="N969" s="27" t="str">
        <f>IF(ISERROR(_xlfn.XLOOKUP(StatementLookup[[#This Row],[LessonID]],LessonLookup[LessonID],LessonLookup[LessonTitle])),"",_xlfn.XLOOKUP(StatementLookup[[#This Row],[LessonID]],LessonLookup[LessonID],LessonLookup[LessonTitle]))</f>
        <v>PAG 12 Research</v>
      </c>
      <c r="O969" s="1" t="str">
        <f>IF(StatementLookup[[#This Row],[LearningStatementEnter]]="",StatementLookup[[#This Row],[LearningStatementAuto]],StatementLookup[[#This Row],[LearningStatementEnter]])</f>
        <v>Incomplete</v>
      </c>
      <c r="P969" s="1"/>
      <c r="Q969" s="1" t="s">
        <v>2953</v>
      </c>
      <c r="R969" s="1"/>
      <c r="S96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69" s="43"/>
      <c r="U969" s="43"/>
      <c r="V969" s="43"/>
      <c r="W969" s="43"/>
      <c r="X969" s="43"/>
      <c r="Y969" s="43"/>
      <c r="Z969" s="43"/>
      <c r="AA969" s="43"/>
      <c r="AC969" s="43"/>
      <c r="AD969" s="43"/>
    </row>
    <row r="970" spans="1:30" ht="14.65" customHeight="1" x14ac:dyDescent="0.25">
      <c r="A970" s="42" t="str">
        <f>_xlfn.XLOOKUP(StatementLookup[[#This Row],[TopicID]],TopicLookup[TopicID],TopicLookup[SyllabusSubject])</f>
        <v>Physics</v>
      </c>
      <c r="B970" s="43">
        <f>_xlfn.XLOOKUP(StatementLookup[[#This Row],[TopicID]],TopicLookup[TopicID],TopicLookup[SyllabusKeyStage])</f>
        <v>4</v>
      </c>
      <c r="C970" s="43" t="str">
        <f>_xlfn.XLOOKUP(StatementLookup[[#This Row],[TopicID]],topics!I:I,topics!D:D)</f>
        <v>KS4.Physics</v>
      </c>
      <c r="D970" s="43" t="str">
        <f>_xlfn.XLOOKUP(StatementLookup[[#This Row],[TopicID]],topics!I:I,topics!E:E)</f>
        <v>KS4.Physics.Core</v>
      </c>
      <c r="E970" s="44" t="s">
        <v>90</v>
      </c>
      <c r="F970" s="36" t="s">
        <v>10</v>
      </c>
      <c r="G970" s="45">
        <v>1</v>
      </c>
      <c r="H970" s="36">
        <v>1</v>
      </c>
      <c r="I970" s="46">
        <v>1</v>
      </c>
      <c r="J97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v>
      </c>
      <c r="K97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P1.1</v>
      </c>
      <c r="L97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P1.1.1</v>
      </c>
      <c r="M970" s="26" t="str">
        <f>IF(ISERROR(_xlfn.XLOOKUP(StatementLookup[[#This Row],[TopicID]],TopicLookup[TopicID],TopicLookup[TopicTitle])),"",_xlfn.XLOOKUP(StatementLookup[[#This Row],[TopicID]],TopicLookup[TopicID],TopicLookup[TopicTitle]))</f>
        <v>Key Concepts In Physics</v>
      </c>
      <c r="N970" s="42" t="str">
        <f>IF(ISERROR(_xlfn.XLOOKUP(StatementLookup[[#This Row],[LessonID]],LessonLookup[LessonID],LessonLookup[LessonTitle])),"",_xlfn.XLOOKUP(StatementLookup[[#This Row],[LessonID]],LessonLookup[LessonID],LessonLookup[LessonTitle]))</f>
        <v>Scientific Notation And Prefixes???</v>
      </c>
      <c r="O970" s="1" t="str">
        <f>IF(StatementLookup[[#This Row],[LearningStatementEnter]]="",StatementLookup[[#This Row],[LearningStatementAuto]],StatementLookup[[#This Row],[LearningStatementEnter]])</f>
        <v>Incomplete</v>
      </c>
      <c r="P970" s="1"/>
      <c r="Q970" s="1" t="s">
        <v>2953</v>
      </c>
      <c r="R970" s="1"/>
      <c r="S97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70" s="43"/>
      <c r="U970" s="43"/>
      <c r="V970" s="43"/>
      <c r="W970" s="43"/>
      <c r="X970" s="43"/>
      <c r="Y970" s="43"/>
      <c r="Z970" s="43"/>
      <c r="AA970" s="43"/>
      <c r="AC970" s="43"/>
      <c r="AD970" s="43"/>
    </row>
    <row r="971" spans="1:30" ht="14.65" customHeight="1" x14ac:dyDescent="0.25">
      <c r="A971" s="42" t="str">
        <f>_xlfn.XLOOKUP(StatementLookup[[#This Row],[TopicID]],TopicLookup[TopicID],TopicLookup[SyllabusSubject])</f>
        <v>Physics</v>
      </c>
      <c r="B971" s="43">
        <f>_xlfn.XLOOKUP(StatementLookup[[#This Row],[TopicID]],TopicLookup[TopicID],TopicLookup[SyllabusKeyStage])</f>
        <v>4</v>
      </c>
      <c r="C971" s="43" t="str">
        <f>_xlfn.XLOOKUP(StatementLookup[[#This Row],[TopicID]],topics!I:I,topics!D:D)</f>
        <v>KS4.Physics</v>
      </c>
      <c r="D971" s="43" t="str">
        <f>_xlfn.XLOOKUP(StatementLookup[[#This Row],[TopicID]],topics!I:I,topics!E:E)</f>
        <v>KS4.Physics.Core</v>
      </c>
      <c r="E971" s="44" t="s">
        <v>90</v>
      </c>
      <c r="F971" s="36" t="s">
        <v>10</v>
      </c>
      <c r="G971" s="45">
        <v>1</v>
      </c>
      <c r="H971" s="36">
        <v>1</v>
      </c>
      <c r="I971" s="46">
        <v>2</v>
      </c>
      <c r="J97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v>
      </c>
      <c r="K97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P1.1</v>
      </c>
      <c r="L97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P1.1.2</v>
      </c>
      <c r="M971" s="26" t="str">
        <f>IF(ISERROR(_xlfn.XLOOKUP(StatementLookup[[#This Row],[TopicID]],TopicLookup[TopicID],TopicLookup[TopicTitle])),"",_xlfn.XLOOKUP(StatementLookup[[#This Row],[TopicID]],TopicLookup[TopicID],TopicLookup[TopicTitle]))</f>
        <v>Key Concepts In Physics</v>
      </c>
      <c r="N971" s="42" t="str">
        <f>IF(ISERROR(_xlfn.XLOOKUP(StatementLookup[[#This Row],[LessonID]],LessonLookup[LessonID],LessonLookup[LessonTitle])),"",_xlfn.XLOOKUP(StatementLookup[[#This Row],[LessonID]],LessonLookup[LessonID],LessonLookup[LessonTitle]))</f>
        <v>Scientific Notation And Prefixes???</v>
      </c>
      <c r="O971" s="1" t="str">
        <f>IF(StatementLookup[[#This Row],[LearningStatementEnter]]="",StatementLookup[[#This Row],[LearningStatementAuto]],StatementLookup[[#This Row],[LearningStatementEnter]])</f>
        <v>Incomplete</v>
      </c>
      <c r="P971" s="1"/>
      <c r="Q971" s="1" t="s">
        <v>2953</v>
      </c>
      <c r="R971" s="1"/>
      <c r="S97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71" s="43"/>
      <c r="U971" s="43"/>
      <c r="V971" s="43"/>
      <c r="W971" s="43"/>
      <c r="X971" s="43"/>
      <c r="Y971" s="43"/>
      <c r="Z971" s="43"/>
      <c r="AA971" s="43"/>
      <c r="AC971" s="43"/>
      <c r="AD971" s="43"/>
    </row>
    <row r="972" spans="1:30" ht="14.65" customHeight="1" x14ac:dyDescent="0.25">
      <c r="A972" s="42" t="str">
        <f>_xlfn.XLOOKUP(StatementLookup[[#This Row],[TopicID]],TopicLookup[TopicID],TopicLookup[SyllabusSubject])</f>
        <v>Physics</v>
      </c>
      <c r="B972" s="43">
        <f>_xlfn.XLOOKUP(StatementLookup[[#This Row],[TopicID]],TopicLookup[TopicID],TopicLookup[SyllabusKeyStage])</f>
        <v>4</v>
      </c>
      <c r="C972" s="43" t="str">
        <f>_xlfn.XLOOKUP(StatementLookup[[#This Row],[TopicID]],topics!I:I,topics!D:D)</f>
        <v>KS4.Physics</v>
      </c>
      <c r="D972" s="43" t="str">
        <f>_xlfn.XLOOKUP(StatementLookup[[#This Row],[TopicID]],topics!I:I,topics!E:E)</f>
        <v>KS4.Physics.Core</v>
      </c>
      <c r="E972" s="44" t="s">
        <v>90</v>
      </c>
      <c r="F972" s="36" t="s">
        <v>10</v>
      </c>
      <c r="G972" s="45">
        <v>1</v>
      </c>
      <c r="H972" s="36">
        <v>1</v>
      </c>
      <c r="I972" s="46">
        <v>3</v>
      </c>
      <c r="J97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v>
      </c>
      <c r="K97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P1.1</v>
      </c>
      <c r="L97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P1.1.3</v>
      </c>
      <c r="M972" s="26" t="str">
        <f>IF(ISERROR(_xlfn.XLOOKUP(StatementLookup[[#This Row],[TopicID]],TopicLookup[TopicID],TopicLookup[TopicTitle])),"",_xlfn.XLOOKUP(StatementLookup[[#This Row],[TopicID]],TopicLookup[TopicID],TopicLookup[TopicTitle]))</f>
        <v>Key Concepts In Physics</v>
      </c>
      <c r="N972" s="42" t="str">
        <f>IF(ISERROR(_xlfn.XLOOKUP(StatementLookup[[#This Row],[LessonID]],LessonLookup[LessonID],LessonLookup[LessonTitle])),"",_xlfn.XLOOKUP(StatementLookup[[#This Row],[LessonID]],LessonLookup[LessonID],LessonLookup[LessonTitle]))</f>
        <v>Scientific Notation And Prefixes???</v>
      </c>
      <c r="O972" s="1" t="str">
        <f>IF(StatementLookup[[#This Row],[LearningStatementEnter]]="",StatementLookup[[#This Row],[LearningStatementAuto]],StatementLookup[[#This Row],[LearningStatementEnter]])</f>
        <v>Incomplete</v>
      </c>
      <c r="P972" s="1"/>
      <c r="Q972" s="1" t="s">
        <v>2953</v>
      </c>
      <c r="R972" s="1"/>
      <c r="S97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72" s="43"/>
      <c r="U972" s="43"/>
      <c r="V972" s="43"/>
      <c r="W972" s="43"/>
      <c r="X972" s="43"/>
      <c r="Y972" s="43"/>
      <c r="Z972" s="43"/>
      <c r="AA972" s="43"/>
      <c r="AC972" s="43"/>
      <c r="AD972" s="43"/>
    </row>
    <row r="973" spans="1:30" ht="14.65" customHeight="1" x14ac:dyDescent="0.25">
      <c r="A973" s="42" t="str">
        <f>_xlfn.XLOOKUP(StatementLookup[[#This Row],[TopicID]],TopicLookup[TopicID],TopicLookup[SyllabusSubject])</f>
        <v>Physics</v>
      </c>
      <c r="B973" s="43">
        <f>_xlfn.XLOOKUP(StatementLookup[[#This Row],[TopicID]],TopicLookup[TopicID],TopicLookup[SyllabusKeyStage])</f>
        <v>4</v>
      </c>
      <c r="C973" s="43" t="str">
        <f>_xlfn.XLOOKUP(StatementLookup[[#This Row],[TopicID]],topics!I:I,topics!D:D)</f>
        <v>KS4.Physics</v>
      </c>
      <c r="D973" s="43" t="str">
        <f>_xlfn.XLOOKUP(StatementLookup[[#This Row],[TopicID]],topics!I:I,topics!E:E)</f>
        <v>KS4.Physics.Core</v>
      </c>
      <c r="E973" s="44" t="s">
        <v>90</v>
      </c>
      <c r="F973" s="36" t="s">
        <v>10</v>
      </c>
      <c r="G973" s="45">
        <v>1</v>
      </c>
      <c r="H973" s="36">
        <v>1</v>
      </c>
      <c r="I973" s="46">
        <v>4</v>
      </c>
      <c r="J97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v>
      </c>
      <c r="K97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P1.1</v>
      </c>
      <c r="L97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P1.1.4</v>
      </c>
      <c r="M973" s="26" t="str">
        <f>IF(ISERROR(_xlfn.XLOOKUP(StatementLookup[[#This Row],[TopicID]],TopicLookup[TopicID],TopicLookup[TopicTitle])),"",_xlfn.XLOOKUP(StatementLookup[[#This Row],[TopicID]],TopicLookup[TopicID],TopicLookup[TopicTitle]))</f>
        <v>Key Concepts In Physics</v>
      </c>
      <c r="N973" s="42" t="str">
        <f>IF(ISERROR(_xlfn.XLOOKUP(StatementLookup[[#This Row],[LessonID]],LessonLookup[LessonID],LessonLookup[LessonTitle])),"",_xlfn.XLOOKUP(StatementLookup[[#This Row],[LessonID]],LessonLookup[LessonID],LessonLookup[LessonTitle]))</f>
        <v>Scientific Notation And Prefixes???</v>
      </c>
      <c r="O973" s="1" t="str">
        <f>IF(StatementLookup[[#This Row],[LearningStatementEnter]]="",StatementLookup[[#This Row],[LearningStatementAuto]],StatementLookup[[#This Row],[LearningStatementEnter]])</f>
        <v>Incomplete</v>
      </c>
      <c r="P973" s="1"/>
      <c r="Q973" s="1" t="s">
        <v>2953</v>
      </c>
      <c r="R973" s="1"/>
      <c r="S97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73" s="43"/>
      <c r="U973" s="43"/>
      <c r="V973" s="43"/>
      <c r="W973" s="43"/>
      <c r="X973" s="43"/>
      <c r="Y973" s="43"/>
      <c r="Z973" s="43"/>
      <c r="AA973" s="43"/>
      <c r="AC973" s="43"/>
      <c r="AD973" s="43"/>
    </row>
    <row r="974" spans="1:30" ht="14.65" customHeight="1" x14ac:dyDescent="0.25">
      <c r="A974" s="42" t="str">
        <f>_xlfn.XLOOKUP(StatementLookup[[#This Row],[TopicID]],TopicLookup[TopicID],TopicLookup[SyllabusSubject])</f>
        <v>Physics</v>
      </c>
      <c r="B974" s="43">
        <f>_xlfn.XLOOKUP(StatementLookup[[#This Row],[TopicID]],TopicLookup[TopicID],TopicLookup[SyllabusKeyStage])</f>
        <v>4</v>
      </c>
      <c r="C974" s="43" t="str">
        <f>_xlfn.XLOOKUP(StatementLookup[[#This Row],[TopicID]],topics!I:I,topics!D:D)</f>
        <v>KS4.Physics</v>
      </c>
      <c r="D974" s="43" t="str">
        <f>_xlfn.XLOOKUP(StatementLookup[[#This Row],[TopicID]],topics!I:I,topics!E:E)</f>
        <v>KS4.Physics.Core</v>
      </c>
      <c r="E974" s="44" t="s">
        <v>90</v>
      </c>
      <c r="F974" s="36" t="s">
        <v>10</v>
      </c>
      <c r="G974" s="45">
        <v>1</v>
      </c>
      <c r="H974" s="36">
        <v>1</v>
      </c>
      <c r="I974" s="46">
        <v>5</v>
      </c>
      <c r="J97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v>
      </c>
      <c r="K97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P1.1</v>
      </c>
      <c r="L97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P1.1.5</v>
      </c>
      <c r="M974" s="26" t="str">
        <f>IF(ISERROR(_xlfn.XLOOKUP(StatementLookup[[#This Row],[TopicID]],TopicLookup[TopicID],TopicLookup[TopicTitle])),"",_xlfn.XLOOKUP(StatementLookup[[#This Row],[TopicID]],TopicLookup[TopicID],TopicLookup[TopicTitle]))</f>
        <v>Key Concepts In Physics</v>
      </c>
      <c r="N974" s="42" t="str">
        <f>IF(ISERROR(_xlfn.XLOOKUP(StatementLookup[[#This Row],[LessonID]],LessonLookup[LessonID],LessonLookup[LessonTitle])),"",_xlfn.XLOOKUP(StatementLookup[[#This Row],[LessonID]],LessonLookup[LessonID],LessonLookup[LessonTitle]))</f>
        <v>Scientific Notation And Prefixes???</v>
      </c>
      <c r="O974" s="1" t="str">
        <f>IF(StatementLookup[[#This Row],[LearningStatementEnter]]="",StatementLookup[[#This Row],[LearningStatementAuto]],StatementLookup[[#This Row],[LearningStatementEnter]])</f>
        <v>Incomplete</v>
      </c>
      <c r="P974" s="1"/>
      <c r="Q974" s="1" t="s">
        <v>2953</v>
      </c>
      <c r="R974" s="1"/>
      <c r="S97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74" s="43"/>
      <c r="U974" s="43"/>
      <c r="V974" s="43"/>
      <c r="W974" s="43"/>
      <c r="X974" s="43"/>
      <c r="Y974" s="43"/>
      <c r="Z974" s="43"/>
      <c r="AA974" s="43"/>
      <c r="AC974" s="43"/>
      <c r="AD974" s="43"/>
    </row>
    <row r="975" spans="1:30" ht="14.65" customHeight="1" x14ac:dyDescent="0.25">
      <c r="A975" s="42" t="str">
        <f>_xlfn.XLOOKUP(StatementLookup[[#This Row],[TopicID]],TopicLookup[TopicID],TopicLookup[SyllabusSubject])</f>
        <v>Physics</v>
      </c>
      <c r="B975" s="43">
        <f>_xlfn.XLOOKUP(StatementLookup[[#This Row],[TopicID]],TopicLookup[TopicID],TopicLookup[SyllabusKeyStage])</f>
        <v>4</v>
      </c>
      <c r="C975" s="43" t="str">
        <f>_xlfn.XLOOKUP(StatementLookup[[#This Row],[TopicID]],topics!I:I,topics!D:D)</f>
        <v>KS4.Physics</v>
      </c>
      <c r="D975" s="43" t="str">
        <f>_xlfn.XLOOKUP(StatementLookup[[#This Row],[TopicID]],topics!I:I,topics!E:E)</f>
        <v>KS4.Physics.Core</v>
      </c>
      <c r="E975" s="44" t="s">
        <v>90</v>
      </c>
      <c r="F975" s="36" t="s">
        <v>10</v>
      </c>
      <c r="G975" s="45">
        <v>1</v>
      </c>
      <c r="H975" s="36">
        <v>2</v>
      </c>
      <c r="I975" s="46">
        <v>1</v>
      </c>
      <c r="J97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v>
      </c>
      <c r="K97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P1.2</v>
      </c>
      <c r="L97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P1.2.1</v>
      </c>
      <c r="M975" s="26" t="str">
        <f>IF(ISERROR(_xlfn.XLOOKUP(StatementLookup[[#This Row],[TopicID]],TopicLookup[TopicID],TopicLookup[TopicTitle])),"",_xlfn.XLOOKUP(StatementLookup[[#This Row],[TopicID]],TopicLookup[TopicID],TopicLookup[TopicTitle]))</f>
        <v>Key Concepts In Physics</v>
      </c>
      <c r="N975" s="42" t="str">
        <f>IF(ISERROR(_xlfn.XLOOKUP(StatementLookup[[#This Row],[LessonID]],LessonLookup[LessonID],LessonLookup[LessonTitle])),"",_xlfn.XLOOKUP(StatementLookup[[#This Row],[LessonID]],LessonLookup[LessonID],LessonLookup[LessonTitle]))</f>
        <v>Measurement???</v>
      </c>
      <c r="O975" s="1" t="str">
        <f>IF(StatementLookup[[#This Row],[LearningStatementEnter]]="",StatementLookup[[#This Row],[LearningStatementAuto]],StatementLookup[[#This Row],[LearningStatementEnter]])</f>
        <v>Incomplete</v>
      </c>
      <c r="P975" s="1"/>
      <c r="Q975" s="1" t="s">
        <v>2953</v>
      </c>
      <c r="R975" s="1"/>
      <c r="S97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75" s="43"/>
      <c r="U975" s="43"/>
      <c r="V975" s="43"/>
      <c r="W975" s="43"/>
      <c r="X975" s="43"/>
      <c r="Y975" s="43"/>
      <c r="Z975" s="43"/>
      <c r="AA975" s="43"/>
      <c r="AC975" s="43"/>
      <c r="AD975" s="43"/>
    </row>
    <row r="976" spans="1:30" ht="14.65" customHeight="1" x14ac:dyDescent="0.25">
      <c r="A976" s="42" t="str">
        <f>_xlfn.XLOOKUP(StatementLookup[[#This Row],[TopicID]],TopicLookup[TopicID],TopicLookup[SyllabusSubject])</f>
        <v>Physics</v>
      </c>
      <c r="B976" s="43">
        <f>_xlfn.XLOOKUP(StatementLookup[[#This Row],[TopicID]],TopicLookup[TopicID],TopicLookup[SyllabusKeyStage])</f>
        <v>4</v>
      </c>
      <c r="C976" s="43" t="str">
        <f>_xlfn.XLOOKUP(StatementLookup[[#This Row],[TopicID]],topics!I:I,topics!D:D)</f>
        <v>KS4.Physics</v>
      </c>
      <c r="D976" s="43" t="str">
        <f>_xlfn.XLOOKUP(StatementLookup[[#This Row],[TopicID]],topics!I:I,topics!E:E)</f>
        <v>KS4.Physics.Core</v>
      </c>
      <c r="E976" s="44" t="s">
        <v>90</v>
      </c>
      <c r="F976" s="36" t="s">
        <v>10</v>
      </c>
      <c r="G976" s="45">
        <v>1</v>
      </c>
      <c r="H976" s="36">
        <v>2</v>
      </c>
      <c r="I976" s="46">
        <v>2</v>
      </c>
      <c r="J97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v>
      </c>
      <c r="K97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P1.2</v>
      </c>
      <c r="L97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P1.2.2</v>
      </c>
      <c r="M976" s="26" t="str">
        <f>IF(ISERROR(_xlfn.XLOOKUP(StatementLookup[[#This Row],[TopicID]],TopicLookup[TopicID],TopicLookup[TopicTitle])),"",_xlfn.XLOOKUP(StatementLookup[[#This Row],[TopicID]],TopicLookup[TopicID],TopicLookup[TopicTitle]))</f>
        <v>Key Concepts In Physics</v>
      </c>
      <c r="N976" s="42" t="str">
        <f>IF(ISERROR(_xlfn.XLOOKUP(StatementLookup[[#This Row],[LessonID]],LessonLookup[LessonID],LessonLookup[LessonTitle])),"",_xlfn.XLOOKUP(StatementLookup[[#This Row],[LessonID]],LessonLookup[LessonID],LessonLookup[LessonTitle]))</f>
        <v>Measurement???</v>
      </c>
      <c r="O976" s="1" t="str">
        <f>IF(StatementLookup[[#This Row],[LearningStatementEnter]]="",StatementLookup[[#This Row],[LearningStatementAuto]],StatementLookup[[#This Row],[LearningStatementEnter]])</f>
        <v>Incomplete</v>
      </c>
      <c r="P976" s="1"/>
      <c r="Q976" s="1" t="s">
        <v>2953</v>
      </c>
      <c r="R976" s="1"/>
      <c r="S97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76" s="43"/>
      <c r="U976" s="43"/>
      <c r="V976" s="43"/>
      <c r="W976" s="43"/>
      <c r="X976" s="43"/>
      <c r="Y976" s="43"/>
      <c r="Z976" s="43"/>
      <c r="AA976" s="43"/>
      <c r="AC976" s="43"/>
      <c r="AD976" s="43"/>
    </row>
    <row r="977" spans="1:30" ht="14.65" customHeight="1" x14ac:dyDescent="0.25">
      <c r="A977" s="42" t="str">
        <f>_xlfn.XLOOKUP(StatementLookup[[#This Row],[TopicID]],TopicLookup[TopicID],TopicLookup[SyllabusSubject])</f>
        <v>Physics</v>
      </c>
      <c r="B977" s="43">
        <f>_xlfn.XLOOKUP(StatementLookup[[#This Row],[TopicID]],TopicLookup[TopicID],TopicLookup[SyllabusKeyStage])</f>
        <v>4</v>
      </c>
      <c r="C977" s="43" t="str">
        <f>_xlfn.XLOOKUP(StatementLookup[[#This Row],[TopicID]],topics!I:I,topics!D:D)</f>
        <v>KS4.Physics</v>
      </c>
      <c r="D977" s="43" t="str">
        <f>_xlfn.XLOOKUP(StatementLookup[[#This Row],[TopicID]],topics!I:I,topics!E:E)</f>
        <v>KS4.Physics.Core</v>
      </c>
      <c r="E977" s="44" t="s">
        <v>90</v>
      </c>
      <c r="F977" s="36" t="s">
        <v>10</v>
      </c>
      <c r="G977" s="45">
        <v>1</v>
      </c>
      <c r="H977" s="36">
        <v>2</v>
      </c>
      <c r="I977" s="46">
        <v>3</v>
      </c>
      <c r="J97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v>
      </c>
      <c r="K97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P1.2</v>
      </c>
      <c r="L97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P1.2.3</v>
      </c>
      <c r="M977" s="26" t="str">
        <f>IF(ISERROR(_xlfn.XLOOKUP(StatementLookup[[#This Row],[TopicID]],TopicLookup[TopicID],TopicLookup[TopicTitle])),"",_xlfn.XLOOKUP(StatementLookup[[#This Row],[TopicID]],TopicLookup[TopicID],TopicLookup[TopicTitle]))</f>
        <v>Key Concepts In Physics</v>
      </c>
      <c r="N977" s="42" t="str">
        <f>IF(ISERROR(_xlfn.XLOOKUP(StatementLookup[[#This Row],[LessonID]],LessonLookup[LessonID],LessonLookup[LessonTitle])),"",_xlfn.XLOOKUP(StatementLookup[[#This Row],[LessonID]],LessonLookup[LessonID],LessonLookup[LessonTitle]))</f>
        <v>Measurement???</v>
      </c>
      <c r="O977" s="1" t="str">
        <f>IF(StatementLookup[[#This Row],[LearningStatementEnter]]="",StatementLookup[[#This Row],[LearningStatementAuto]],StatementLookup[[#This Row],[LearningStatementEnter]])</f>
        <v>Incomplete</v>
      </c>
      <c r="P977" s="1"/>
      <c r="Q977" s="1" t="s">
        <v>2953</v>
      </c>
      <c r="R977" s="1"/>
      <c r="S97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77" s="43"/>
      <c r="U977" s="43"/>
      <c r="V977" s="43"/>
      <c r="W977" s="43"/>
      <c r="X977" s="43"/>
      <c r="Y977" s="43"/>
      <c r="Z977" s="43"/>
      <c r="AA977" s="43"/>
      <c r="AC977" s="43"/>
      <c r="AD977" s="43"/>
    </row>
    <row r="978" spans="1:30" ht="14.65" customHeight="1" x14ac:dyDescent="0.25">
      <c r="A978" s="42" t="str">
        <f>_xlfn.XLOOKUP(StatementLookup[[#This Row],[TopicID]],TopicLookup[TopicID],TopicLookup[SyllabusSubject])</f>
        <v>Physics</v>
      </c>
      <c r="B978" s="43">
        <f>_xlfn.XLOOKUP(StatementLookup[[#This Row],[TopicID]],TopicLookup[TopicID],TopicLookup[SyllabusKeyStage])</f>
        <v>4</v>
      </c>
      <c r="C978" s="43" t="str">
        <f>_xlfn.XLOOKUP(StatementLookup[[#This Row],[TopicID]],topics!I:I,topics!D:D)</f>
        <v>KS4.Physics</v>
      </c>
      <c r="D978" s="43" t="str">
        <f>_xlfn.XLOOKUP(StatementLookup[[#This Row],[TopicID]],topics!I:I,topics!E:E)</f>
        <v>KS4.Physics.Core</v>
      </c>
      <c r="E978" s="44" t="s">
        <v>90</v>
      </c>
      <c r="F978" s="36" t="s">
        <v>10</v>
      </c>
      <c r="G978" s="45">
        <v>1</v>
      </c>
      <c r="H978" s="36">
        <v>2</v>
      </c>
      <c r="I978" s="46">
        <v>4</v>
      </c>
      <c r="J97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v>
      </c>
      <c r="K97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P1.2</v>
      </c>
      <c r="L97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P1.2.4</v>
      </c>
      <c r="M978" s="26" t="str">
        <f>IF(ISERROR(_xlfn.XLOOKUP(StatementLookup[[#This Row],[TopicID]],TopicLookup[TopicID],TopicLookup[TopicTitle])),"",_xlfn.XLOOKUP(StatementLookup[[#This Row],[TopicID]],TopicLookup[TopicID],TopicLookup[TopicTitle]))</f>
        <v>Key Concepts In Physics</v>
      </c>
      <c r="N978" s="42" t="str">
        <f>IF(ISERROR(_xlfn.XLOOKUP(StatementLookup[[#This Row],[LessonID]],LessonLookup[LessonID],LessonLookup[LessonTitle])),"",_xlfn.XLOOKUP(StatementLookup[[#This Row],[LessonID]],LessonLookup[LessonID],LessonLookup[LessonTitle]))</f>
        <v>Measurement???</v>
      </c>
      <c r="O978" s="1" t="str">
        <f>IF(StatementLookup[[#This Row],[LearningStatementEnter]]="",StatementLookup[[#This Row],[LearningStatementAuto]],StatementLookup[[#This Row],[LearningStatementEnter]])</f>
        <v>Incomplete</v>
      </c>
      <c r="P978" s="1"/>
      <c r="Q978" s="1" t="s">
        <v>2953</v>
      </c>
      <c r="R978" s="1"/>
      <c r="S97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78" s="43"/>
      <c r="U978" s="43"/>
      <c r="V978" s="43"/>
      <c r="W978" s="43"/>
      <c r="X978" s="43"/>
      <c r="Y978" s="43"/>
      <c r="Z978" s="43"/>
      <c r="AA978" s="43"/>
      <c r="AC978" s="43"/>
      <c r="AD978" s="43"/>
    </row>
    <row r="979" spans="1:30" ht="14.65" customHeight="1" x14ac:dyDescent="0.25">
      <c r="A979" s="42" t="str">
        <f>_xlfn.XLOOKUP(StatementLookup[[#This Row],[TopicID]],TopicLookup[TopicID],TopicLookup[SyllabusSubject])</f>
        <v>Physics</v>
      </c>
      <c r="B979" s="43">
        <f>_xlfn.XLOOKUP(StatementLookup[[#This Row],[TopicID]],TopicLookup[TopicID],TopicLookup[SyllabusKeyStage])</f>
        <v>4</v>
      </c>
      <c r="C979" s="43" t="str">
        <f>_xlfn.XLOOKUP(StatementLookup[[#This Row],[TopicID]],topics!I:I,topics!D:D)</f>
        <v>KS4.Physics</v>
      </c>
      <c r="D979" s="43" t="str">
        <f>_xlfn.XLOOKUP(StatementLookup[[#This Row],[TopicID]],topics!I:I,topics!E:E)</f>
        <v>KS4.Physics.Core</v>
      </c>
      <c r="E979" s="44" t="s">
        <v>90</v>
      </c>
      <c r="F979" s="36" t="s">
        <v>10</v>
      </c>
      <c r="G979" s="45">
        <v>1</v>
      </c>
      <c r="H979" s="36">
        <v>2</v>
      </c>
      <c r="I979" s="46">
        <v>5</v>
      </c>
      <c r="J97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v>
      </c>
      <c r="K97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P1.2</v>
      </c>
      <c r="L97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P1.2.5</v>
      </c>
      <c r="M979" s="26" t="str">
        <f>IF(ISERROR(_xlfn.XLOOKUP(StatementLookup[[#This Row],[TopicID]],TopicLookup[TopicID],TopicLookup[TopicTitle])),"",_xlfn.XLOOKUP(StatementLookup[[#This Row],[TopicID]],TopicLookup[TopicID],TopicLookup[TopicTitle]))</f>
        <v>Key Concepts In Physics</v>
      </c>
      <c r="N979" s="42" t="str">
        <f>IF(ISERROR(_xlfn.XLOOKUP(StatementLookup[[#This Row],[LessonID]],LessonLookup[LessonID],LessonLookup[LessonTitle])),"",_xlfn.XLOOKUP(StatementLookup[[#This Row],[LessonID]],LessonLookup[LessonID],LessonLookup[LessonTitle]))</f>
        <v>Measurement???</v>
      </c>
      <c r="O979" s="1" t="str">
        <f>IF(StatementLookup[[#This Row],[LearningStatementEnter]]="",StatementLookup[[#This Row],[LearningStatementAuto]],StatementLookup[[#This Row],[LearningStatementEnter]])</f>
        <v>Incomplete</v>
      </c>
      <c r="P979" s="1"/>
      <c r="Q979" s="1" t="s">
        <v>2953</v>
      </c>
      <c r="R979" s="1"/>
      <c r="S97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79" s="43"/>
      <c r="U979" s="43"/>
      <c r="V979" s="43"/>
      <c r="W979" s="43"/>
      <c r="X979" s="43"/>
      <c r="Y979" s="43"/>
      <c r="Z979" s="43"/>
      <c r="AA979" s="43"/>
      <c r="AC979" s="43"/>
      <c r="AD979" s="43"/>
    </row>
    <row r="980" spans="1:30" ht="14.65" customHeight="1" x14ac:dyDescent="0.25">
      <c r="A980" s="42" t="str">
        <f>_xlfn.XLOOKUP(StatementLookup[[#This Row],[TopicID]],TopicLookup[TopicID],TopicLookup[SyllabusSubject])</f>
        <v>Physics</v>
      </c>
      <c r="B980" s="43">
        <f>_xlfn.XLOOKUP(StatementLookup[[#This Row],[TopicID]],TopicLookup[TopicID],TopicLookup[SyllabusKeyStage])</f>
        <v>4</v>
      </c>
      <c r="C980" s="43" t="str">
        <f>_xlfn.XLOOKUP(StatementLookup[[#This Row],[TopicID]],topics!I:I,topics!D:D)</f>
        <v>KS4.Physics</v>
      </c>
      <c r="D980" s="43" t="str">
        <f>_xlfn.XLOOKUP(StatementLookup[[#This Row],[TopicID]],topics!I:I,topics!E:E)</f>
        <v>KS4.Physics.Core</v>
      </c>
      <c r="E980" s="44" t="s">
        <v>90</v>
      </c>
      <c r="F980" s="36" t="s">
        <v>10</v>
      </c>
      <c r="G980" s="45">
        <v>1</v>
      </c>
      <c r="H980" s="36">
        <v>2</v>
      </c>
      <c r="I980" s="46">
        <v>6</v>
      </c>
      <c r="J98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v>
      </c>
      <c r="K98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P1.2</v>
      </c>
      <c r="L98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P1.2.6</v>
      </c>
      <c r="M980" s="26" t="str">
        <f>IF(ISERROR(_xlfn.XLOOKUP(StatementLookup[[#This Row],[TopicID]],TopicLookup[TopicID],TopicLookup[TopicTitle])),"",_xlfn.XLOOKUP(StatementLookup[[#This Row],[TopicID]],TopicLookup[TopicID],TopicLookup[TopicTitle]))</f>
        <v>Key Concepts In Physics</v>
      </c>
      <c r="N980" s="42" t="str">
        <f>IF(ISERROR(_xlfn.XLOOKUP(StatementLookup[[#This Row],[LessonID]],LessonLookup[LessonID],LessonLookup[LessonTitle])),"",_xlfn.XLOOKUP(StatementLookup[[#This Row],[LessonID]],LessonLookup[LessonID],LessonLookup[LessonTitle]))</f>
        <v>Measurement???</v>
      </c>
      <c r="O980" s="1" t="str">
        <f>IF(StatementLookup[[#This Row],[LearningStatementEnter]]="",StatementLookup[[#This Row],[LearningStatementAuto]],StatementLookup[[#This Row],[LearningStatementEnter]])</f>
        <v>Incomplete</v>
      </c>
      <c r="P980" s="1"/>
      <c r="Q980" s="1" t="s">
        <v>2953</v>
      </c>
      <c r="R980" s="1"/>
      <c r="S98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80" s="43"/>
      <c r="U980" s="43"/>
      <c r="V980" s="43"/>
      <c r="W980" s="43"/>
      <c r="X980" s="43"/>
      <c r="Y980" s="43"/>
      <c r="Z980" s="43"/>
      <c r="AA980" s="43"/>
      <c r="AC980" s="43"/>
      <c r="AD980" s="43"/>
    </row>
    <row r="981" spans="1:30" ht="14.65" customHeight="1" x14ac:dyDescent="0.25">
      <c r="A981" s="42" t="str">
        <f>_xlfn.XLOOKUP(StatementLookup[[#This Row],[TopicID]],TopicLookup[TopicID],TopicLookup[SyllabusSubject])</f>
        <v>Physics</v>
      </c>
      <c r="B981" s="43">
        <f>_xlfn.XLOOKUP(StatementLookup[[#This Row],[TopicID]],TopicLookup[TopicID],TopicLookup[SyllabusKeyStage])</f>
        <v>4</v>
      </c>
      <c r="C981" s="43" t="str">
        <f>_xlfn.XLOOKUP(StatementLookup[[#This Row],[TopicID]],topics!I:I,topics!D:D)</f>
        <v>KS4.Physics</v>
      </c>
      <c r="D981" s="43" t="str">
        <f>_xlfn.XLOOKUP(StatementLookup[[#This Row],[TopicID]],topics!I:I,topics!E:E)</f>
        <v>Y10.Physics</v>
      </c>
      <c r="E981" s="44" t="s">
        <v>90</v>
      </c>
      <c r="F981" s="36" t="s">
        <v>10</v>
      </c>
      <c r="G981" s="45">
        <v>2</v>
      </c>
      <c r="H981" s="36">
        <v>1</v>
      </c>
      <c r="I981" s="46">
        <v>1</v>
      </c>
      <c r="J98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98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P2.1</v>
      </c>
      <c r="L98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P2.1.1</v>
      </c>
      <c r="M981" s="26" t="str">
        <f>IF(ISERROR(_xlfn.XLOOKUP(StatementLookup[[#This Row],[TopicID]],TopicLookup[TopicID],TopicLookup[TopicTitle])),"",_xlfn.XLOOKUP(StatementLookup[[#This Row],[TopicID]],TopicLookup[TopicID],TopicLookup[TopicTitle]))</f>
        <v>Motion And Forces</v>
      </c>
      <c r="N981" s="42" t="str">
        <f>IF(ISERROR(_xlfn.XLOOKUP(StatementLookup[[#This Row],[LessonID]],LessonLookup[LessonID],LessonLookup[LessonTitle])),"",_xlfn.XLOOKUP(StatementLookup[[#This Row],[LessonID]],LessonLookup[LessonID],LessonLookup[LessonTitle]))</f>
        <v>Vectors And Scalars</v>
      </c>
      <c r="O981" s="1" t="str">
        <f>IF(StatementLookup[[#This Row],[LearningStatementEnter]]="",StatementLookup[[#This Row],[LearningStatementAuto]],StatementLookup[[#This Row],[LearningStatementEnter]])</f>
        <v>Describe the difference between weight and mass</v>
      </c>
      <c r="P981" s="43" t="s">
        <v>1945</v>
      </c>
      <c r="Q981" s="1" t="s">
        <v>2953</v>
      </c>
      <c r="R981" s="1"/>
      <c r="S98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81" s="43"/>
      <c r="U981" s="43"/>
      <c r="V981" s="43"/>
      <c r="W981" s="43"/>
      <c r="X981" s="43"/>
      <c r="Y981" s="43"/>
      <c r="Z981" s="43"/>
      <c r="AA981" s="43"/>
      <c r="AC981" s="43"/>
      <c r="AD981" s="43"/>
    </row>
    <row r="982" spans="1:30" ht="14.65" customHeight="1" x14ac:dyDescent="0.25">
      <c r="A982" s="42" t="str">
        <f>_xlfn.XLOOKUP(StatementLookup[[#This Row],[TopicID]],TopicLookup[TopicID],TopicLookup[SyllabusSubject])</f>
        <v>Physics</v>
      </c>
      <c r="B982" s="43">
        <f>_xlfn.XLOOKUP(StatementLookup[[#This Row],[TopicID]],TopicLookup[TopicID],TopicLookup[SyllabusKeyStage])</f>
        <v>4</v>
      </c>
      <c r="C982" s="43" t="str">
        <f>_xlfn.XLOOKUP(StatementLookup[[#This Row],[TopicID]],topics!I:I,topics!D:D)</f>
        <v>KS4.Physics</v>
      </c>
      <c r="D982" s="43" t="str">
        <f>_xlfn.XLOOKUP(StatementLookup[[#This Row],[TopicID]],topics!I:I,topics!E:E)</f>
        <v>Y10.Physics</v>
      </c>
      <c r="E982" s="44" t="s">
        <v>90</v>
      </c>
      <c r="F982" s="36" t="s">
        <v>10</v>
      </c>
      <c r="G982" s="45">
        <v>2</v>
      </c>
      <c r="H982" s="36">
        <v>1</v>
      </c>
      <c r="I982" s="46">
        <v>2</v>
      </c>
      <c r="J98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98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P2.1</v>
      </c>
      <c r="L98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P2.1.2</v>
      </c>
      <c r="M982" s="26" t="str">
        <f>IF(ISERROR(_xlfn.XLOOKUP(StatementLookup[[#This Row],[TopicID]],TopicLookup[TopicID],TopicLookup[TopicTitle])),"",_xlfn.XLOOKUP(StatementLookup[[#This Row],[TopicID]],TopicLookup[TopicID],TopicLookup[TopicTitle]))</f>
        <v>Motion And Forces</v>
      </c>
      <c r="N982" s="42" t="str">
        <f>IF(ISERROR(_xlfn.XLOOKUP(StatementLookup[[#This Row],[LessonID]],LessonLookup[LessonID],LessonLookup[LessonTitle])),"",_xlfn.XLOOKUP(StatementLookup[[#This Row],[LessonID]],LessonLookup[LessonID],LessonLookup[LessonTitle]))</f>
        <v>Vectors And Scalars</v>
      </c>
      <c r="O982" s="1" t="str">
        <f>IF(StatementLookup[[#This Row],[LearningStatementEnter]]="",StatementLookup[[#This Row],[LearningStatementAuto]],StatementLookup[[#This Row],[LearningStatementEnter]])</f>
        <v>Explain the difference between a vector and a scalar quantity</v>
      </c>
      <c r="P982" s="43" t="s">
        <v>1946</v>
      </c>
      <c r="Q982" s="1" t="s">
        <v>2953</v>
      </c>
      <c r="R982" s="1"/>
      <c r="S98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82" s="43"/>
      <c r="U982" s="43"/>
      <c r="V982" s="43"/>
      <c r="W982" s="43"/>
      <c r="X982" s="43"/>
      <c r="Y982" s="43"/>
      <c r="Z982" s="43"/>
      <c r="AA982" s="43"/>
      <c r="AC982" s="43"/>
      <c r="AD982" s="43"/>
    </row>
    <row r="983" spans="1:30" ht="14.65" customHeight="1" x14ac:dyDescent="0.25">
      <c r="A983" s="42" t="str">
        <f>_xlfn.XLOOKUP(StatementLookup[[#This Row],[TopicID]],TopicLookup[TopicID],TopicLookup[SyllabusSubject])</f>
        <v>Physics</v>
      </c>
      <c r="B983" s="43">
        <f>_xlfn.XLOOKUP(StatementLookup[[#This Row],[TopicID]],TopicLookup[TopicID],TopicLookup[SyllabusKeyStage])</f>
        <v>4</v>
      </c>
      <c r="C983" s="43" t="str">
        <f>_xlfn.XLOOKUP(StatementLookup[[#This Row],[TopicID]],topics!I:I,topics!D:D)</f>
        <v>KS4.Physics</v>
      </c>
      <c r="D983" s="43" t="str">
        <f>_xlfn.XLOOKUP(StatementLookup[[#This Row],[TopicID]],topics!I:I,topics!E:E)</f>
        <v>Y10.Physics</v>
      </c>
      <c r="E983" s="44" t="s">
        <v>90</v>
      </c>
      <c r="F983" s="36" t="s">
        <v>10</v>
      </c>
      <c r="G983" s="45">
        <v>2</v>
      </c>
      <c r="H983" s="36">
        <v>1</v>
      </c>
      <c r="I983" s="46">
        <v>3</v>
      </c>
      <c r="J98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98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P2.1</v>
      </c>
      <c r="L98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P2.1.3</v>
      </c>
      <c r="M983" s="26" t="str">
        <f>IF(ISERROR(_xlfn.XLOOKUP(StatementLookup[[#This Row],[TopicID]],TopicLookup[TopicID],TopicLookup[TopicTitle])),"",_xlfn.XLOOKUP(StatementLookup[[#This Row],[TopicID]],TopicLookup[TopicID],TopicLookup[TopicTitle]))</f>
        <v>Motion And Forces</v>
      </c>
      <c r="N983" s="42" t="str">
        <f>IF(ISERROR(_xlfn.XLOOKUP(StatementLookup[[#This Row],[LessonID]],LessonLookup[LessonID],LessonLookup[LessonTitle])),"",_xlfn.XLOOKUP(StatementLookup[[#This Row],[LessonID]],LessonLookup[LessonID],LessonLookup[LessonTitle]))</f>
        <v>Vectors And Scalars</v>
      </c>
      <c r="O983" s="1" t="str">
        <f>IF(StatementLookup[[#This Row],[LearningStatementEnter]]="",StatementLookup[[#This Row],[LearningStatementAuto]],StatementLookup[[#This Row],[LearningStatementEnter]])</f>
        <v>Describe the difference between displacement and distance</v>
      </c>
      <c r="P983" s="43" t="s">
        <v>1947</v>
      </c>
      <c r="Q983" s="1" t="s">
        <v>2953</v>
      </c>
      <c r="R983" s="1"/>
      <c r="S98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83" s="43"/>
      <c r="U983" s="43"/>
      <c r="V983" s="43"/>
      <c r="W983" s="43"/>
      <c r="X983" s="43"/>
      <c r="Y983" s="43"/>
      <c r="Z983" s="43"/>
      <c r="AA983" s="43"/>
      <c r="AC983" s="43"/>
      <c r="AD983" s="43"/>
    </row>
    <row r="984" spans="1:30" ht="14.65" customHeight="1" x14ac:dyDescent="0.25">
      <c r="A984" s="42" t="str">
        <f>_xlfn.XLOOKUP(StatementLookup[[#This Row],[TopicID]],TopicLookup[TopicID],TopicLookup[SyllabusSubject])</f>
        <v>Physics</v>
      </c>
      <c r="B984" s="43">
        <f>_xlfn.XLOOKUP(StatementLookup[[#This Row],[TopicID]],TopicLookup[TopicID],TopicLookup[SyllabusKeyStage])</f>
        <v>4</v>
      </c>
      <c r="C984" s="43" t="str">
        <f>_xlfn.XLOOKUP(StatementLookup[[#This Row],[TopicID]],topics!I:I,topics!D:D)</f>
        <v>KS4.Physics</v>
      </c>
      <c r="D984" s="43" t="str">
        <f>_xlfn.XLOOKUP(StatementLookup[[#This Row],[TopicID]],topics!I:I,topics!E:E)</f>
        <v>Y10.Physics</v>
      </c>
      <c r="E984" s="44" t="s">
        <v>90</v>
      </c>
      <c r="F984" s="36" t="s">
        <v>10</v>
      </c>
      <c r="G984" s="45">
        <v>2</v>
      </c>
      <c r="H984" s="36">
        <v>1</v>
      </c>
      <c r="I984" s="46">
        <v>4</v>
      </c>
      <c r="J98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98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P2.1</v>
      </c>
      <c r="L98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P2.1.4</v>
      </c>
      <c r="M984" s="26" t="str">
        <f>IF(ISERROR(_xlfn.XLOOKUP(StatementLookup[[#This Row],[TopicID]],TopicLookup[TopicID],TopicLookup[TopicTitle])),"",_xlfn.XLOOKUP(StatementLookup[[#This Row],[TopicID]],TopicLookup[TopicID],TopicLookup[TopicTitle]))</f>
        <v>Motion And Forces</v>
      </c>
      <c r="N984" s="42" t="str">
        <f>IF(ISERROR(_xlfn.XLOOKUP(StatementLookup[[#This Row],[LessonID]],LessonLookup[LessonID],LessonLookup[LessonTitle])),"",_xlfn.XLOOKUP(StatementLookup[[#This Row],[LessonID]],LessonLookup[LessonID],LessonLookup[LessonTitle]))</f>
        <v>Vectors And Scalars</v>
      </c>
      <c r="O984" s="1" t="str">
        <f>IF(StatementLookup[[#This Row],[LearningStatementEnter]]="",StatementLookup[[#This Row],[LearningStatementAuto]],StatementLookup[[#This Row],[LearningStatementEnter]])</f>
        <v>Describe the difference between velocity and speed</v>
      </c>
      <c r="P984" s="43" t="s">
        <v>1948</v>
      </c>
      <c r="Q984" s="1" t="s">
        <v>2953</v>
      </c>
      <c r="R984" s="1"/>
      <c r="S98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84" s="43"/>
      <c r="U984" s="43"/>
      <c r="V984" s="43"/>
      <c r="W984" s="43"/>
      <c r="X984" s="43"/>
      <c r="Y984" s="43"/>
      <c r="Z984" s="43"/>
      <c r="AA984" s="43"/>
      <c r="AC984" s="43"/>
      <c r="AD984" s="43"/>
    </row>
    <row r="985" spans="1:30" ht="14.65" customHeight="1" x14ac:dyDescent="0.25">
      <c r="A985" s="42" t="str">
        <f>_xlfn.XLOOKUP(StatementLookup[[#This Row],[TopicID]],TopicLookup[TopicID],TopicLookup[SyllabusSubject])</f>
        <v>Physics</v>
      </c>
      <c r="B985" s="43">
        <f>_xlfn.XLOOKUP(StatementLookup[[#This Row],[TopicID]],TopicLookup[TopicID],TopicLookup[SyllabusKeyStage])</f>
        <v>4</v>
      </c>
      <c r="C985" s="43" t="str">
        <f>_xlfn.XLOOKUP(StatementLookup[[#This Row],[TopicID]],topics!I:I,topics!D:D)</f>
        <v>KS4.Physics</v>
      </c>
      <c r="D985" s="43" t="str">
        <f>_xlfn.XLOOKUP(StatementLookup[[#This Row],[TopicID]],topics!I:I,topics!E:E)</f>
        <v>Y10.Physics</v>
      </c>
      <c r="E985" s="44" t="s">
        <v>90</v>
      </c>
      <c r="F985" s="36" t="s">
        <v>10</v>
      </c>
      <c r="G985" s="45">
        <v>2</v>
      </c>
      <c r="H985" s="36">
        <v>1</v>
      </c>
      <c r="I985" s="46">
        <v>5</v>
      </c>
      <c r="J98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98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P2.1</v>
      </c>
      <c r="L98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P2.1.5</v>
      </c>
      <c r="M985" s="26" t="str">
        <f>IF(ISERROR(_xlfn.XLOOKUP(StatementLookup[[#This Row],[TopicID]],TopicLookup[TopicID],TopicLookup[TopicTitle])),"",_xlfn.XLOOKUP(StatementLookup[[#This Row],[TopicID]],TopicLookup[TopicID],TopicLookup[TopicTitle]))</f>
        <v>Motion And Forces</v>
      </c>
      <c r="N985" s="42" t="str">
        <f>IF(ISERROR(_xlfn.XLOOKUP(StatementLookup[[#This Row],[LessonID]],LessonLookup[LessonID],LessonLookup[LessonTitle])),"",_xlfn.XLOOKUP(StatementLookup[[#This Row],[LessonID]],LessonLookup[LessonID],LessonLookup[LessonTitle]))</f>
        <v>Vectors And Scalars</v>
      </c>
      <c r="O985" s="1" t="str">
        <f>IF(StatementLookup[[#This Row],[LearningStatementEnter]]="",StatementLookup[[#This Row],[LearningStatementAuto]],StatementLookup[[#This Row],[LearningStatementEnter]])</f>
        <v>Define the terms: acceleration, force, momentum, energy</v>
      </c>
      <c r="P985" s="43" t="s">
        <v>1949</v>
      </c>
      <c r="Q985" s="1" t="s">
        <v>2953</v>
      </c>
      <c r="R985" s="1"/>
      <c r="S98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85" s="43"/>
      <c r="U985" s="43"/>
      <c r="V985" s="43"/>
      <c r="W985" s="43"/>
      <c r="X985" s="43"/>
      <c r="Y985" s="43"/>
      <c r="Z985" s="43"/>
      <c r="AA985" s="43"/>
      <c r="AC985" s="43"/>
      <c r="AD985" s="43"/>
    </row>
    <row r="986" spans="1:30" ht="14.65" customHeight="1" x14ac:dyDescent="0.25">
      <c r="A986" s="42" t="str">
        <f>_xlfn.XLOOKUP(StatementLookup[[#This Row],[TopicID]],TopicLookup[TopicID],TopicLookup[SyllabusSubject])</f>
        <v>Physics</v>
      </c>
      <c r="B986" s="43">
        <f>_xlfn.XLOOKUP(StatementLookup[[#This Row],[TopicID]],TopicLookup[TopicID],TopicLookup[SyllabusKeyStage])</f>
        <v>4</v>
      </c>
      <c r="C986" s="43" t="str">
        <f>_xlfn.XLOOKUP(StatementLookup[[#This Row],[TopicID]],topics!I:I,topics!D:D)</f>
        <v>KS4.Physics</v>
      </c>
      <c r="D986" s="43" t="str">
        <f>_xlfn.XLOOKUP(StatementLookup[[#This Row],[TopicID]],topics!I:I,topics!E:E)</f>
        <v>Y10.Physics</v>
      </c>
      <c r="E986" s="44" t="s">
        <v>90</v>
      </c>
      <c r="F986" s="36" t="s">
        <v>10</v>
      </c>
      <c r="G986" s="45">
        <v>2</v>
      </c>
      <c r="H986" s="36">
        <v>2</v>
      </c>
      <c r="I986" s="46">
        <v>1</v>
      </c>
      <c r="J98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98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P2.2</v>
      </c>
      <c r="L98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P2.2.1</v>
      </c>
      <c r="M986" s="26" t="str">
        <f>IF(ISERROR(_xlfn.XLOOKUP(StatementLookup[[#This Row],[TopicID]],TopicLookup[TopicID],TopicLookup[TopicTitle])),"",_xlfn.XLOOKUP(StatementLookup[[#This Row],[TopicID]],TopicLookup[TopicID],TopicLookup[TopicTitle]))</f>
        <v>Motion And Forces</v>
      </c>
      <c r="N986" s="42" t="str">
        <f>IF(ISERROR(_xlfn.XLOOKUP(StatementLookup[[#This Row],[LessonID]],LessonLookup[LessonID],LessonLookup[LessonTitle])),"",_xlfn.XLOOKUP(StatementLookup[[#This Row],[LessonID]],LessonLookup[LessonID],LessonLookup[LessonTitle]))</f>
        <v>Distance-Time Graphs</v>
      </c>
      <c r="O986" s="1" t="str">
        <f>IF(StatementLookup[[#This Row],[LearningStatementEnter]]="",StatementLookup[[#This Row],[LearningStatementAuto]],StatementLookup[[#This Row],[LearningStatementEnter]])</f>
        <v>Recall and use equations relating distance, speed and time</v>
      </c>
      <c r="P986" s="43" t="s">
        <v>1950</v>
      </c>
      <c r="Q986" s="1" t="s">
        <v>2953</v>
      </c>
      <c r="R986" s="1"/>
      <c r="S98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86" s="43"/>
      <c r="U986" s="43"/>
      <c r="V986" s="43"/>
      <c r="W986" s="43"/>
      <c r="X986" s="43"/>
      <c r="Y986" s="43"/>
      <c r="Z986" s="43"/>
      <c r="AA986" s="43"/>
      <c r="AC986" s="43"/>
      <c r="AD986" s="43"/>
    </row>
    <row r="987" spans="1:30" ht="14.65" customHeight="1" x14ac:dyDescent="0.25">
      <c r="A987" s="42" t="str">
        <f>_xlfn.XLOOKUP(StatementLookup[[#This Row],[TopicID]],TopicLookup[TopicID],TopicLookup[SyllabusSubject])</f>
        <v>Physics</v>
      </c>
      <c r="B987" s="43">
        <f>_xlfn.XLOOKUP(StatementLookup[[#This Row],[TopicID]],TopicLookup[TopicID],TopicLookup[SyllabusKeyStage])</f>
        <v>4</v>
      </c>
      <c r="C987" s="43" t="str">
        <f>_xlfn.XLOOKUP(StatementLookup[[#This Row],[TopicID]],topics!I:I,topics!D:D)</f>
        <v>KS4.Physics</v>
      </c>
      <c r="D987" s="43" t="str">
        <f>_xlfn.XLOOKUP(StatementLookup[[#This Row],[TopicID]],topics!I:I,topics!E:E)</f>
        <v>Y10.Physics</v>
      </c>
      <c r="E987" s="44" t="s">
        <v>90</v>
      </c>
      <c r="F987" s="36" t="s">
        <v>10</v>
      </c>
      <c r="G987" s="45">
        <v>2</v>
      </c>
      <c r="H987" s="36">
        <v>2</v>
      </c>
      <c r="I987" s="46">
        <v>2</v>
      </c>
      <c r="J98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98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P2.2</v>
      </c>
      <c r="L98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P2.2.2</v>
      </c>
      <c r="M987" s="26" t="str">
        <f>IF(ISERROR(_xlfn.XLOOKUP(StatementLookup[[#This Row],[TopicID]],TopicLookup[TopicID],TopicLookup[TopicTitle])),"",_xlfn.XLOOKUP(StatementLookup[[#This Row],[TopicID]],TopicLookup[TopicID],TopicLookup[TopicTitle]))</f>
        <v>Motion And Forces</v>
      </c>
      <c r="N987" s="42" t="str">
        <f>IF(ISERROR(_xlfn.XLOOKUP(StatementLookup[[#This Row],[LessonID]],LessonLookup[LessonID],LessonLookup[LessonTitle])),"",_xlfn.XLOOKUP(StatementLookup[[#This Row],[LessonID]],LessonLookup[LessonID],LessonLookup[LessonTitle]))</f>
        <v>Distance-Time Graphs</v>
      </c>
      <c r="O987" s="1" t="str">
        <f>IF(StatementLookup[[#This Row],[LearningStatementEnter]]="",StatementLookup[[#This Row],[LearningStatementAuto]],StatementLookup[[#This Row],[LearningStatementEnter]])</f>
        <v>Describe how speed can be measured in a school laboratory</v>
      </c>
      <c r="P987" s="43" t="s">
        <v>1951</v>
      </c>
      <c r="Q987" s="1" t="s">
        <v>2953</v>
      </c>
      <c r="R987" s="1"/>
      <c r="S98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87" s="43"/>
      <c r="U987" s="43"/>
      <c r="V987" s="43"/>
      <c r="W987" s="43"/>
      <c r="X987" s="43"/>
      <c r="Y987" s="43"/>
      <c r="Z987" s="43"/>
      <c r="AA987" s="43"/>
      <c r="AC987" s="43"/>
      <c r="AD987" s="43"/>
    </row>
    <row r="988" spans="1:30" ht="14.65" customHeight="1" x14ac:dyDescent="0.25">
      <c r="A988" s="42" t="str">
        <f>_xlfn.XLOOKUP(StatementLookup[[#This Row],[TopicID]],TopicLookup[TopicID],TopicLookup[SyllabusSubject])</f>
        <v>Physics</v>
      </c>
      <c r="B988" s="43">
        <f>_xlfn.XLOOKUP(StatementLookup[[#This Row],[TopicID]],TopicLookup[TopicID],TopicLookup[SyllabusKeyStage])</f>
        <v>4</v>
      </c>
      <c r="C988" s="43" t="str">
        <f>_xlfn.XLOOKUP(StatementLookup[[#This Row],[TopicID]],topics!I:I,topics!D:D)</f>
        <v>KS4.Physics</v>
      </c>
      <c r="D988" s="43" t="str">
        <f>_xlfn.XLOOKUP(StatementLookup[[#This Row],[TopicID]],topics!I:I,topics!E:E)</f>
        <v>Y10.Physics</v>
      </c>
      <c r="E988" s="44" t="s">
        <v>90</v>
      </c>
      <c r="F988" s="36" t="s">
        <v>10</v>
      </c>
      <c r="G988" s="45">
        <v>2</v>
      </c>
      <c r="H988" s="36">
        <v>2</v>
      </c>
      <c r="I988" s="46">
        <v>3</v>
      </c>
      <c r="J98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98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P2.2</v>
      </c>
      <c r="L98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P2.2.3</v>
      </c>
      <c r="M988" s="26" t="str">
        <f>IF(ISERROR(_xlfn.XLOOKUP(StatementLookup[[#This Row],[TopicID]],TopicLookup[TopicID],TopicLookup[TopicTitle])),"",_xlfn.XLOOKUP(StatementLookup[[#This Row],[TopicID]],TopicLookup[TopicID],TopicLookup[TopicTitle]))</f>
        <v>Motion And Forces</v>
      </c>
      <c r="N988" s="42" t="str">
        <f>IF(ISERROR(_xlfn.XLOOKUP(StatementLookup[[#This Row],[LessonID]],LessonLookup[LessonID],LessonLookup[LessonTitle])),"",_xlfn.XLOOKUP(StatementLookup[[#This Row],[LessonID]],LessonLookup[LessonID],LessonLookup[LessonTitle]))</f>
        <v>Distance-Time Graphs</v>
      </c>
      <c r="O988" s="1" t="str">
        <f>IF(StatementLookup[[#This Row],[LearningStatementEnter]]="",StatementLookup[[#This Row],[LearningStatementAuto]],StatementLookup[[#This Row],[LearningStatementEnter]])</f>
        <v>Recall typical speeds for walking, running, cycling and travelling by car</v>
      </c>
      <c r="P988" s="43" t="s">
        <v>1952</v>
      </c>
      <c r="Q988" s="1" t="s">
        <v>2953</v>
      </c>
      <c r="R988" s="1"/>
      <c r="S98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88" s="43"/>
      <c r="U988" s="43"/>
      <c r="V988" s="43"/>
      <c r="W988" s="43"/>
      <c r="X988" s="43"/>
      <c r="Y988" s="43"/>
      <c r="Z988" s="43"/>
      <c r="AA988" s="43"/>
      <c r="AC988" s="43"/>
      <c r="AD988" s="43"/>
    </row>
    <row r="989" spans="1:30" ht="14.65" customHeight="1" x14ac:dyDescent="0.25">
      <c r="A989" s="42" t="str">
        <f>_xlfn.XLOOKUP(StatementLookup[[#This Row],[TopicID]],TopicLookup[TopicID],TopicLookup[SyllabusSubject])</f>
        <v>Physics</v>
      </c>
      <c r="B989" s="43">
        <f>_xlfn.XLOOKUP(StatementLookup[[#This Row],[TopicID]],TopicLookup[TopicID],TopicLookup[SyllabusKeyStage])</f>
        <v>4</v>
      </c>
      <c r="C989" s="43" t="str">
        <f>_xlfn.XLOOKUP(StatementLookup[[#This Row],[TopicID]],topics!I:I,topics!D:D)</f>
        <v>KS4.Physics</v>
      </c>
      <c r="D989" s="43" t="str">
        <f>_xlfn.XLOOKUP(StatementLookup[[#This Row],[TopicID]],topics!I:I,topics!E:E)</f>
        <v>Y10.Physics</v>
      </c>
      <c r="E989" s="44" t="s">
        <v>90</v>
      </c>
      <c r="F989" s="36" t="s">
        <v>10</v>
      </c>
      <c r="G989" s="45">
        <v>2</v>
      </c>
      <c r="H989" s="36">
        <v>2</v>
      </c>
      <c r="I989" s="46">
        <v>4</v>
      </c>
      <c r="J98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98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P2.2</v>
      </c>
      <c r="L98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P2.2.4</v>
      </c>
      <c r="M989" s="26" t="str">
        <f>IF(ISERROR(_xlfn.XLOOKUP(StatementLookup[[#This Row],[TopicID]],TopicLookup[TopicID],TopicLookup[TopicTitle])),"",_xlfn.XLOOKUP(StatementLookup[[#This Row],[TopicID]],TopicLookup[TopicID],TopicLookup[TopicTitle]))</f>
        <v>Motion And Forces</v>
      </c>
      <c r="N989" s="42" t="str">
        <f>IF(ISERROR(_xlfn.XLOOKUP(StatementLookup[[#This Row],[LessonID]],LessonLookup[LessonID],LessonLookup[LessonTitle])),"",_xlfn.XLOOKUP(StatementLookup[[#This Row],[LessonID]],LessonLookup[LessonID],LessonLookup[LessonTitle]))</f>
        <v>Distance-Time Graphs</v>
      </c>
      <c r="O989" s="1" t="str">
        <f>IF(StatementLookup[[#This Row],[LearningStatementEnter]]="",StatementLookup[[#This Row],[LearningStatementAuto]],StatementLookup[[#This Row],[LearningStatementEnter]])</f>
        <v xml:space="preserve">Interpret distance/time graphs (including recognising what the steepness of the line tells you).  </v>
      </c>
      <c r="P989" s="43" t="s">
        <v>1953</v>
      </c>
      <c r="Q989" s="1" t="s">
        <v>2953</v>
      </c>
      <c r="R989" s="1"/>
      <c r="S98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89" s="43"/>
      <c r="U989" s="43"/>
      <c r="V989" s="43"/>
      <c r="W989" s="43"/>
      <c r="X989" s="43"/>
      <c r="Y989" s="43"/>
      <c r="Z989" s="43"/>
      <c r="AA989" s="43"/>
      <c r="AC989" s="43"/>
      <c r="AD989" s="43"/>
    </row>
    <row r="990" spans="1:30" ht="14.65" customHeight="1" x14ac:dyDescent="0.25">
      <c r="A990" s="42" t="str">
        <f>_xlfn.XLOOKUP(StatementLookup[[#This Row],[TopicID]],TopicLookup[TopicID],TopicLookup[SyllabusSubject])</f>
        <v>Physics</v>
      </c>
      <c r="B990" s="43">
        <f>_xlfn.XLOOKUP(StatementLookup[[#This Row],[TopicID]],TopicLookup[TopicID],TopicLookup[SyllabusKeyStage])</f>
        <v>4</v>
      </c>
      <c r="C990" s="43" t="str">
        <f>_xlfn.XLOOKUP(StatementLookup[[#This Row],[TopicID]],topics!I:I,topics!D:D)</f>
        <v>KS4.Physics</v>
      </c>
      <c r="D990" s="43" t="str">
        <f>_xlfn.XLOOKUP(StatementLookup[[#This Row],[TopicID]],topics!I:I,topics!E:E)</f>
        <v>Y10.Physics</v>
      </c>
      <c r="E990" s="44" t="s">
        <v>90</v>
      </c>
      <c r="F990" s="36" t="s">
        <v>10</v>
      </c>
      <c r="G990" s="45">
        <v>2</v>
      </c>
      <c r="H990" s="36">
        <v>2</v>
      </c>
      <c r="I990" s="46">
        <v>5</v>
      </c>
      <c r="J99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99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P2.2</v>
      </c>
      <c r="L99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P2.2.5</v>
      </c>
      <c r="M990" s="26" t="str">
        <f>IF(ISERROR(_xlfn.XLOOKUP(StatementLookup[[#This Row],[TopicID]],TopicLookup[TopicID],TopicLookup[TopicTitle])),"",_xlfn.XLOOKUP(StatementLookup[[#This Row],[TopicID]],TopicLookup[TopicID],TopicLookup[TopicTitle]))</f>
        <v>Motion And Forces</v>
      </c>
      <c r="N990" s="42" t="str">
        <f>IF(ISERROR(_xlfn.XLOOKUP(StatementLookup[[#This Row],[LessonID]],LessonLookup[LessonID],LessonLookup[LessonTitle])),"",_xlfn.XLOOKUP(StatementLookup[[#This Row],[LessonID]],LessonLookup[LessonID],LessonLookup[LessonTitle]))</f>
        <v>Distance-Time Graphs</v>
      </c>
      <c r="O990" s="1" t="str">
        <f>IF(StatementLookup[[#This Row],[LearningStatementEnter]]="",StatementLookup[[#This Row],[LearningStatementAuto]],StatementLookup[[#This Row],[LearningStatementEnter]])</f>
        <v>Represent journeys on distance/time graphs</v>
      </c>
      <c r="P990" s="43" t="s">
        <v>1954</v>
      </c>
      <c r="Q990" s="1" t="s">
        <v>2953</v>
      </c>
      <c r="R990" s="1"/>
      <c r="S99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90" s="43"/>
      <c r="U990" s="43"/>
      <c r="V990" s="43"/>
      <c r="W990" s="43"/>
      <c r="X990" s="43"/>
      <c r="Y990" s="43"/>
      <c r="Z990" s="43"/>
      <c r="AA990" s="43"/>
      <c r="AC990" s="43"/>
      <c r="AD990" s="43"/>
    </row>
    <row r="991" spans="1:30" ht="14.65" customHeight="1" x14ac:dyDescent="0.25">
      <c r="A991" s="42" t="str">
        <f>_xlfn.XLOOKUP(StatementLookup[[#This Row],[TopicID]],TopicLookup[TopicID],TopicLookup[SyllabusSubject])</f>
        <v>Physics</v>
      </c>
      <c r="B991" s="43">
        <f>_xlfn.XLOOKUP(StatementLookup[[#This Row],[TopicID]],TopicLookup[TopicID],TopicLookup[SyllabusKeyStage])</f>
        <v>4</v>
      </c>
      <c r="C991" s="43" t="str">
        <f>_xlfn.XLOOKUP(StatementLookup[[#This Row],[TopicID]],topics!I:I,topics!D:D)</f>
        <v>KS4.Physics</v>
      </c>
      <c r="D991" s="43" t="str">
        <f>_xlfn.XLOOKUP(StatementLookup[[#This Row],[TopicID]],topics!I:I,topics!E:E)</f>
        <v>Y10.Physics</v>
      </c>
      <c r="E991" s="44" t="s">
        <v>90</v>
      </c>
      <c r="F991" s="36" t="s">
        <v>10</v>
      </c>
      <c r="G991" s="45">
        <v>2</v>
      </c>
      <c r="H991" s="36">
        <v>2</v>
      </c>
      <c r="I991" s="46">
        <v>5</v>
      </c>
      <c r="J99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99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P2.2</v>
      </c>
      <c r="L99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P2.2.5</v>
      </c>
      <c r="M991" s="26" t="str">
        <f>IF(ISERROR(_xlfn.XLOOKUP(StatementLookup[[#This Row],[TopicID]],TopicLookup[TopicID],TopicLookup[TopicTitle])),"",_xlfn.XLOOKUP(StatementLookup[[#This Row],[TopicID]],TopicLookup[TopicID],TopicLookup[TopicTitle]))</f>
        <v>Motion And Forces</v>
      </c>
      <c r="N991" s="42" t="str">
        <f>IF(ISERROR(_xlfn.XLOOKUP(StatementLookup[[#This Row],[LessonID]],LessonLookup[LessonID],LessonLookup[LessonTitle])),"",_xlfn.XLOOKUP(StatementLookup[[#This Row],[LessonID]],LessonLookup[LessonID],LessonLookup[LessonTitle]))</f>
        <v>Distance-Time Graphs</v>
      </c>
      <c r="O991" s="1" t="str">
        <f>IF(StatementLookup[[#This Row],[LearningStatementEnter]]="",StatementLookup[[#This Row],[LearningStatementAuto]],StatementLookup[[#This Row],[LearningStatementEnter]])</f>
        <v>Determine speed from the gradient of a distance/time graph</v>
      </c>
      <c r="P991" s="43" t="s">
        <v>1955</v>
      </c>
      <c r="Q991" s="1" t="s">
        <v>2953</v>
      </c>
      <c r="R991" s="1"/>
      <c r="S99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91" s="43"/>
      <c r="U991" s="43"/>
      <c r="V991" s="43"/>
      <c r="W991" s="43"/>
      <c r="X991" s="43"/>
      <c r="Y991" s="43"/>
      <c r="Z991" s="43"/>
      <c r="AA991" s="43"/>
      <c r="AC991" s="43"/>
      <c r="AD991" s="43"/>
    </row>
    <row r="992" spans="1:30" ht="14.65" customHeight="1" x14ac:dyDescent="0.25">
      <c r="A992" s="42" t="str">
        <f>_xlfn.XLOOKUP(StatementLookup[[#This Row],[TopicID]],TopicLookup[TopicID],TopicLookup[SyllabusSubject])</f>
        <v>Physics</v>
      </c>
      <c r="B992" s="43">
        <f>_xlfn.XLOOKUP(StatementLookup[[#This Row],[TopicID]],TopicLookup[TopicID],TopicLookup[SyllabusKeyStage])</f>
        <v>4</v>
      </c>
      <c r="C992" s="43" t="str">
        <f>_xlfn.XLOOKUP(StatementLookup[[#This Row],[TopicID]],topics!I:I,topics!D:D)</f>
        <v>KS4.Physics</v>
      </c>
      <c r="D992" s="43" t="str">
        <f>_xlfn.XLOOKUP(StatementLookup[[#This Row],[TopicID]],topics!I:I,topics!E:E)</f>
        <v>Y10.Physics</v>
      </c>
      <c r="E992" s="44" t="s">
        <v>90</v>
      </c>
      <c r="F992" s="36" t="s">
        <v>10</v>
      </c>
      <c r="G992" s="45">
        <v>2</v>
      </c>
      <c r="H992" s="36">
        <v>3</v>
      </c>
      <c r="I992" s="46">
        <v>1</v>
      </c>
      <c r="J99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99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P2.3</v>
      </c>
      <c r="L99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P2.3.1</v>
      </c>
      <c r="M992" s="26" t="str">
        <f>IF(ISERROR(_xlfn.XLOOKUP(StatementLookup[[#This Row],[TopicID]],TopicLookup[TopicID],TopicLookup[TopicTitle])),"",_xlfn.XLOOKUP(StatementLookup[[#This Row],[TopicID]],TopicLookup[TopicID],TopicLookup[TopicTitle]))</f>
        <v>Motion And Forces</v>
      </c>
      <c r="N992" s="42" t="str">
        <f>IF(ISERROR(_xlfn.XLOOKUP(StatementLookup[[#This Row],[LessonID]],LessonLookup[LessonID],LessonLookup[LessonTitle])),"",_xlfn.XLOOKUP(StatementLookup[[#This Row],[LessonID]],LessonLookup[LessonID],LessonLookup[LessonTitle]))</f>
        <v>Acceleration</v>
      </c>
      <c r="O992" s="1" t="str">
        <f>IF(StatementLookup[[#This Row],[LearningStatementEnter]]="",StatementLookup[[#This Row],[LearningStatementAuto]],StatementLookup[[#This Row],[LearningStatementEnter]])</f>
        <v xml:space="preserve">Recall the formula relating acceleration, velocity and time. </v>
      </c>
      <c r="P992" s="1" t="s">
        <v>1956</v>
      </c>
      <c r="Q992" s="1" t="s">
        <v>2953</v>
      </c>
      <c r="R992" s="1"/>
      <c r="S99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92" s="43"/>
      <c r="U992" s="43"/>
      <c r="V992" s="43"/>
      <c r="W992" s="43"/>
      <c r="X992" s="43"/>
      <c r="Y992" s="43"/>
      <c r="Z992" s="43"/>
      <c r="AA992" s="43"/>
      <c r="AC992" s="43"/>
      <c r="AD992" s="43"/>
    </row>
    <row r="993" spans="1:30" ht="14.65" customHeight="1" x14ac:dyDescent="0.25">
      <c r="A993" s="42" t="str">
        <f>_xlfn.XLOOKUP(StatementLookup[[#This Row],[TopicID]],TopicLookup[TopicID],TopicLookup[SyllabusSubject])</f>
        <v>Physics</v>
      </c>
      <c r="B993" s="43">
        <f>_xlfn.XLOOKUP(StatementLookup[[#This Row],[TopicID]],TopicLookup[TopicID],TopicLookup[SyllabusKeyStage])</f>
        <v>4</v>
      </c>
      <c r="C993" s="43" t="str">
        <f>_xlfn.XLOOKUP(StatementLookup[[#This Row],[TopicID]],topics!I:I,topics!D:D)</f>
        <v>KS4.Physics</v>
      </c>
      <c r="D993" s="43" t="str">
        <f>_xlfn.XLOOKUP(StatementLookup[[#This Row],[TopicID]],topics!I:I,topics!E:E)</f>
        <v>Y10.Physics</v>
      </c>
      <c r="E993" s="44" t="s">
        <v>90</v>
      </c>
      <c r="F993" s="36" t="s">
        <v>10</v>
      </c>
      <c r="G993" s="45">
        <v>2</v>
      </c>
      <c r="H993" s="36">
        <v>3</v>
      </c>
      <c r="I993" s="46">
        <v>1</v>
      </c>
      <c r="J99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99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P2.3</v>
      </c>
      <c r="L99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P2.3.1</v>
      </c>
      <c r="M993" s="26" t="str">
        <f>IF(ISERROR(_xlfn.XLOOKUP(StatementLookup[[#This Row],[TopicID]],TopicLookup[TopicID],TopicLookup[TopicTitle])),"",_xlfn.XLOOKUP(StatementLookup[[#This Row],[TopicID]],TopicLookup[TopicID],TopicLookup[TopicTitle]))</f>
        <v>Motion And Forces</v>
      </c>
      <c r="N993" s="42" t="str">
        <f>IF(ISERROR(_xlfn.XLOOKUP(StatementLookup[[#This Row],[LessonID]],LessonLookup[LessonID],LessonLookup[LessonTitle])),"",_xlfn.XLOOKUP(StatementLookup[[#This Row],[LessonID]],LessonLookup[LessonID],LessonLookup[LessonTitle]))</f>
        <v>Acceleration</v>
      </c>
      <c r="O993" s="1" t="str">
        <f>IF(StatementLookup[[#This Row],[LearningStatementEnter]]="",StatementLookup[[#This Row],[LearningStatementAuto]],StatementLookup[[#This Row],[LearningStatementEnter]])</f>
        <v>Use the formula relating acceleration, velocity and time</v>
      </c>
      <c r="P993" s="43" t="s">
        <v>1957</v>
      </c>
      <c r="Q993" s="1" t="s">
        <v>2953</v>
      </c>
      <c r="R993" s="1"/>
      <c r="S99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93" s="43"/>
      <c r="U993" s="43"/>
      <c r="V993" s="43"/>
      <c r="W993" s="43"/>
      <c r="X993" s="43"/>
      <c r="Y993" s="43"/>
      <c r="Z993" s="43"/>
      <c r="AA993" s="43"/>
      <c r="AC993" s="43"/>
      <c r="AD993" s="43"/>
    </row>
    <row r="994" spans="1:30" ht="14.65" customHeight="1" x14ac:dyDescent="0.25">
      <c r="A994" s="42" t="str">
        <f>_xlfn.XLOOKUP(StatementLookup[[#This Row],[TopicID]],TopicLookup[TopicID],TopicLookup[SyllabusSubject])</f>
        <v>Physics</v>
      </c>
      <c r="B994" s="43">
        <f>_xlfn.XLOOKUP(StatementLookup[[#This Row],[TopicID]],TopicLookup[TopicID],TopicLookup[SyllabusKeyStage])</f>
        <v>4</v>
      </c>
      <c r="C994" s="43" t="str">
        <f>_xlfn.XLOOKUP(StatementLookup[[#This Row],[TopicID]],topics!I:I,topics!D:D)</f>
        <v>KS4.Physics</v>
      </c>
      <c r="D994" s="43" t="str">
        <f>_xlfn.XLOOKUP(StatementLookup[[#This Row],[TopicID]],topics!I:I,topics!E:E)</f>
        <v>Y10.Physics</v>
      </c>
      <c r="E994" s="44" t="s">
        <v>90</v>
      </c>
      <c r="F994" s="36" t="s">
        <v>10</v>
      </c>
      <c r="G994" s="45">
        <v>2</v>
      </c>
      <c r="H994" s="36">
        <v>3</v>
      </c>
      <c r="I994" s="46">
        <v>2</v>
      </c>
      <c r="J99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99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P2.3</v>
      </c>
      <c r="L99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P2.3.2</v>
      </c>
      <c r="M994" s="26" t="str">
        <f>IF(ISERROR(_xlfn.XLOOKUP(StatementLookup[[#This Row],[TopicID]],TopicLookup[TopicID],TopicLookup[TopicTitle])),"",_xlfn.XLOOKUP(StatementLookup[[#This Row],[TopicID]],TopicLookup[TopicID],TopicLookup[TopicTitle]))</f>
        <v>Motion And Forces</v>
      </c>
      <c r="N994" s="42" t="str">
        <f>IF(ISERROR(_xlfn.XLOOKUP(StatementLookup[[#This Row],[LessonID]],LessonLookup[LessonID],LessonLookup[LessonTitle])),"",_xlfn.XLOOKUP(StatementLookup[[#This Row],[LessonID]],LessonLookup[LessonID],LessonLookup[LessonTitle]))</f>
        <v>Acceleration</v>
      </c>
      <c r="O994" s="1" t="str">
        <f>IF(StatementLookup[[#This Row],[LearningStatementEnter]]="",StatementLookup[[#This Row],[LearningStatementAuto]],StatementLookup[[#This Row],[LearningStatementEnter]])</f>
        <v>Recall the equation relating acceleration, velocity and distance</v>
      </c>
      <c r="P994" s="43" t="s">
        <v>1958</v>
      </c>
      <c r="Q994" s="1" t="s">
        <v>2953</v>
      </c>
      <c r="R994" s="1"/>
      <c r="S99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94" s="43"/>
      <c r="U994" s="43"/>
      <c r="V994" s="43"/>
      <c r="W994" s="43"/>
      <c r="X994" s="43"/>
      <c r="Y994" s="43"/>
      <c r="Z994" s="43"/>
      <c r="AA994" s="43"/>
      <c r="AC994" s="43"/>
      <c r="AD994" s="43"/>
    </row>
    <row r="995" spans="1:30" ht="14.65" customHeight="1" x14ac:dyDescent="0.25">
      <c r="A995" s="42" t="str">
        <f>_xlfn.XLOOKUP(StatementLookup[[#This Row],[TopicID]],TopicLookup[TopicID],TopicLookup[SyllabusSubject])</f>
        <v>Physics</v>
      </c>
      <c r="B995" s="43">
        <f>_xlfn.XLOOKUP(StatementLookup[[#This Row],[TopicID]],TopicLookup[TopicID],TopicLookup[SyllabusKeyStage])</f>
        <v>4</v>
      </c>
      <c r="C995" s="43" t="str">
        <f>_xlfn.XLOOKUP(StatementLookup[[#This Row],[TopicID]],topics!I:I,topics!D:D)</f>
        <v>KS4.Physics</v>
      </c>
      <c r="D995" s="43" t="str">
        <f>_xlfn.XLOOKUP(StatementLookup[[#This Row],[TopicID]],topics!I:I,topics!E:E)</f>
        <v>Y10.Physics</v>
      </c>
      <c r="E995" s="44" t="s">
        <v>90</v>
      </c>
      <c r="F995" s="36" t="s">
        <v>10</v>
      </c>
      <c r="G995" s="45">
        <v>2</v>
      </c>
      <c r="H995" s="36">
        <v>3</v>
      </c>
      <c r="I995" s="46">
        <v>3</v>
      </c>
      <c r="J99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99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P2.3</v>
      </c>
      <c r="L99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P2.3.3</v>
      </c>
      <c r="M995" s="26" t="str">
        <f>IF(ISERROR(_xlfn.XLOOKUP(StatementLookup[[#This Row],[TopicID]],TopicLookup[TopicID],TopicLookup[TopicTitle])),"",_xlfn.XLOOKUP(StatementLookup[[#This Row],[TopicID]],TopicLookup[TopicID],TopicLookup[TopicTitle]))</f>
        <v>Motion And Forces</v>
      </c>
      <c r="N995" s="42" t="str">
        <f>IF(ISERROR(_xlfn.XLOOKUP(StatementLookup[[#This Row],[LessonID]],LessonLookup[LessonID],LessonLookup[LessonTitle])),"",_xlfn.XLOOKUP(StatementLookup[[#This Row],[LessonID]],LessonLookup[LessonID],LessonLookup[LessonTitle]))</f>
        <v>Acceleration</v>
      </c>
      <c r="O995" s="1" t="str">
        <f>IF(StatementLookup[[#This Row],[LearningStatementEnter]]="",StatementLookup[[#This Row],[LearningStatementAuto]],StatementLookup[[#This Row],[LearningStatementEnter]])</f>
        <v>Use the equation relating acceleration, velocity and distance</v>
      </c>
      <c r="P995" s="43" t="s">
        <v>1959</v>
      </c>
      <c r="Q995" s="1" t="s">
        <v>2953</v>
      </c>
      <c r="R995" s="1"/>
      <c r="S99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95" s="43"/>
      <c r="U995" s="43"/>
      <c r="V995" s="43"/>
      <c r="W995" s="43"/>
      <c r="X995" s="43"/>
      <c r="Y995" s="43"/>
      <c r="Z995" s="43"/>
      <c r="AA995" s="43"/>
      <c r="AC995" s="43"/>
      <c r="AD995" s="43"/>
    </row>
    <row r="996" spans="1:30" ht="14.65" customHeight="1" x14ac:dyDescent="0.25">
      <c r="A996" s="42" t="str">
        <f>_xlfn.XLOOKUP(StatementLookup[[#This Row],[TopicID]],TopicLookup[TopicID],TopicLookup[SyllabusSubject])</f>
        <v>Physics</v>
      </c>
      <c r="B996" s="43">
        <f>_xlfn.XLOOKUP(StatementLookup[[#This Row],[TopicID]],TopicLookup[TopicID],TopicLookup[SyllabusKeyStage])</f>
        <v>4</v>
      </c>
      <c r="C996" s="43" t="str">
        <f>_xlfn.XLOOKUP(StatementLookup[[#This Row],[TopicID]],topics!I:I,topics!D:D)</f>
        <v>KS4.Physics</v>
      </c>
      <c r="D996" s="43" t="str">
        <f>_xlfn.XLOOKUP(StatementLookup[[#This Row],[TopicID]],topics!I:I,topics!E:E)</f>
        <v>Y10.Physics</v>
      </c>
      <c r="E996" s="44" t="s">
        <v>90</v>
      </c>
      <c r="F996" s="36" t="s">
        <v>10</v>
      </c>
      <c r="G996" s="45">
        <v>2</v>
      </c>
      <c r="H996" s="36">
        <v>3</v>
      </c>
      <c r="I996" s="46">
        <v>4</v>
      </c>
      <c r="J99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99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P2.3</v>
      </c>
      <c r="L99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P2.3.4</v>
      </c>
      <c r="M996" s="26" t="str">
        <f>IF(ISERROR(_xlfn.XLOOKUP(StatementLookup[[#This Row],[TopicID]],TopicLookup[TopicID],TopicLookup[TopicTitle])),"",_xlfn.XLOOKUP(StatementLookup[[#This Row],[TopicID]],TopicLookup[TopicID],TopicLookup[TopicTitle]))</f>
        <v>Motion And Forces</v>
      </c>
      <c r="N996" s="42" t="str">
        <f>IF(ISERROR(_xlfn.XLOOKUP(StatementLookup[[#This Row],[LessonID]],LessonLookup[LessonID],LessonLookup[LessonTitle])),"",_xlfn.XLOOKUP(StatementLookup[[#This Row],[LessonID]],LessonLookup[LessonID],LessonLookup[LessonTitle]))</f>
        <v>Acceleration</v>
      </c>
      <c r="O996" s="1" t="str">
        <f>IF(StatementLookup[[#This Row],[LearningStatementEnter]]="",StatementLookup[[#This Row],[LearningStatementAuto]],StatementLookup[[#This Row],[LearningStatementEnter]])</f>
        <v>Recall the acceleration in free fall</v>
      </c>
      <c r="P996" s="43" t="s">
        <v>1960</v>
      </c>
      <c r="Q996" s="1" t="s">
        <v>2953</v>
      </c>
      <c r="R996" s="1"/>
      <c r="S99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96" s="43"/>
      <c r="U996" s="43"/>
      <c r="V996" s="43"/>
      <c r="W996" s="43"/>
      <c r="X996" s="43"/>
      <c r="Y996" s="43"/>
      <c r="Z996" s="43"/>
      <c r="AA996" s="43"/>
      <c r="AC996" s="43"/>
      <c r="AD996" s="43"/>
    </row>
    <row r="997" spans="1:30" ht="14.65" customHeight="1" x14ac:dyDescent="0.25">
      <c r="A997" s="42" t="str">
        <f>_xlfn.XLOOKUP(StatementLookup[[#This Row],[TopicID]],TopicLookup[TopicID],TopicLookup[SyllabusSubject])</f>
        <v>Physics</v>
      </c>
      <c r="B997" s="43">
        <f>_xlfn.XLOOKUP(StatementLookup[[#This Row],[TopicID]],TopicLookup[TopicID],TopicLookup[SyllabusKeyStage])</f>
        <v>4</v>
      </c>
      <c r="C997" s="43" t="str">
        <f>_xlfn.XLOOKUP(StatementLookup[[#This Row],[TopicID]],topics!I:I,topics!D:D)</f>
        <v>KS4.Physics</v>
      </c>
      <c r="D997" s="43" t="str">
        <f>_xlfn.XLOOKUP(StatementLookup[[#This Row],[TopicID]],topics!I:I,topics!E:E)</f>
        <v>Y10.Physics</v>
      </c>
      <c r="E997" s="44" t="s">
        <v>90</v>
      </c>
      <c r="F997" s="36" t="s">
        <v>10</v>
      </c>
      <c r="G997" s="45">
        <v>2</v>
      </c>
      <c r="H997" s="36">
        <v>3</v>
      </c>
      <c r="I997" s="46">
        <v>5</v>
      </c>
      <c r="J99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99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P2.3</v>
      </c>
      <c r="L99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P2.3.5</v>
      </c>
      <c r="M997" s="26" t="str">
        <f>IF(ISERROR(_xlfn.XLOOKUP(StatementLookup[[#This Row],[TopicID]],TopicLookup[TopicID],TopicLookup[TopicTitle])),"",_xlfn.XLOOKUP(StatementLookup[[#This Row],[TopicID]],TopicLookup[TopicID],TopicLookup[TopicTitle]))</f>
        <v>Motion And Forces</v>
      </c>
      <c r="N997" s="42" t="str">
        <f>IF(ISERROR(_xlfn.XLOOKUP(StatementLookup[[#This Row],[LessonID]],LessonLookup[LessonID],LessonLookup[LessonTitle])),"",_xlfn.XLOOKUP(StatementLookup[[#This Row],[LessonID]],LessonLookup[LessonID],LessonLookup[LessonTitle]))</f>
        <v>Acceleration</v>
      </c>
      <c r="O997" s="1" t="str">
        <f>IF(StatementLookup[[#This Row],[LearningStatementEnter]]="",StatementLookup[[#This Row],[LearningStatementAuto]],StatementLookup[[#This Row],[LearningStatementEnter]])</f>
        <v>Estimate the magnitudes of some everyday accelerations</v>
      </c>
      <c r="P997" s="43" t="s">
        <v>1961</v>
      </c>
      <c r="Q997" s="1" t="s">
        <v>2953</v>
      </c>
      <c r="R997" s="1"/>
      <c r="S99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97" s="43"/>
      <c r="U997" s="43"/>
      <c r="V997" s="43"/>
      <c r="W997" s="43"/>
      <c r="X997" s="43"/>
      <c r="Y997" s="43"/>
      <c r="Z997" s="43"/>
      <c r="AA997" s="43"/>
      <c r="AC997" s="43"/>
      <c r="AD997" s="43"/>
    </row>
    <row r="998" spans="1:30" ht="14.65" customHeight="1" x14ac:dyDescent="0.25">
      <c r="A998" s="42" t="str">
        <f>_xlfn.XLOOKUP(StatementLookup[[#This Row],[TopicID]],TopicLookup[TopicID],TopicLookup[SyllabusSubject])</f>
        <v>Physics</v>
      </c>
      <c r="B998" s="43">
        <f>_xlfn.XLOOKUP(StatementLookup[[#This Row],[TopicID]],TopicLookup[TopicID],TopicLookup[SyllabusKeyStage])</f>
        <v>4</v>
      </c>
      <c r="C998" s="43" t="str">
        <f>_xlfn.XLOOKUP(StatementLookup[[#This Row],[TopicID]],topics!I:I,topics!D:D)</f>
        <v>KS4.Physics</v>
      </c>
      <c r="D998" s="43" t="str">
        <f>_xlfn.XLOOKUP(StatementLookup[[#This Row],[TopicID]],topics!I:I,topics!E:E)</f>
        <v>Y10.Physics</v>
      </c>
      <c r="E998" s="44" t="s">
        <v>90</v>
      </c>
      <c r="F998" s="36" t="s">
        <v>10</v>
      </c>
      <c r="G998" s="45">
        <v>2</v>
      </c>
      <c r="H998" s="36">
        <v>4</v>
      </c>
      <c r="I998" s="46">
        <v>1</v>
      </c>
      <c r="J99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99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P2.4</v>
      </c>
      <c r="L99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P2.4.1</v>
      </c>
      <c r="M998" s="26" t="str">
        <f>IF(ISERROR(_xlfn.XLOOKUP(StatementLookup[[#This Row],[TopicID]],TopicLookup[TopicID],TopicLookup[TopicTitle])),"",_xlfn.XLOOKUP(StatementLookup[[#This Row],[TopicID]],TopicLookup[TopicID],TopicLookup[TopicTitle]))</f>
        <v>Motion And Forces</v>
      </c>
      <c r="N998" s="42" t="str">
        <f>IF(ISERROR(_xlfn.XLOOKUP(StatementLookup[[#This Row],[LessonID]],LessonLookup[LessonID],LessonLookup[LessonTitle])),"",_xlfn.XLOOKUP(StatementLookup[[#This Row],[LessonID]],LessonLookup[LessonID],LessonLookup[LessonTitle]))</f>
        <v>Velocity-Time Graphs</v>
      </c>
      <c r="O998" s="1" t="str">
        <f>IF(StatementLookup[[#This Row],[LearningStatementEnter]]="",StatementLookup[[#This Row],[LearningStatementAuto]],StatementLookup[[#This Row],[LearningStatementEnter]])</f>
        <v>Represent journeys on velocity/time graphs</v>
      </c>
      <c r="P998" s="43" t="s">
        <v>1962</v>
      </c>
      <c r="Q998" s="1" t="s">
        <v>2953</v>
      </c>
      <c r="R998" s="1"/>
      <c r="S99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98" s="43"/>
      <c r="U998" s="43"/>
      <c r="V998" s="43"/>
      <c r="W998" s="43"/>
      <c r="X998" s="43"/>
      <c r="Y998" s="43"/>
      <c r="Z998" s="43"/>
      <c r="AA998" s="43"/>
      <c r="AC998" s="43"/>
      <c r="AD998" s="43"/>
    </row>
    <row r="999" spans="1:30" ht="14.65" customHeight="1" x14ac:dyDescent="0.25">
      <c r="A999" s="42" t="str">
        <f>_xlfn.XLOOKUP(StatementLookup[[#This Row],[TopicID]],TopicLookup[TopicID],TopicLookup[SyllabusSubject])</f>
        <v>Physics</v>
      </c>
      <c r="B999" s="43">
        <f>_xlfn.XLOOKUP(StatementLookup[[#This Row],[TopicID]],TopicLookup[TopicID],TopicLookup[SyllabusKeyStage])</f>
        <v>4</v>
      </c>
      <c r="C999" s="43" t="str">
        <f>_xlfn.XLOOKUP(StatementLookup[[#This Row],[TopicID]],topics!I:I,topics!D:D)</f>
        <v>KS4.Physics</v>
      </c>
      <c r="D999" s="43" t="str">
        <f>_xlfn.XLOOKUP(StatementLookup[[#This Row],[TopicID]],topics!I:I,topics!E:E)</f>
        <v>Y10.Physics</v>
      </c>
      <c r="E999" s="44" t="s">
        <v>90</v>
      </c>
      <c r="F999" s="36" t="s">
        <v>10</v>
      </c>
      <c r="G999" s="45">
        <v>2</v>
      </c>
      <c r="H999" s="36">
        <v>4</v>
      </c>
      <c r="I999" s="46">
        <v>2</v>
      </c>
      <c r="J99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99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P2.4</v>
      </c>
      <c r="L99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P2.4.2</v>
      </c>
      <c r="M999" s="26" t="str">
        <f>IF(ISERROR(_xlfn.XLOOKUP(StatementLookup[[#This Row],[TopicID]],TopicLookup[TopicID],TopicLookup[TopicTitle])),"",_xlfn.XLOOKUP(StatementLookup[[#This Row],[TopicID]],TopicLookup[TopicID],TopicLookup[TopicTitle]))</f>
        <v>Motion And Forces</v>
      </c>
      <c r="N999" s="42" t="str">
        <f>IF(ISERROR(_xlfn.XLOOKUP(StatementLookup[[#This Row],[LessonID]],LessonLookup[LessonID],LessonLookup[LessonTitle])),"",_xlfn.XLOOKUP(StatementLookup[[#This Row],[LessonID]],LessonLookup[LessonID],LessonLookup[LessonTitle]))</f>
        <v>Velocity-Time Graphs</v>
      </c>
      <c r="O999" s="1" t="str">
        <f>IF(StatementLookup[[#This Row],[LearningStatementEnter]]="",StatementLookup[[#This Row],[LearningStatementAuto]],StatementLookup[[#This Row],[LearningStatementEnter]])</f>
        <v>Interpret velocity/time graphs qualitatively</v>
      </c>
      <c r="P999" s="43" t="s">
        <v>1963</v>
      </c>
      <c r="Q999" s="1" t="s">
        <v>2953</v>
      </c>
      <c r="R999" s="1"/>
      <c r="S99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999" s="43"/>
      <c r="U999" s="43"/>
      <c r="V999" s="43"/>
      <c r="W999" s="43"/>
      <c r="X999" s="43"/>
      <c r="Y999" s="43"/>
      <c r="Z999" s="43"/>
      <c r="AA999" s="43"/>
      <c r="AC999" s="43"/>
      <c r="AD999" s="43"/>
    </row>
    <row r="1000" spans="1:30" ht="14.65" customHeight="1" x14ac:dyDescent="0.25">
      <c r="A1000" s="42" t="str">
        <f>_xlfn.XLOOKUP(StatementLookup[[#This Row],[TopicID]],TopicLookup[TopicID],TopicLookup[SyllabusSubject])</f>
        <v>Physics</v>
      </c>
      <c r="B1000" s="43">
        <f>_xlfn.XLOOKUP(StatementLookup[[#This Row],[TopicID]],TopicLookup[TopicID],TopicLookup[SyllabusKeyStage])</f>
        <v>4</v>
      </c>
      <c r="C1000" s="43" t="str">
        <f>_xlfn.XLOOKUP(StatementLookup[[#This Row],[TopicID]],topics!I:I,topics!D:D)</f>
        <v>KS4.Physics</v>
      </c>
      <c r="D1000" s="43" t="str">
        <f>_xlfn.XLOOKUP(StatementLookup[[#This Row],[TopicID]],topics!I:I,topics!E:E)</f>
        <v>Y10.Physics</v>
      </c>
      <c r="E1000" s="44" t="s">
        <v>90</v>
      </c>
      <c r="F1000" s="36" t="s">
        <v>10</v>
      </c>
      <c r="G1000" s="45">
        <v>2</v>
      </c>
      <c r="H1000" s="36">
        <v>4</v>
      </c>
      <c r="I1000" s="46">
        <v>3</v>
      </c>
      <c r="J100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100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P2.4</v>
      </c>
      <c r="L100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P2.4.3</v>
      </c>
      <c r="M1000" s="26" t="str">
        <f>IF(ISERROR(_xlfn.XLOOKUP(StatementLookup[[#This Row],[TopicID]],TopicLookup[TopicID],TopicLookup[TopicTitle])),"",_xlfn.XLOOKUP(StatementLookup[[#This Row],[TopicID]],TopicLookup[TopicID],TopicLookup[TopicTitle]))</f>
        <v>Motion And Forces</v>
      </c>
      <c r="N1000" s="42" t="str">
        <f>IF(ISERROR(_xlfn.XLOOKUP(StatementLookup[[#This Row],[LessonID]],LessonLookup[LessonID],LessonLookup[LessonTitle])),"",_xlfn.XLOOKUP(StatementLookup[[#This Row],[LessonID]],LessonLookup[LessonID],LessonLookup[LessonTitle]))</f>
        <v>Velocity-Time Graphs</v>
      </c>
      <c r="O1000" s="1" t="str">
        <f>IF(StatementLookup[[#This Row],[LearningStatementEnter]]="",StatementLookup[[#This Row],[LearningStatementAuto]],StatementLookup[[#This Row],[LearningStatementEnter]])</f>
        <v>Calculate uniform accelerations from the gradients of velocity/time graphs</v>
      </c>
      <c r="P1000" s="43" t="s">
        <v>1964</v>
      </c>
      <c r="Q1000" s="1" t="s">
        <v>2953</v>
      </c>
      <c r="R1000" s="1"/>
      <c r="S100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00" s="43"/>
      <c r="U1000" s="43"/>
      <c r="V1000" s="43"/>
      <c r="W1000" s="43"/>
      <c r="X1000" s="43"/>
      <c r="Y1000" s="43"/>
      <c r="Z1000" s="43"/>
      <c r="AA1000" s="43"/>
      <c r="AC1000" s="43"/>
      <c r="AD1000" s="43"/>
    </row>
    <row r="1001" spans="1:30" ht="14.65" customHeight="1" x14ac:dyDescent="0.25">
      <c r="A1001" s="42" t="str">
        <f>_xlfn.XLOOKUP(StatementLookup[[#This Row],[TopicID]],TopicLookup[TopicID],TopicLookup[SyllabusSubject])</f>
        <v>Physics</v>
      </c>
      <c r="B1001" s="43">
        <f>_xlfn.XLOOKUP(StatementLookup[[#This Row],[TopicID]],TopicLookup[TopicID],TopicLookup[SyllabusKeyStage])</f>
        <v>4</v>
      </c>
      <c r="C1001" s="43" t="str">
        <f>_xlfn.XLOOKUP(StatementLookup[[#This Row],[TopicID]],topics!I:I,topics!D:D)</f>
        <v>KS4.Physics</v>
      </c>
      <c r="D1001" s="43" t="str">
        <f>_xlfn.XLOOKUP(StatementLookup[[#This Row],[TopicID]],topics!I:I,topics!E:E)</f>
        <v>Y10.Physics</v>
      </c>
      <c r="E1001" s="44" t="s">
        <v>90</v>
      </c>
      <c r="F1001" s="36" t="s">
        <v>10</v>
      </c>
      <c r="G1001" s="45">
        <v>2</v>
      </c>
      <c r="H1001" s="36">
        <v>4</v>
      </c>
      <c r="I1001" s="46">
        <v>4</v>
      </c>
      <c r="J100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100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P2.4</v>
      </c>
      <c r="L100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P2.4.4</v>
      </c>
      <c r="M1001" s="26" t="str">
        <f>IF(ISERROR(_xlfn.XLOOKUP(StatementLookup[[#This Row],[TopicID]],TopicLookup[TopicID],TopicLookup[TopicTitle])),"",_xlfn.XLOOKUP(StatementLookup[[#This Row],[TopicID]],TopicLookup[TopicID],TopicLookup[TopicTitle]))</f>
        <v>Motion And Forces</v>
      </c>
      <c r="N1001" s="42" t="str">
        <f>IF(ISERROR(_xlfn.XLOOKUP(StatementLookup[[#This Row],[LessonID]],LessonLookup[LessonID],LessonLookup[LessonTitle])),"",_xlfn.XLOOKUP(StatementLookup[[#This Row],[LessonID]],LessonLookup[LessonID],LessonLookup[LessonTitle]))</f>
        <v>Velocity-Time Graphs</v>
      </c>
      <c r="O1001" s="1" t="str">
        <f>IF(StatementLookup[[#This Row],[LearningStatementEnter]]="",StatementLookup[[#This Row],[LearningStatementAuto]],StatementLookup[[#This Row],[LearningStatementEnter]])</f>
        <v>Determine the distance travelled from the area under a velocity/time graph</v>
      </c>
      <c r="P1001" s="43" t="s">
        <v>1965</v>
      </c>
      <c r="Q1001" s="1" t="s">
        <v>2953</v>
      </c>
      <c r="R1001" s="1"/>
      <c r="S100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01" s="43"/>
      <c r="U1001" s="43"/>
      <c r="V1001" s="43"/>
      <c r="W1001" s="43"/>
      <c r="X1001" s="43"/>
      <c r="Y1001" s="43"/>
      <c r="Z1001" s="43"/>
      <c r="AA1001" s="43"/>
      <c r="AC1001" s="43"/>
      <c r="AD1001" s="43"/>
    </row>
    <row r="1002" spans="1:30" ht="14.65" customHeight="1" x14ac:dyDescent="0.25">
      <c r="A1002" s="42" t="str">
        <f>_xlfn.XLOOKUP(StatementLookup[[#This Row],[TopicID]],TopicLookup[TopicID],TopicLookup[SyllabusSubject])</f>
        <v>Physics</v>
      </c>
      <c r="B1002" s="43">
        <f>_xlfn.XLOOKUP(StatementLookup[[#This Row],[TopicID]],TopicLookup[TopicID],TopicLookup[SyllabusKeyStage])</f>
        <v>4</v>
      </c>
      <c r="C1002" s="43" t="str">
        <f>_xlfn.XLOOKUP(StatementLookup[[#This Row],[TopicID]],topics!I:I,topics!D:D)</f>
        <v>KS4.Physics</v>
      </c>
      <c r="D1002" s="43" t="str">
        <f>_xlfn.XLOOKUP(StatementLookup[[#This Row],[TopicID]],topics!I:I,topics!E:E)</f>
        <v>Y10.Physics</v>
      </c>
      <c r="E1002" s="44" t="s">
        <v>90</v>
      </c>
      <c r="F1002" s="36" t="s">
        <v>10</v>
      </c>
      <c r="G1002" s="45">
        <v>2</v>
      </c>
      <c r="H1002" s="36">
        <v>5</v>
      </c>
      <c r="I1002" s="46">
        <v>1</v>
      </c>
      <c r="J100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100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P2.5</v>
      </c>
      <c r="L100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P2.5.1</v>
      </c>
      <c r="M1002" s="26" t="str">
        <f>IF(ISERROR(_xlfn.XLOOKUP(StatementLookup[[#This Row],[TopicID]],TopicLookup[TopicID],TopicLookup[TopicTitle])),"",_xlfn.XLOOKUP(StatementLookup[[#This Row],[TopicID]],TopicLookup[TopicID],TopicLookup[TopicTitle]))</f>
        <v>Motion And Forces</v>
      </c>
      <c r="N1002" s="42" t="str">
        <f>IF(ISERROR(_xlfn.XLOOKUP(StatementLookup[[#This Row],[LessonID]],LessonLookup[LessonID],LessonLookup[LessonTitle])),"",_xlfn.XLOOKUP(StatementLookup[[#This Row],[LessonID]],LessonLookup[LessonID],LessonLookup[LessonTitle]))</f>
        <v>Resultant Forces</v>
      </c>
      <c r="O1002" s="1" t="str">
        <f>IF(StatementLookup[[#This Row],[LearningStatementEnter]]="",StatementLookup[[#This Row],[LearningStatementAuto]],StatementLookup[[#This Row],[LearningStatementEnter]])</f>
        <v>Explain the difference between scalar and vector quantities</v>
      </c>
      <c r="P1002" s="1" t="s">
        <v>1966</v>
      </c>
      <c r="Q1002" s="1" t="s">
        <v>2953</v>
      </c>
      <c r="R1002" s="1"/>
      <c r="S100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02" s="43"/>
      <c r="U1002" s="43"/>
      <c r="V1002" s="43"/>
      <c r="W1002" s="43"/>
      <c r="X1002" s="43"/>
      <c r="Y1002" s="43"/>
      <c r="Z1002" s="43"/>
      <c r="AA1002" s="43"/>
      <c r="AC1002" s="43"/>
      <c r="AD1002" s="43"/>
    </row>
    <row r="1003" spans="1:30" ht="14.65" customHeight="1" x14ac:dyDescent="0.25">
      <c r="A1003" s="42" t="str">
        <f>_xlfn.XLOOKUP(StatementLookup[[#This Row],[TopicID]],TopicLookup[TopicID],TopicLookup[SyllabusSubject])</f>
        <v>Physics</v>
      </c>
      <c r="B1003" s="43">
        <f>_xlfn.XLOOKUP(StatementLookup[[#This Row],[TopicID]],TopicLookup[TopicID],TopicLookup[SyllabusKeyStage])</f>
        <v>4</v>
      </c>
      <c r="C1003" s="43" t="str">
        <f>_xlfn.XLOOKUP(StatementLookup[[#This Row],[TopicID]],topics!I:I,topics!D:D)</f>
        <v>KS4.Physics</v>
      </c>
      <c r="D1003" s="43" t="str">
        <f>_xlfn.XLOOKUP(StatementLookup[[#This Row],[TopicID]],topics!I:I,topics!E:E)</f>
        <v>Y10.Physics</v>
      </c>
      <c r="E1003" s="44" t="s">
        <v>90</v>
      </c>
      <c r="F1003" s="36" t="s">
        <v>10</v>
      </c>
      <c r="G1003" s="45">
        <v>2</v>
      </c>
      <c r="H1003" s="36">
        <v>5</v>
      </c>
      <c r="I1003" s="46">
        <v>2</v>
      </c>
      <c r="J100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100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P2.5</v>
      </c>
      <c r="L100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P2.5.2</v>
      </c>
      <c r="M1003" s="26" t="str">
        <f>IF(ISERROR(_xlfn.XLOOKUP(StatementLookup[[#This Row],[TopicID]],TopicLookup[TopicID],TopicLookup[TopicTitle])),"",_xlfn.XLOOKUP(StatementLookup[[#This Row],[TopicID]],TopicLookup[TopicID],TopicLookup[TopicTitle]))</f>
        <v>Motion And Forces</v>
      </c>
      <c r="N1003" s="42" t="str">
        <f>IF(ISERROR(_xlfn.XLOOKUP(StatementLookup[[#This Row],[LessonID]],LessonLookup[LessonID],LessonLookup[LessonTitle])),"",_xlfn.XLOOKUP(StatementLookup[[#This Row],[LessonID]],LessonLookup[LessonID],LessonLookup[LessonTitle]))</f>
        <v>Resultant Forces</v>
      </c>
      <c r="O1003" s="1" t="str">
        <f>IF(StatementLookup[[#This Row],[LearningStatementEnter]]="",StatementLookup[[#This Row],[LearningStatementAuto]],StatementLookup[[#This Row],[LearningStatementEnter]])</f>
        <v>Use arrows to represent the direction and magnitude of forces</v>
      </c>
      <c r="P1003" s="1" t="s">
        <v>1967</v>
      </c>
      <c r="Q1003" s="1" t="s">
        <v>2953</v>
      </c>
      <c r="R1003" s="1"/>
      <c r="S100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03" s="43"/>
      <c r="U1003" s="43"/>
      <c r="V1003" s="43"/>
      <c r="W1003" s="43"/>
      <c r="X1003" s="43"/>
      <c r="Y1003" s="43"/>
      <c r="Z1003" s="43"/>
      <c r="AA1003" s="43"/>
      <c r="AC1003" s="43"/>
      <c r="AD1003" s="43"/>
    </row>
    <row r="1004" spans="1:30" ht="14.65" customHeight="1" x14ac:dyDescent="0.25">
      <c r="A1004" s="42" t="str">
        <f>_xlfn.XLOOKUP(StatementLookup[[#This Row],[TopicID]],TopicLookup[TopicID],TopicLookup[SyllabusSubject])</f>
        <v>Physics</v>
      </c>
      <c r="B1004" s="43">
        <f>_xlfn.XLOOKUP(StatementLookup[[#This Row],[TopicID]],TopicLookup[TopicID],TopicLookup[SyllabusKeyStage])</f>
        <v>4</v>
      </c>
      <c r="C1004" s="43" t="str">
        <f>_xlfn.XLOOKUP(StatementLookup[[#This Row],[TopicID]],topics!I:I,topics!D:D)</f>
        <v>KS4.Physics</v>
      </c>
      <c r="D1004" s="43" t="str">
        <f>_xlfn.XLOOKUP(StatementLookup[[#This Row],[TopicID]],topics!I:I,topics!E:E)</f>
        <v>Y10.Physics</v>
      </c>
      <c r="E1004" s="44" t="s">
        <v>90</v>
      </c>
      <c r="F1004" s="36" t="s">
        <v>10</v>
      </c>
      <c r="G1004" s="45">
        <v>2</v>
      </c>
      <c r="H1004" s="36">
        <v>5</v>
      </c>
      <c r="I1004" s="46">
        <v>3</v>
      </c>
      <c r="J100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100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P2.5</v>
      </c>
      <c r="L100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P2.5.3</v>
      </c>
      <c r="M1004" s="26" t="str">
        <f>IF(ISERROR(_xlfn.XLOOKUP(StatementLookup[[#This Row],[TopicID]],TopicLookup[TopicID],TopicLookup[TopicTitle])),"",_xlfn.XLOOKUP(StatementLookup[[#This Row],[TopicID]],TopicLookup[TopicID],TopicLookup[TopicTitle]))</f>
        <v>Motion And Forces</v>
      </c>
      <c r="N1004" s="42" t="str">
        <f>IF(ISERROR(_xlfn.XLOOKUP(StatementLookup[[#This Row],[LessonID]],LessonLookup[LessonID],LessonLookup[LessonTitle])),"",_xlfn.XLOOKUP(StatementLookup[[#This Row],[LessonID]],LessonLookup[LessonID],LessonLookup[LessonTitle]))</f>
        <v>Resultant Forces</v>
      </c>
      <c r="O1004" s="1" t="str">
        <f>IF(StatementLookup[[#This Row],[LearningStatementEnter]]="",StatementLookup[[#This Row],[LearningStatementAuto]],StatementLookup[[#This Row],[LearningStatementEnter]])</f>
        <v>Define a resultant force</v>
      </c>
      <c r="P1004" s="1" t="s">
        <v>1386</v>
      </c>
      <c r="Q1004" s="1" t="s">
        <v>2953</v>
      </c>
      <c r="R1004" s="1"/>
      <c r="S100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04" s="43"/>
      <c r="U1004" s="43"/>
      <c r="V1004" s="43"/>
      <c r="W1004" s="43"/>
      <c r="X1004" s="43"/>
      <c r="Y1004" s="43"/>
      <c r="Z1004" s="43"/>
      <c r="AA1004" s="43"/>
      <c r="AC1004" s="43"/>
      <c r="AD1004" s="43"/>
    </row>
    <row r="1005" spans="1:30" ht="14.65" customHeight="1" x14ac:dyDescent="0.25">
      <c r="A1005" s="42" t="str">
        <f>_xlfn.XLOOKUP(StatementLookup[[#This Row],[TopicID]],TopicLookup[TopicID],TopicLookup[SyllabusSubject])</f>
        <v>Physics</v>
      </c>
      <c r="B1005" s="43">
        <f>_xlfn.XLOOKUP(StatementLookup[[#This Row],[TopicID]],TopicLookup[TopicID],TopicLookup[SyllabusKeyStage])</f>
        <v>4</v>
      </c>
      <c r="C1005" s="43" t="str">
        <f>_xlfn.XLOOKUP(StatementLookup[[#This Row],[TopicID]],topics!I:I,topics!D:D)</f>
        <v>KS4.Physics</v>
      </c>
      <c r="D1005" s="43" t="str">
        <f>_xlfn.XLOOKUP(StatementLookup[[#This Row],[TopicID]],topics!I:I,topics!E:E)</f>
        <v>Y10.Physics</v>
      </c>
      <c r="E1005" s="44" t="s">
        <v>90</v>
      </c>
      <c r="F1005" s="36" t="s">
        <v>10</v>
      </c>
      <c r="G1005" s="45">
        <v>2</v>
      </c>
      <c r="H1005" s="36">
        <v>5</v>
      </c>
      <c r="I1005" s="46">
        <v>4</v>
      </c>
      <c r="J100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100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P2.5</v>
      </c>
      <c r="L100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P2.5.4</v>
      </c>
      <c r="M1005" s="26" t="str">
        <f>IF(ISERROR(_xlfn.XLOOKUP(StatementLookup[[#This Row],[TopicID]],TopicLookup[TopicID],TopicLookup[TopicTitle])),"",_xlfn.XLOOKUP(StatementLookup[[#This Row],[TopicID]],TopicLookup[TopicID],TopicLookup[TopicTitle]))</f>
        <v>Motion And Forces</v>
      </c>
      <c r="N1005" s="42" t="str">
        <f>IF(ISERROR(_xlfn.XLOOKUP(StatementLookup[[#This Row],[LessonID]],LessonLookup[LessonID],LessonLookup[LessonTitle])),"",_xlfn.XLOOKUP(StatementLookup[[#This Row],[LessonID]],LessonLookup[LessonID],LessonLookup[LessonTitle]))</f>
        <v>Resultant Forces</v>
      </c>
      <c r="O1005" s="1" t="str">
        <f>IF(StatementLookup[[#This Row],[LearningStatementEnter]]="",StatementLookup[[#This Row],[LearningStatementAuto]],StatementLookup[[#This Row],[LearningStatementEnter]])</f>
        <v>Calculate resultant forces</v>
      </c>
      <c r="P1005" s="1" t="s">
        <v>383</v>
      </c>
      <c r="Q1005" s="1" t="s">
        <v>2953</v>
      </c>
      <c r="R1005" s="1"/>
      <c r="S100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05" s="43"/>
      <c r="U1005" s="43"/>
      <c r="V1005" s="43"/>
      <c r="W1005" s="43"/>
      <c r="X1005" s="43"/>
      <c r="Y1005" s="43"/>
      <c r="Z1005" s="43"/>
      <c r="AA1005" s="43"/>
      <c r="AC1005" s="43"/>
      <c r="AD1005" s="43"/>
    </row>
    <row r="1006" spans="1:30" ht="14.65" customHeight="1" x14ac:dyDescent="0.25">
      <c r="A1006" s="42" t="str">
        <f>_xlfn.XLOOKUP(StatementLookup[[#This Row],[TopicID]],TopicLookup[TopicID],TopicLookup[SyllabusSubject])</f>
        <v>Physics</v>
      </c>
      <c r="B1006" s="43">
        <f>_xlfn.XLOOKUP(StatementLookup[[#This Row],[TopicID]],TopicLookup[TopicID],TopicLookup[SyllabusKeyStage])</f>
        <v>4</v>
      </c>
      <c r="C1006" s="43" t="str">
        <f>_xlfn.XLOOKUP(StatementLookup[[#This Row],[TopicID]],topics!I:I,topics!D:D)</f>
        <v>KS4.Physics</v>
      </c>
      <c r="D1006" s="43" t="str">
        <f>_xlfn.XLOOKUP(StatementLookup[[#This Row],[TopicID]],topics!I:I,topics!E:E)</f>
        <v>Y10.Physics</v>
      </c>
      <c r="E1006" s="44" t="s">
        <v>90</v>
      </c>
      <c r="F1006" s="36" t="s">
        <v>10</v>
      </c>
      <c r="G1006" s="45">
        <v>2</v>
      </c>
      <c r="H1006" s="36">
        <v>5</v>
      </c>
      <c r="I1006" s="46">
        <v>5</v>
      </c>
      <c r="J100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100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P2.5</v>
      </c>
      <c r="L100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P2.5.5</v>
      </c>
      <c r="M1006" s="26" t="str">
        <f>IF(ISERROR(_xlfn.XLOOKUP(StatementLookup[[#This Row],[TopicID]],TopicLookup[TopicID],TopicLookup[TopicTitle])),"",_xlfn.XLOOKUP(StatementLookup[[#This Row],[TopicID]],TopicLookup[TopicID],TopicLookup[TopicTitle]))</f>
        <v>Motion And Forces</v>
      </c>
      <c r="N1006" s="42" t="str">
        <f>IF(ISERROR(_xlfn.XLOOKUP(StatementLookup[[#This Row],[LessonID]],LessonLookup[LessonID],LessonLookup[LessonTitle])),"",_xlfn.XLOOKUP(StatementLookup[[#This Row],[LessonID]],LessonLookup[LessonID],LessonLookup[LessonTitle]))</f>
        <v>Resultant Forces</v>
      </c>
      <c r="O1006" s="1" t="str">
        <f>IF(StatementLookup[[#This Row],[LearningStatementEnter]]="",StatementLookup[[#This Row],[LearningStatementAuto]],StatementLookup[[#This Row],[LearningStatementEnter]])</f>
        <v>Explain whether forces on an object are balanced or unbalanced</v>
      </c>
      <c r="P1006" s="1" t="s">
        <v>1968</v>
      </c>
      <c r="Q1006" s="1" t="s">
        <v>2953</v>
      </c>
      <c r="R1006" s="1"/>
      <c r="S100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06" s="43"/>
      <c r="U1006" s="43"/>
      <c r="V1006" s="43"/>
      <c r="W1006" s="43"/>
      <c r="X1006" s="43"/>
      <c r="Y1006" s="43"/>
      <c r="Z1006" s="43"/>
      <c r="AA1006" s="43"/>
      <c r="AC1006" s="43"/>
      <c r="AD1006" s="43"/>
    </row>
    <row r="1007" spans="1:30" ht="14.65" customHeight="1" x14ac:dyDescent="0.25">
      <c r="A1007" s="42" t="str">
        <f>_xlfn.XLOOKUP(StatementLookup[[#This Row],[TopicID]],TopicLookup[TopicID],TopicLookup[SyllabusSubject])</f>
        <v>Physics</v>
      </c>
      <c r="B1007" s="43">
        <f>_xlfn.XLOOKUP(StatementLookup[[#This Row],[TopicID]],TopicLookup[TopicID],TopicLookup[SyllabusKeyStage])</f>
        <v>4</v>
      </c>
      <c r="C1007" s="43" t="str">
        <f>_xlfn.XLOOKUP(StatementLookup[[#This Row],[TopicID]],topics!I:I,topics!D:D)</f>
        <v>KS4.Physics</v>
      </c>
      <c r="D1007" s="43" t="str">
        <f>_xlfn.XLOOKUP(StatementLookup[[#This Row],[TopicID]],topics!I:I,topics!E:E)</f>
        <v>Y10.Physics</v>
      </c>
      <c r="E1007" s="44" t="s">
        <v>90</v>
      </c>
      <c r="F1007" s="36" t="s">
        <v>10</v>
      </c>
      <c r="G1007" s="45">
        <v>2</v>
      </c>
      <c r="H1007" s="36">
        <v>6</v>
      </c>
      <c r="I1007" s="46">
        <v>1</v>
      </c>
      <c r="J100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100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P2.6</v>
      </c>
      <c r="L100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P2.6.1</v>
      </c>
      <c r="M1007" s="26" t="str">
        <f>IF(ISERROR(_xlfn.XLOOKUP(StatementLookup[[#This Row],[TopicID]],TopicLookup[TopicID],TopicLookup[TopicTitle])),"",_xlfn.XLOOKUP(StatementLookup[[#This Row],[TopicID]],TopicLookup[TopicID],TopicLookup[TopicTitle]))</f>
        <v>Motion And Forces</v>
      </c>
      <c r="N1007" s="42" t="str">
        <f>IF(ISERROR(_xlfn.XLOOKUP(StatementLookup[[#This Row],[LessonID]],LessonLookup[LessonID],LessonLookup[LessonTitle])),"",_xlfn.XLOOKUP(StatementLookup[[#This Row],[LessonID]],LessonLookup[LessonID],LessonLookup[LessonTitle]))</f>
        <v>Newton'S First Law</v>
      </c>
      <c r="O1007" s="1" t="str">
        <f>IF(StatementLookup[[#This Row],[LearningStatementEnter]]="",StatementLookup[[#This Row],[LearningStatementAuto]],StatementLookup[[#This Row],[LearningStatementEnter]])</f>
        <v>Describe the effect of balanced forces on moving and stationary objects</v>
      </c>
      <c r="P1007" s="1" t="s">
        <v>1969</v>
      </c>
      <c r="Q1007" s="1" t="s">
        <v>2953</v>
      </c>
      <c r="R1007" s="1"/>
      <c r="S100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07" s="43"/>
      <c r="U1007" s="43"/>
      <c r="V1007" s="43"/>
      <c r="W1007" s="43"/>
      <c r="X1007" s="43"/>
      <c r="Y1007" s="43"/>
      <c r="Z1007" s="43"/>
      <c r="AA1007" s="43"/>
      <c r="AC1007" s="43"/>
      <c r="AD1007" s="43"/>
    </row>
    <row r="1008" spans="1:30" ht="14.65" customHeight="1" x14ac:dyDescent="0.25">
      <c r="A1008" s="42" t="str">
        <f>_xlfn.XLOOKUP(StatementLookup[[#This Row],[TopicID]],TopicLookup[TopicID],TopicLookup[SyllabusSubject])</f>
        <v>Physics</v>
      </c>
      <c r="B1008" s="43">
        <f>_xlfn.XLOOKUP(StatementLookup[[#This Row],[TopicID]],TopicLookup[TopicID],TopicLookup[SyllabusKeyStage])</f>
        <v>4</v>
      </c>
      <c r="C1008" s="43" t="str">
        <f>_xlfn.XLOOKUP(StatementLookup[[#This Row],[TopicID]],topics!I:I,topics!D:D)</f>
        <v>KS4.Physics</v>
      </c>
      <c r="D1008" s="43" t="str">
        <f>_xlfn.XLOOKUP(StatementLookup[[#This Row],[TopicID]],topics!I:I,topics!E:E)</f>
        <v>Y10.Physics</v>
      </c>
      <c r="E1008" s="44" t="s">
        <v>90</v>
      </c>
      <c r="F1008" s="36" t="s">
        <v>10</v>
      </c>
      <c r="G1008" s="45">
        <v>2</v>
      </c>
      <c r="H1008" s="36">
        <v>6</v>
      </c>
      <c r="I1008" s="46">
        <v>2</v>
      </c>
      <c r="J100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100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P2.6</v>
      </c>
      <c r="L100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P2.6.2</v>
      </c>
      <c r="M1008" s="26" t="str">
        <f>IF(ISERROR(_xlfn.XLOOKUP(StatementLookup[[#This Row],[TopicID]],TopicLookup[TopicID],TopicLookup[TopicTitle])),"",_xlfn.XLOOKUP(StatementLookup[[#This Row],[TopicID]],TopicLookup[TopicID],TopicLookup[TopicTitle]))</f>
        <v>Motion And Forces</v>
      </c>
      <c r="N1008" s="42" t="str">
        <f>IF(ISERROR(_xlfn.XLOOKUP(StatementLookup[[#This Row],[LessonID]],LessonLookup[LessonID],LessonLookup[LessonTitle])),"",_xlfn.XLOOKUP(StatementLookup[[#This Row],[LessonID]],LessonLookup[LessonID],LessonLookup[LessonTitle]))</f>
        <v>Newton'S First Law</v>
      </c>
      <c r="O1008" s="1" t="str">
        <f>IF(StatementLookup[[#This Row],[LearningStatementEnter]]="",StatementLookup[[#This Row],[LearningStatementAuto]],StatementLookup[[#This Row],[LearningStatementEnter]])</f>
        <v xml:space="preserve">Describe the effect of a non-zero resultant force on moving and stationary objects. </v>
      </c>
      <c r="P1008" s="1" t="s">
        <v>1970</v>
      </c>
      <c r="Q1008" s="1" t="s">
        <v>2953</v>
      </c>
      <c r="R1008" s="1"/>
      <c r="S100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08" s="43"/>
      <c r="U1008" s="43"/>
      <c r="V1008" s="43"/>
      <c r="W1008" s="43"/>
      <c r="X1008" s="43"/>
      <c r="Y1008" s="43"/>
      <c r="Z1008" s="43"/>
      <c r="AA1008" s="43"/>
      <c r="AC1008" s="43"/>
      <c r="AD1008" s="43"/>
    </row>
    <row r="1009" spans="1:30" ht="14.65" customHeight="1" x14ac:dyDescent="0.25">
      <c r="A1009" s="42" t="str">
        <f>_xlfn.XLOOKUP(StatementLookup[[#This Row],[TopicID]],TopicLookup[TopicID],TopicLookup[SyllabusSubject])</f>
        <v>Physics</v>
      </c>
      <c r="B1009" s="43">
        <f>_xlfn.XLOOKUP(StatementLookup[[#This Row],[TopicID]],TopicLookup[TopicID],TopicLookup[SyllabusKeyStage])</f>
        <v>4</v>
      </c>
      <c r="C1009" s="43" t="str">
        <f>_xlfn.XLOOKUP(StatementLookup[[#This Row],[TopicID]],topics!I:I,topics!D:D)</f>
        <v>KS4.Physics</v>
      </c>
      <c r="D1009" s="43" t="str">
        <f>_xlfn.XLOOKUP(StatementLookup[[#This Row],[TopicID]],topics!I:I,topics!E:E)</f>
        <v>Y10.Physics</v>
      </c>
      <c r="E1009" s="44" t="s">
        <v>90</v>
      </c>
      <c r="F1009" s="36" t="s">
        <v>10</v>
      </c>
      <c r="G1009" s="45">
        <v>2</v>
      </c>
      <c r="H1009" s="36">
        <v>6</v>
      </c>
      <c r="I1009" s="46">
        <v>3</v>
      </c>
      <c r="J100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100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P2.6</v>
      </c>
      <c r="L100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P2.6.3</v>
      </c>
      <c r="M1009" s="26" t="str">
        <f>IF(ISERROR(_xlfn.XLOOKUP(StatementLookup[[#This Row],[TopicID]],TopicLookup[TopicID],TopicLookup[TopicTitle])),"",_xlfn.XLOOKUP(StatementLookup[[#This Row],[TopicID]],TopicLookup[TopicID],TopicLookup[TopicTitle]))</f>
        <v>Motion And Forces</v>
      </c>
      <c r="N1009" s="42" t="str">
        <f>IF(ISERROR(_xlfn.XLOOKUP(StatementLookup[[#This Row],[LessonID]],LessonLookup[LessonID],LessonLookup[LessonTitle])),"",_xlfn.XLOOKUP(StatementLookup[[#This Row],[LessonID]],LessonLookup[LessonID],LessonLookup[LessonTitle]))</f>
        <v>Newton'S First Law</v>
      </c>
      <c r="O1009" s="1" t="str">
        <f>IF(StatementLookup[[#This Row],[LearningStatementEnter]]="",StatementLookup[[#This Row],[LearningStatementAuto]],StatementLookup[[#This Row],[LearningStatementEnter]])</f>
        <v>Describe circular motion at constant speed as a changing velocity and hence as an acceleration</v>
      </c>
      <c r="P1009" s="43" t="s">
        <v>1971</v>
      </c>
      <c r="Q1009" s="1" t="s">
        <v>2953</v>
      </c>
      <c r="R1009" s="1"/>
      <c r="S100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09" s="43"/>
      <c r="U1009" s="43"/>
      <c r="V1009" s="43"/>
      <c r="W1009" s="43"/>
      <c r="X1009" s="43"/>
      <c r="Y1009" s="43"/>
      <c r="Z1009" s="43"/>
      <c r="AA1009" s="43"/>
      <c r="AC1009" s="43"/>
      <c r="AD1009" s="43"/>
    </row>
    <row r="1010" spans="1:30" ht="14.65" customHeight="1" x14ac:dyDescent="0.25">
      <c r="A1010" s="42" t="str">
        <f>_xlfn.XLOOKUP(StatementLookup[[#This Row],[TopicID]],TopicLookup[TopicID],TopicLookup[SyllabusSubject])</f>
        <v>Physics</v>
      </c>
      <c r="B1010" s="43">
        <f>_xlfn.XLOOKUP(StatementLookup[[#This Row],[TopicID]],TopicLookup[TopicID],TopicLookup[SyllabusKeyStage])</f>
        <v>4</v>
      </c>
      <c r="C1010" s="43" t="str">
        <f>_xlfn.XLOOKUP(StatementLookup[[#This Row],[TopicID]],topics!I:I,topics!D:D)</f>
        <v>KS4.Physics</v>
      </c>
      <c r="D1010" s="43" t="str">
        <f>_xlfn.XLOOKUP(StatementLookup[[#This Row],[TopicID]],topics!I:I,topics!E:E)</f>
        <v>Y10.Physics</v>
      </c>
      <c r="E1010" s="44" t="s">
        <v>90</v>
      </c>
      <c r="F1010" s="36" t="s">
        <v>10</v>
      </c>
      <c r="G1010" s="45">
        <v>2</v>
      </c>
      <c r="H1010" s="36">
        <v>6</v>
      </c>
      <c r="I1010" s="46">
        <v>4</v>
      </c>
      <c r="J101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101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P2.6</v>
      </c>
      <c r="L101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P2.6.4</v>
      </c>
      <c r="M1010" s="26" t="str">
        <f>IF(ISERROR(_xlfn.XLOOKUP(StatementLookup[[#This Row],[TopicID]],TopicLookup[TopicID],TopicLookup[TopicTitle])),"",_xlfn.XLOOKUP(StatementLookup[[#This Row],[TopicID]],TopicLookup[TopicID],TopicLookup[TopicTitle]))</f>
        <v>Motion And Forces</v>
      </c>
      <c r="N1010" s="42" t="str">
        <f>IF(ISERROR(_xlfn.XLOOKUP(StatementLookup[[#This Row],[LessonID]],LessonLookup[LessonID],LessonLookup[LessonTitle])),"",_xlfn.XLOOKUP(StatementLookup[[#This Row],[LessonID]],LessonLookup[LessonID],LessonLookup[LessonTitle]))</f>
        <v>Newton'S First Law</v>
      </c>
      <c r="O1010" s="1" t="str">
        <f>IF(StatementLookup[[#This Row],[LearningStatementEnter]]="",StatementLookup[[#This Row],[LearningStatementAuto]],StatementLookup[[#This Row],[LearningStatementEnter]])</f>
        <v>Describe the force needed to keep an object moving in a circular path</v>
      </c>
      <c r="P1010" s="1" t="s">
        <v>1972</v>
      </c>
      <c r="Q1010" s="1" t="s">
        <v>2953</v>
      </c>
      <c r="R1010" s="1"/>
      <c r="S101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10" s="43"/>
      <c r="U1010" s="43"/>
      <c r="V1010" s="43"/>
      <c r="W1010" s="43"/>
      <c r="X1010" s="43"/>
      <c r="Y1010" s="43"/>
      <c r="Z1010" s="43"/>
      <c r="AA1010" s="43"/>
      <c r="AC1010" s="43"/>
      <c r="AD1010" s="43"/>
    </row>
    <row r="1011" spans="1:30" ht="14.65" customHeight="1" x14ac:dyDescent="0.25">
      <c r="A1011" s="42" t="str">
        <f>_xlfn.XLOOKUP(StatementLookup[[#This Row],[TopicID]],TopicLookup[TopicID],TopicLookup[SyllabusSubject])</f>
        <v>Physics</v>
      </c>
      <c r="B1011" s="43">
        <f>_xlfn.XLOOKUP(StatementLookup[[#This Row],[TopicID]],TopicLookup[TopicID],TopicLookup[SyllabusKeyStage])</f>
        <v>4</v>
      </c>
      <c r="C1011" s="43" t="str">
        <f>_xlfn.XLOOKUP(StatementLookup[[#This Row],[TopicID]],topics!I:I,topics!D:D)</f>
        <v>KS4.Physics</v>
      </c>
      <c r="D1011" s="43" t="str">
        <f>_xlfn.XLOOKUP(StatementLookup[[#This Row],[TopicID]],topics!I:I,topics!E:E)</f>
        <v>Y10.Physics</v>
      </c>
      <c r="E1011" s="44" t="s">
        <v>90</v>
      </c>
      <c r="F1011" s="36" t="s">
        <v>10</v>
      </c>
      <c r="G1011" s="45">
        <v>2</v>
      </c>
      <c r="H1011" s="36">
        <v>6</v>
      </c>
      <c r="I1011" s="46">
        <v>5</v>
      </c>
      <c r="J101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101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P2.6</v>
      </c>
      <c r="L101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P2.6.5</v>
      </c>
      <c r="M1011" s="26" t="str">
        <f>IF(ISERROR(_xlfn.XLOOKUP(StatementLookup[[#This Row],[TopicID]],TopicLookup[TopicID],TopicLookup[TopicTitle])),"",_xlfn.XLOOKUP(StatementLookup[[#This Row],[TopicID]],TopicLookup[TopicID],TopicLookup[TopicTitle]))</f>
        <v>Motion And Forces</v>
      </c>
      <c r="N1011" s="42" t="str">
        <f>IF(ISERROR(_xlfn.XLOOKUP(StatementLookup[[#This Row],[LessonID]],LessonLookup[LessonID],LessonLookup[LessonTitle])),"",_xlfn.XLOOKUP(StatementLookup[[#This Row],[LessonID]],LessonLookup[LessonID],LessonLookup[LessonTitle]))</f>
        <v>Newton'S First Law</v>
      </c>
      <c r="O1011" s="1" t="str">
        <f>IF(StatementLookup[[#This Row],[LearningStatementEnter]]="",StatementLookup[[#This Row],[LearningStatementAuto]],StatementLookup[[#This Row],[LearningStatementEnter]])</f>
        <v>Give some examples of objects moving in circular paths and the type of centripetal force involved</v>
      </c>
      <c r="P1011" s="1" t="s">
        <v>1973</v>
      </c>
      <c r="Q1011" s="1" t="s">
        <v>2953</v>
      </c>
      <c r="R1011" s="1"/>
      <c r="S101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11" s="43"/>
      <c r="U1011" s="43"/>
      <c r="V1011" s="43"/>
      <c r="W1011" s="43"/>
      <c r="X1011" s="43"/>
      <c r="Y1011" s="43"/>
      <c r="Z1011" s="43"/>
      <c r="AA1011" s="43"/>
      <c r="AC1011" s="43"/>
      <c r="AD1011" s="43"/>
    </row>
    <row r="1012" spans="1:30" ht="14.65" customHeight="1" x14ac:dyDescent="0.25">
      <c r="A1012" s="42" t="str">
        <f>_xlfn.XLOOKUP(StatementLookup[[#This Row],[TopicID]],TopicLookup[TopicID],TopicLookup[SyllabusSubject])</f>
        <v>Physics</v>
      </c>
      <c r="B1012" s="43">
        <f>_xlfn.XLOOKUP(StatementLookup[[#This Row],[TopicID]],TopicLookup[TopicID],TopicLookup[SyllabusKeyStage])</f>
        <v>4</v>
      </c>
      <c r="C1012" s="43" t="str">
        <f>_xlfn.XLOOKUP(StatementLookup[[#This Row],[TopicID]],topics!I:I,topics!D:D)</f>
        <v>KS4.Physics</v>
      </c>
      <c r="D1012" s="43" t="str">
        <f>_xlfn.XLOOKUP(StatementLookup[[#This Row],[TopicID]],topics!I:I,topics!E:E)</f>
        <v>Y10.Physics</v>
      </c>
      <c r="E1012" s="44" t="s">
        <v>90</v>
      </c>
      <c r="F1012" s="36" t="s">
        <v>10</v>
      </c>
      <c r="G1012" s="45">
        <v>2</v>
      </c>
      <c r="H1012" s="36">
        <v>7</v>
      </c>
      <c r="I1012" s="46">
        <v>1</v>
      </c>
      <c r="J101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101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P2.7</v>
      </c>
      <c r="L101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P2.7.1</v>
      </c>
      <c r="M1012" s="26" t="str">
        <f>IF(ISERROR(_xlfn.XLOOKUP(StatementLookup[[#This Row],[TopicID]],TopicLookup[TopicID],TopicLookup[TopicTitle])),"",_xlfn.XLOOKUP(StatementLookup[[#This Row],[TopicID]],TopicLookup[TopicID],TopicLookup[TopicTitle]))</f>
        <v>Motion And Forces</v>
      </c>
      <c r="N1012" s="42" t="str">
        <f>IF(ISERROR(_xlfn.XLOOKUP(StatementLookup[[#This Row],[LessonID]],LessonLookup[LessonID],LessonLookup[LessonTitle])),"",_xlfn.XLOOKUP(StatementLookup[[#This Row],[LessonID]],LessonLookup[LessonID],LessonLookup[LessonTitle]))</f>
        <v>Mass And Weight</v>
      </c>
      <c r="O1012" s="1" t="str">
        <f>IF(StatementLookup[[#This Row],[LearningStatementEnter]]="",StatementLookup[[#This Row],[LearningStatementAuto]],StatementLookup[[#This Row],[LearningStatementEnter]])</f>
        <v>Describe the difference between mass and weight</v>
      </c>
      <c r="P1012" s="1" t="s">
        <v>1974</v>
      </c>
      <c r="Q1012" s="1" t="s">
        <v>2953</v>
      </c>
      <c r="R1012" s="1"/>
      <c r="S101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12" s="43"/>
      <c r="U1012" s="43"/>
      <c r="V1012" s="43"/>
      <c r="W1012" s="43"/>
      <c r="X1012" s="43"/>
      <c r="Y1012" s="43"/>
      <c r="Z1012" s="43"/>
      <c r="AA1012" s="43"/>
      <c r="AC1012" s="43"/>
      <c r="AD1012" s="43"/>
    </row>
    <row r="1013" spans="1:30" ht="14.65" customHeight="1" x14ac:dyDescent="0.25">
      <c r="A1013" s="42" t="str">
        <f>_xlfn.XLOOKUP(StatementLookup[[#This Row],[TopicID]],TopicLookup[TopicID],TopicLookup[SyllabusSubject])</f>
        <v>Physics</v>
      </c>
      <c r="B1013" s="43">
        <f>_xlfn.XLOOKUP(StatementLookup[[#This Row],[TopicID]],TopicLookup[TopicID],TopicLookup[SyllabusKeyStage])</f>
        <v>4</v>
      </c>
      <c r="C1013" s="43" t="str">
        <f>_xlfn.XLOOKUP(StatementLookup[[#This Row],[TopicID]],topics!I:I,topics!D:D)</f>
        <v>KS4.Physics</v>
      </c>
      <c r="D1013" s="43" t="str">
        <f>_xlfn.XLOOKUP(StatementLookup[[#This Row],[TopicID]],topics!I:I,topics!E:E)</f>
        <v>Y10.Physics</v>
      </c>
      <c r="E1013" s="44" t="s">
        <v>90</v>
      </c>
      <c r="F1013" s="36" t="s">
        <v>10</v>
      </c>
      <c r="G1013" s="45">
        <v>2</v>
      </c>
      <c r="H1013" s="36">
        <v>7</v>
      </c>
      <c r="I1013" s="46">
        <v>2</v>
      </c>
      <c r="J101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101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P2.7</v>
      </c>
      <c r="L101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P2.7.2</v>
      </c>
      <c r="M1013" s="26" t="str">
        <f>IF(ISERROR(_xlfn.XLOOKUP(StatementLookup[[#This Row],[TopicID]],TopicLookup[TopicID],TopicLookup[TopicTitle])),"",_xlfn.XLOOKUP(StatementLookup[[#This Row],[TopicID]],TopicLookup[TopicID],TopicLookup[TopicTitle]))</f>
        <v>Motion And Forces</v>
      </c>
      <c r="N1013" s="42" t="str">
        <f>IF(ISERROR(_xlfn.XLOOKUP(StatementLookup[[#This Row],[LessonID]],LessonLookup[LessonID],LessonLookup[LessonTitle])),"",_xlfn.XLOOKUP(StatementLookup[[#This Row],[LessonID]],LessonLookup[LessonID],LessonLookup[LessonTitle]))</f>
        <v>Mass And Weight</v>
      </c>
      <c r="O1013" s="1" t="str">
        <f>IF(StatementLookup[[#This Row],[LearningStatementEnter]]="",StatementLookup[[#This Row],[LearningStatementAuto]],StatementLookup[[#This Row],[LearningStatementEnter]])</f>
        <v>List the factors that determine the weight of an object</v>
      </c>
      <c r="P1013" s="1" t="s">
        <v>1975</v>
      </c>
      <c r="Q1013" s="1" t="s">
        <v>2953</v>
      </c>
      <c r="R1013" s="1"/>
      <c r="S101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13" s="43"/>
      <c r="U1013" s="43"/>
      <c r="V1013" s="43"/>
      <c r="W1013" s="43"/>
      <c r="X1013" s="43"/>
      <c r="Y1013" s="43"/>
      <c r="Z1013" s="43"/>
      <c r="AA1013" s="43"/>
      <c r="AC1013" s="43"/>
      <c r="AD1013" s="43"/>
    </row>
    <row r="1014" spans="1:30" ht="14.65" customHeight="1" x14ac:dyDescent="0.25">
      <c r="A1014" s="42" t="str">
        <f>_xlfn.XLOOKUP(StatementLookup[[#This Row],[TopicID]],TopicLookup[TopicID],TopicLookup[SyllabusSubject])</f>
        <v>Physics</v>
      </c>
      <c r="B1014" s="43">
        <f>_xlfn.XLOOKUP(StatementLookup[[#This Row],[TopicID]],TopicLookup[TopicID],TopicLookup[SyllabusKeyStage])</f>
        <v>4</v>
      </c>
      <c r="C1014" s="43" t="str">
        <f>_xlfn.XLOOKUP(StatementLookup[[#This Row],[TopicID]],topics!I:I,topics!D:D)</f>
        <v>KS4.Physics</v>
      </c>
      <c r="D1014" s="43" t="str">
        <f>_xlfn.XLOOKUP(StatementLookup[[#This Row],[TopicID]],topics!I:I,topics!E:E)</f>
        <v>Y10.Physics</v>
      </c>
      <c r="E1014" s="44" t="s">
        <v>90</v>
      </c>
      <c r="F1014" s="36" t="s">
        <v>10</v>
      </c>
      <c r="G1014" s="45">
        <v>2</v>
      </c>
      <c r="H1014" s="36">
        <v>7</v>
      </c>
      <c r="I1014" s="46">
        <v>3</v>
      </c>
      <c r="J101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101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P2.7</v>
      </c>
      <c r="L101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P2.7.3</v>
      </c>
      <c r="M1014" s="26" t="str">
        <f>IF(ISERROR(_xlfn.XLOOKUP(StatementLookup[[#This Row],[TopicID]],TopicLookup[TopicID],TopicLookup[TopicTitle])),"",_xlfn.XLOOKUP(StatementLookup[[#This Row],[TopicID]],TopicLookup[TopicID],TopicLookup[TopicTitle]))</f>
        <v>Motion And Forces</v>
      </c>
      <c r="N1014" s="42" t="str">
        <f>IF(ISERROR(_xlfn.XLOOKUP(StatementLookup[[#This Row],[LessonID]],LessonLookup[LessonID],LessonLookup[LessonTitle])),"",_xlfn.XLOOKUP(StatementLookup[[#This Row],[LessonID]],LessonLookup[LessonID],LessonLookup[LessonTitle]))</f>
        <v>Mass And Weight</v>
      </c>
      <c r="O1014" s="1" t="str">
        <f>IF(StatementLookup[[#This Row],[LearningStatementEnter]]="",StatementLookup[[#This Row],[LearningStatementAuto]],StatementLookup[[#This Row],[LearningStatementEnter]])</f>
        <v>Recall the equation for calculating weight</v>
      </c>
      <c r="P1014" s="1" t="s">
        <v>1976</v>
      </c>
      <c r="Q1014" s="1" t="s">
        <v>2953</v>
      </c>
      <c r="R1014" s="1"/>
      <c r="S101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14" s="43"/>
      <c r="U1014" s="43"/>
      <c r="V1014" s="43"/>
      <c r="W1014" s="43"/>
      <c r="X1014" s="43"/>
      <c r="Y1014" s="43"/>
      <c r="Z1014" s="43"/>
      <c r="AA1014" s="43"/>
      <c r="AC1014" s="43"/>
      <c r="AD1014" s="43"/>
    </row>
    <row r="1015" spans="1:30" ht="14.65" customHeight="1" x14ac:dyDescent="0.25">
      <c r="A1015" s="42" t="str">
        <f>_xlfn.XLOOKUP(StatementLookup[[#This Row],[TopicID]],TopicLookup[TopicID],TopicLookup[SyllabusSubject])</f>
        <v>Physics</v>
      </c>
      <c r="B1015" s="43">
        <f>_xlfn.XLOOKUP(StatementLookup[[#This Row],[TopicID]],TopicLookup[TopicID],TopicLookup[SyllabusKeyStage])</f>
        <v>4</v>
      </c>
      <c r="C1015" s="43" t="str">
        <f>_xlfn.XLOOKUP(StatementLookup[[#This Row],[TopicID]],topics!I:I,topics!D:D)</f>
        <v>KS4.Physics</v>
      </c>
      <c r="D1015" s="43" t="str">
        <f>_xlfn.XLOOKUP(StatementLookup[[#This Row],[TopicID]],topics!I:I,topics!E:E)</f>
        <v>Y10.Physics</v>
      </c>
      <c r="E1015" s="44" t="s">
        <v>90</v>
      </c>
      <c r="F1015" s="36" t="s">
        <v>10</v>
      </c>
      <c r="G1015" s="45">
        <v>2</v>
      </c>
      <c r="H1015" s="36">
        <v>7</v>
      </c>
      <c r="I1015" s="46">
        <v>4</v>
      </c>
      <c r="J101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101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P2.7</v>
      </c>
      <c r="L101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P2.7.4</v>
      </c>
      <c r="M1015" s="26" t="str">
        <f>IF(ISERROR(_xlfn.XLOOKUP(StatementLookup[[#This Row],[TopicID]],TopicLookup[TopicID],TopicLookup[TopicTitle])),"",_xlfn.XLOOKUP(StatementLookup[[#This Row],[TopicID]],TopicLookup[TopicID],TopicLookup[TopicTitle]))</f>
        <v>Motion And Forces</v>
      </c>
      <c r="N1015" s="42" t="str">
        <f>IF(ISERROR(_xlfn.XLOOKUP(StatementLookup[[#This Row],[LessonID]],LessonLookup[LessonID],LessonLookup[LessonTitle])),"",_xlfn.XLOOKUP(StatementLookup[[#This Row],[LessonID]],LessonLookup[LessonID],LessonLookup[LessonTitle]))</f>
        <v>Mass And Weight</v>
      </c>
      <c r="O1015" s="1" t="str">
        <f>IF(StatementLookup[[#This Row],[LearningStatementEnter]]="",StatementLookup[[#This Row],[LearningStatementAuto]],StatementLookup[[#This Row],[LearningStatementEnter]])</f>
        <v>Use the equation relating weight, mass and gravitational field strength</v>
      </c>
      <c r="P1015" s="1" t="s">
        <v>1977</v>
      </c>
      <c r="Q1015" s="1" t="s">
        <v>2953</v>
      </c>
      <c r="R1015" s="1"/>
      <c r="S101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15" s="43"/>
      <c r="U1015" s="43"/>
      <c r="V1015" s="43"/>
      <c r="W1015" s="43"/>
      <c r="X1015" s="43"/>
      <c r="Y1015" s="43"/>
      <c r="Z1015" s="43"/>
      <c r="AA1015" s="43"/>
      <c r="AC1015" s="43"/>
      <c r="AD1015" s="43"/>
    </row>
    <row r="1016" spans="1:30" ht="14.65" customHeight="1" x14ac:dyDescent="0.25">
      <c r="A1016" s="42" t="str">
        <f>_xlfn.XLOOKUP(StatementLookup[[#This Row],[TopicID]],TopicLookup[TopicID],TopicLookup[SyllabusSubject])</f>
        <v>Physics</v>
      </c>
      <c r="B1016" s="43">
        <f>_xlfn.XLOOKUP(StatementLookup[[#This Row],[TopicID]],TopicLookup[TopicID],TopicLookup[SyllabusKeyStage])</f>
        <v>4</v>
      </c>
      <c r="C1016" s="43" t="str">
        <f>_xlfn.XLOOKUP(StatementLookup[[#This Row],[TopicID]],topics!I:I,topics!D:D)</f>
        <v>KS4.Physics</v>
      </c>
      <c r="D1016" s="43" t="str">
        <f>_xlfn.XLOOKUP(StatementLookup[[#This Row],[TopicID]],topics!I:I,topics!E:E)</f>
        <v>Y10.Physics</v>
      </c>
      <c r="E1016" s="44" t="s">
        <v>90</v>
      </c>
      <c r="F1016" s="36" t="s">
        <v>10</v>
      </c>
      <c r="G1016" s="45">
        <v>2</v>
      </c>
      <c r="H1016" s="36">
        <v>7</v>
      </c>
      <c r="I1016" s="46">
        <v>5</v>
      </c>
      <c r="J101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101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P2.7</v>
      </c>
      <c r="L101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P2.7.5</v>
      </c>
      <c r="M1016" s="26" t="str">
        <f>IF(ISERROR(_xlfn.XLOOKUP(StatementLookup[[#This Row],[TopicID]],TopicLookup[TopicID],TopicLookup[TopicTitle])),"",_xlfn.XLOOKUP(StatementLookup[[#This Row],[TopicID]],TopicLookup[TopicID],TopicLookup[TopicTitle]))</f>
        <v>Motion And Forces</v>
      </c>
      <c r="N1016" s="42" t="str">
        <f>IF(ISERROR(_xlfn.XLOOKUP(StatementLookup[[#This Row],[LessonID]],LessonLookup[LessonID],LessonLookup[LessonTitle])),"",_xlfn.XLOOKUP(StatementLookup[[#This Row],[LessonID]],LessonLookup[LessonID],LessonLookup[LessonTitle]))</f>
        <v>Mass And Weight</v>
      </c>
      <c r="O1016" s="1" t="str">
        <f>IF(StatementLookup[[#This Row],[LearningStatementEnter]]="",StatementLookup[[#This Row],[LearningStatementAuto]],StatementLookup[[#This Row],[LearningStatementEnter]])</f>
        <v>Describe how weight is measured</v>
      </c>
      <c r="P1016" s="1" t="s">
        <v>1978</v>
      </c>
      <c r="Q1016" s="1" t="s">
        <v>2953</v>
      </c>
      <c r="R1016" s="1"/>
      <c r="S101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16" s="43"/>
      <c r="U1016" s="43"/>
      <c r="V1016" s="43"/>
      <c r="W1016" s="43"/>
      <c r="X1016" s="43"/>
      <c r="Y1016" s="43"/>
      <c r="Z1016" s="43"/>
      <c r="AA1016" s="43"/>
      <c r="AC1016" s="43"/>
      <c r="AD1016" s="43"/>
    </row>
    <row r="1017" spans="1:30" ht="14.65" customHeight="1" x14ac:dyDescent="0.25">
      <c r="A1017" s="42" t="str">
        <f>_xlfn.XLOOKUP(StatementLookup[[#This Row],[TopicID]],TopicLookup[TopicID],TopicLookup[SyllabusSubject])</f>
        <v>Physics</v>
      </c>
      <c r="B1017" s="43">
        <f>_xlfn.XLOOKUP(StatementLookup[[#This Row],[TopicID]],TopicLookup[TopicID],TopicLookup[SyllabusKeyStage])</f>
        <v>4</v>
      </c>
      <c r="C1017" s="43" t="str">
        <f>_xlfn.XLOOKUP(StatementLookup[[#This Row],[TopicID]],topics!I:I,topics!D:D)</f>
        <v>KS4.Physics</v>
      </c>
      <c r="D1017" s="43" t="str">
        <f>_xlfn.XLOOKUP(StatementLookup[[#This Row],[TopicID]],topics!I:I,topics!E:E)</f>
        <v>Y10.Physics</v>
      </c>
      <c r="E1017" s="44" t="s">
        <v>90</v>
      </c>
      <c r="F1017" s="36" t="s">
        <v>10</v>
      </c>
      <c r="G1017" s="45">
        <v>2</v>
      </c>
      <c r="H1017" s="36">
        <v>7</v>
      </c>
      <c r="I1017" s="46">
        <v>6</v>
      </c>
      <c r="J101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101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P2.7</v>
      </c>
      <c r="L101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P2.7.6</v>
      </c>
      <c r="M1017" s="26" t="str">
        <f>IF(ISERROR(_xlfn.XLOOKUP(StatementLookup[[#This Row],[TopicID]],TopicLookup[TopicID],TopicLookup[TopicTitle])),"",_xlfn.XLOOKUP(StatementLookup[[#This Row],[TopicID]],TopicLookup[TopicID],TopicLookup[TopicTitle]))</f>
        <v>Motion And Forces</v>
      </c>
      <c r="N1017" s="42" t="str">
        <f>IF(ISERROR(_xlfn.XLOOKUP(StatementLookup[[#This Row],[LessonID]],LessonLookup[LessonID],LessonLookup[LessonTitle])),"",_xlfn.XLOOKUP(StatementLookup[[#This Row],[LessonID]],LessonLookup[LessonID],LessonLookup[LessonTitle]))</f>
        <v>Mass And Weight</v>
      </c>
      <c r="O1017" s="1" t="str">
        <f>IF(StatementLookup[[#This Row],[LearningStatementEnter]]="",StatementLookup[[#This Row],[LearningStatementAuto]],StatementLookup[[#This Row],[LearningStatementEnter]])</f>
        <v>Describe how the weight of an object is affected by gravitational field strength</v>
      </c>
      <c r="P1017" s="1" t="s">
        <v>1979</v>
      </c>
      <c r="Q1017" s="1" t="s">
        <v>2953</v>
      </c>
      <c r="R1017" s="1"/>
      <c r="S101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17" s="43"/>
      <c r="U1017" s="43"/>
      <c r="V1017" s="43"/>
      <c r="W1017" s="43"/>
      <c r="X1017" s="43"/>
      <c r="Y1017" s="43"/>
      <c r="Z1017" s="43"/>
      <c r="AA1017" s="43"/>
      <c r="AC1017" s="43"/>
      <c r="AD1017" s="43"/>
    </row>
    <row r="1018" spans="1:30" ht="14.65" customHeight="1" x14ac:dyDescent="0.25">
      <c r="A1018" s="42" t="str">
        <f>_xlfn.XLOOKUP(StatementLookup[[#This Row],[TopicID]],TopicLookup[TopicID],TopicLookup[SyllabusSubject])</f>
        <v>Physics</v>
      </c>
      <c r="B1018" s="43">
        <f>_xlfn.XLOOKUP(StatementLookup[[#This Row],[TopicID]],TopicLookup[TopicID],TopicLookup[SyllabusKeyStage])</f>
        <v>4</v>
      </c>
      <c r="C1018" s="43" t="str">
        <f>_xlfn.XLOOKUP(StatementLookup[[#This Row],[TopicID]],topics!I:I,topics!D:D)</f>
        <v>KS4.Physics</v>
      </c>
      <c r="D1018" s="43" t="str">
        <f>_xlfn.XLOOKUP(StatementLookup[[#This Row],[TopicID]],topics!I:I,topics!E:E)</f>
        <v>Y10.Physics</v>
      </c>
      <c r="E1018" s="44" t="s">
        <v>90</v>
      </c>
      <c r="F1018" s="36" t="s">
        <v>10</v>
      </c>
      <c r="G1018" s="45">
        <v>2</v>
      </c>
      <c r="H1018" s="36">
        <v>8</v>
      </c>
      <c r="I1018" s="46">
        <v>1</v>
      </c>
      <c r="J101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101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P2.8</v>
      </c>
      <c r="L101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P2.8.1</v>
      </c>
      <c r="M1018" s="26" t="str">
        <f>IF(ISERROR(_xlfn.XLOOKUP(StatementLookup[[#This Row],[TopicID]],TopicLookup[TopicID],TopicLookup[TopicTitle])),"",_xlfn.XLOOKUP(StatementLookup[[#This Row],[TopicID]],TopicLookup[TopicID],TopicLookup[TopicTitle]))</f>
        <v>Motion And Forces</v>
      </c>
      <c r="N1018" s="42" t="str">
        <f>IF(ISERROR(_xlfn.XLOOKUP(StatementLookup[[#This Row],[LessonID]],LessonLookup[LessonID],LessonLookup[LessonTitle])),"",_xlfn.XLOOKUP(StatementLookup[[#This Row],[LessonID]],LessonLookup[LessonID],LessonLookup[LessonTitle]))</f>
        <v>Newton'S Second Law</v>
      </c>
      <c r="O1018" s="1" t="str">
        <f>IF(StatementLookup[[#This Row],[LearningStatementEnter]]="",StatementLookup[[#This Row],[LearningStatementAuto]],StatementLookup[[#This Row],[LearningStatementEnter]])</f>
        <v>Describe what an acceleration is</v>
      </c>
      <c r="P1018" s="1" t="s">
        <v>1980</v>
      </c>
      <c r="Q1018" s="1" t="s">
        <v>2953</v>
      </c>
      <c r="R1018" s="1"/>
      <c r="S101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18" s="43"/>
      <c r="U1018" s="43"/>
      <c r="V1018" s="43"/>
      <c r="W1018" s="43"/>
      <c r="X1018" s="43"/>
      <c r="Y1018" s="43"/>
      <c r="Z1018" s="43"/>
      <c r="AA1018" s="43"/>
      <c r="AC1018" s="43"/>
      <c r="AD1018" s="43"/>
    </row>
    <row r="1019" spans="1:30" ht="14.65" customHeight="1" x14ac:dyDescent="0.25">
      <c r="A1019" s="42" t="str">
        <f>_xlfn.XLOOKUP(StatementLookup[[#This Row],[TopicID]],TopicLookup[TopicID],TopicLookup[SyllabusSubject])</f>
        <v>Physics</v>
      </c>
      <c r="B1019" s="43">
        <f>_xlfn.XLOOKUP(StatementLookup[[#This Row],[TopicID]],TopicLookup[TopicID],TopicLookup[SyllabusKeyStage])</f>
        <v>4</v>
      </c>
      <c r="C1019" s="43" t="str">
        <f>_xlfn.XLOOKUP(StatementLookup[[#This Row],[TopicID]],topics!I:I,topics!D:D)</f>
        <v>KS4.Physics</v>
      </c>
      <c r="D1019" s="43" t="str">
        <f>_xlfn.XLOOKUP(StatementLookup[[#This Row],[TopicID]],topics!I:I,topics!E:E)</f>
        <v>Y10.Physics</v>
      </c>
      <c r="E1019" s="44" t="s">
        <v>90</v>
      </c>
      <c r="F1019" s="36" t="s">
        <v>10</v>
      </c>
      <c r="G1019" s="45">
        <v>2</v>
      </c>
      <c r="H1019" s="36">
        <v>8</v>
      </c>
      <c r="I1019" s="46">
        <v>2</v>
      </c>
      <c r="J101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101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P2.8</v>
      </c>
      <c r="L101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P2.8.2</v>
      </c>
      <c r="M1019" s="26" t="str">
        <f>IF(ISERROR(_xlfn.XLOOKUP(StatementLookup[[#This Row],[TopicID]],TopicLookup[TopicID],TopicLookup[TopicTitle])),"",_xlfn.XLOOKUP(StatementLookup[[#This Row],[TopicID]],TopicLookup[TopicID],TopicLookup[TopicTitle]))</f>
        <v>Motion And Forces</v>
      </c>
      <c r="N1019" s="42" t="str">
        <f>IF(ISERROR(_xlfn.XLOOKUP(StatementLookup[[#This Row],[LessonID]],LessonLookup[LessonID],LessonLookup[LessonTitle])),"",_xlfn.XLOOKUP(StatementLookup[[#This Row],[LessonID]],LessonLookup[LessonID],LessonLookup[LessonTitle]))</f>
        <v>Newton'S Second Law</v>
      </c>
      <c r="O1019" s="1" t="str">
        <f>IF(StatementLookup[[#This Row],[LearningStatementEnter]]="",StatementLookup[[#This Row],[LearningStatementAuto]],StatementLookup[[#This Row],[LearningStatementEnter]])</f>
        <v>List the factors that affect the acceleration of an object</v>
      </c>
      <c r="P1019" s="43" t="s">
        <v>1981</v>
      </c>
      <c r="Q1019" s="1" t="s">
        <v>2953</v>
      </c>
      <c r="R1019" s="1"/>
      <c r="S101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19" s="43"/>
      <c r="U1019" s="43"/>
      <c r="V1019" s="43"/>
      <c r="W1019" s="43"/>
      <c r="X1019" s="43"/>
      <c r="Y1019" s="43"/>
      <c r="Z1019" s="43"/>
      <c r="AA1019" s="43"/>
      <c r="AC1019" s="43"/>
      <c r="AD1019" s="43"/>
    </row>
    <row r="1020" spans="1:30" ht="14.65" customHeight="1" x14ac:dyDescent="0.25">
      <c r="A1020" s="42" t="str">
        <f>_xlfn.XLOOKUP(StatementLookup[[#This Row],[TopicID]],TopicLookup[TopicID],TopicLookup[SyllabusSubject])</f>
        <v>Physics</v>
      </c>
      <c r="B1020" s="43">
        <f>_xlfn.XLOOKUP(StatementLookup[[#This Row],[TopicID]],TopicLookup[TopicID],TopicLookup[SyllabusKeyStage])</f>
        <v>4</v>
      </c>
      <c r="C1020" s="43" t="str">
        <f>_xlfn.XLOOKUP(StatementLookup[[#This Row],[TopicID]],topics!I:I,topics!D:D)</f>
        <v>KS4.Physics</v>
      </c>
      <c r="D1020" s="43" t="str">
        <f>_xlfn.XLOOKUP(StatementLookup[[#This Row],[TopicID]],topics!I:I,topics!E:E)</f>
        <v>Y10.Physics</v>
      </c>
      <c r="E1020" s="44" t="s">
        <v>90</v>
      </c>
      <c r="F1020" s="36" t="s">
        <v>10</v>
      </c>
      <c r="G1020" s="45">
        <v>2</v>
      </c>
      <c r="H1020" s="36">
        <v>8</v>
      </c>
      <c r="I1020" s="46">
        <v>3</v>
      </c>
      <c r="J102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102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P2.8</v>
      </c>
      <c r="L102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P2.8.3</v>
      </c>
      <c r="M1020" s="26" t="str">
        <f>IF(ISERROR(_xlfn.XLOOKUP(StatementLookup[[#This Row],[TopicID]],TopicLookup[TopicID],TopicLookup[TopicTitle])),"",_xlfn.XLOOKUP(StatementLookup[[#This Row],[TopicID]],TopicLookup[TopicID],TopicLookup[TopicTitle]))</f>
        <v>Motion And Forces</v>
      </c>
      <c r="N1020" s="42" t="str">
        <f>IF(ISERROR(_xlfn.XLOOKUP(StatementLookup[[#This Row],[LessonID]],LessonLookup[LessonID],LessonLookup[LessonTitle])),"",_xlfn.XLOOKUP(StatementLookup[[#This Row],[LessonID]],LessonLookup[LessonID],LessonLookup[LessonTitle]))</f>
        <v>Newton'S Second Law</v>
      </c>
      <c r="O1020" s="1" t="str">
        <f>IF(StatementLookup[[#This Row],[LearningStatementEnter]]="",StatementLookup[[#This Row],[LearningStatementAuto]],StatementLookup[[#This Row],[LearningStatementEnter]])</f>
        <v>Recall the equation that relates the factors affecting acceleration</v>
      </c>
      <c r="P1020" s="1" t="s">
        <v>1982</v>
      </c>
      <c r="Q1020" s="1" t="s">
        <v>2953</v>
      </c>
      <c r="R1020" s="1"/>
      <c r="S102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20" s="43"/>
      <c r="U1020" s="43"/>
      <c r="V1020" s="43"/>
      <c r="W1020" s="43"/>
      <c r="X1020" s="43"/>
      <c r="Y1020" s="43"/>
      <c r="Z1020" s="43"/>
      <c r="AA1020" s="43"/>
      <c r="AC1020" s="43"/>
      <c r="AD1020" s="43"/>
    </row>
    <row r="1021" spans="1:30" ht="14.65" customHeight="1" x14ac:dyDescent="0.25">
      <c r="A1021" s="42" t="str">
        <f>_xlfn.XLOOKUP(StatementLookup[[#This Row],[TopicID]],TopicLookup[TopicID],TopicLookup[SyllabusSubject])</f>
        <v>Physics</v>
      </c>
      <c r="B1021" s="43">
        <f>_xlfn.XLOOKUP(StatementLookup[[#This Row],[TopicID]],TopicLookup[TopicID],TopicLookup[SyllabusKeyStage])</f>
        <v>4</v>
      </c>
      <c r="C1021" s="43" t="str">
        <f>_xlfn.XLOOKUP(StatementLookup[[#This Row],[TopicID]],topics!I:I,topics!D:D)</f>
        <v>KS4.Physics</v>
      </c>
      <c r="D1021" s="43" t="str">
        <f>_xlfn.XLOOKUP(StatementLookup[[#This Row],[TopicID]],topics!I:I,topics!E:E)</f>
        <v>Y10.Physics</v>
      </c>
      <c r="E1021" s="44" t="s">
        <v>90</v>
      </c>
      <c r="F1021" s="36" t="s">
        <v>10</v>
      </c>
      <c r="G1021" s="45">
        <v>2</v>
      </c>
      <c r="H1021" s="36">
        <v>8</v>
      </c>
      <c r="I1021" s="46">
        <v>4</v>
      </c>
      <c r="J102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102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P2.8</v>
      </c>
      <c r="L102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P2.8.4</v>
      </c>
      <c r="M1021" s="26" t="str">
        <f>IF(ISERROR(_xlfn.XLOOKUP(StatementLookup[[#This Row],[TopicID]],TopicLookup[TopicID],TopicLookup[TopicTitle])),"",_xlfn.XLOOKUP(StatementLookup[[#This Row],[TopicID]],TopicLookup[TopicID],TopicLookup[TopicTitle]))</f>
        <v>Motion And Forces</v>
      </c>
      <c r="N1021" s="42" t="str">
        <f>IF(ISERROR(_xlfn.XLOOKUP(StatementLookup[[#This Row],[LessonID]],LessonLookup[LessonID],LessonLookup[LessonTitle])),"",_xlfn.XLOOKUP(StatementLookup[[#This Row],[LessonID]],LessonLookup[LessonID],LessonLookup[LessonTitle]))</f>
        <v>Newton'S Second Law</v>
      </c>
      <c r="O1021" s="1" t="str">
        <f>IF(StatementLookup[[#This Row],[LearningStatementEnter]]="",StatementLookup[[#This Row],[LearningStatementAuto]],StatementLookup[[#This Row],[LearningStatementEnter]])</f>
        <v>Use the equation relating force, mass and acceleration</v>
      </c>
      <c r="P1021" s="1" t="s">
        <v>1983</v>
      </c>
      <c r="Q1021" s="1" t="s">
        <v>2953</v>
      </c>
      <c r="R1021" s="1"/>
      <c r="S102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21" s="43"/>
      <c r="U1021" s="43"/>
      <c r="V1021" s="43"/>
      <c r="W1021" s="43"/>
      <c r="X1021" s="43"/>
      <c r="Y1021" s="43"/>
      <c r="Z1021" s="43"/>
      <c r="AA1021" s="43"/>
      <c r="AC1021" s="43"/>
      <c r="AD1021" s="43"/>
    </row>
    <row r="1022" spans="1:30" ht="14.65" customHeight="1" x14ac:dyDescent="0.25">
      <c r="A1022" s="42" t="str">
        <f>_xlfn.XLOOKUP(StatementLookup[[#This Row],[TopicID]],TopicLookup[TopicID],TopicLookup[SyllabusSubject])</f>
        <v>Physics</v>
      </c>
      <c r="B1022" s="43">
        <f>_xlfn.XLOOKUP(StatementLookup[[#This Row],[TopicID]],TopicLookup[TopicID],TopicLookup[SyllabusKeyStage])</f>
        <v>4</v>
      </c>
      <c r="C1022" s="43" t="str">
        <f>_xlfn.XLOOKUP(StatementLookup[[#This Row],[TopicID]],topics!I:I,topics!D:D)</f>
        <v>KS4.Physics</v>
      </c>
      <c r="D1022" s="43" t="str">
        <f>_xlfn.XLOOKUP(StatementLookup[[#This Row],[TopicID]],topics!I:I,topics!E:E)</f>
        <v>Y10.Physics</v>
      </c>
      <c r="E1022" s="44" t="s">
        <v>90</v>
      </c>
      <c r="F1022" s="36" t="s">
        <v>10</v>
      </c>
      <c r="G1022" s="45">
        <v>2</v>
      </c>
      <c r="H1022" s="36">
        <v>8</v>
      </c>
      <c r="I1022" s="46">
        <v>5</v>
      </c>
      <c r="J102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102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P2.8</v>
      </c>
      <c r="L102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P2.8.5</v>
      </c>
      <c r="M1022" s="26" t="str">
        <f>IF(ISERROR(_xlfn.XLOOKUP(StatementLookup[[#This Row],[TopicID]],TopicLookup[TopicID],TopicLookup[TopicTitle])),"",_xlfn.XLOOKUP(StatementLookup[[#This Row],[TopicID]],TopicLookup[TopicID],TopicLookup[TopicTitle]))</f>
        <v>Motion And Forces</v>
      </c>
      <c r="N1022" s="42" t="str">
        <f>IF(ISERROR(_xlfn.XLOOKUP(StatementLookup[[#This Row],[LessonID]],LessonLookup[LessonID],LessonLookup[LessonTitle])),"",_xlfn.XLOOKUP(StatementLookup[[#This Row],[LessonID]],LessonLookup[LessonID],LessonLookup[LessonTitle]))</f>
        <v>Newton'S Second Law</v>
      </c>
      <c r="O1022" s="1" t="str">
        <f>IF(StatementLookup[[#This Row],[LearningStatementEnter]]="",StatementLookup[[#This Row],[LearningStatementAuto]],StatementLookup[[#This Row],[LearningStatementEnter]])</f>
        <v>Change the subject of the equation relating force, mass and acceleration</v>
      </c>
      <c r="P1022" s="1" t="s">
        <v>1984</v>
      </c>
      <c r="Q1022" s="1" t="s">
        <v>2953</v>
      </c>
      <c r="R1022" s="1"/>
      <c r="S102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22" s="43"/>
      <c r="U1022" s="43"/>
      <c r="V1022" s="43"/>
      <c r="W1022" s="43"/>
      <c r="X1022" s="43"/>
      <c r="Y1022" s="43"/>
      <c r="Z1022" s="43"/>
      <c r="AA1022" s="43"/>
      <c r="AC1022" s="43"/>
      <c r="AD1022" s="43"/>
    </row>
    <row r="1023" spans="1:30" ht="14.65" customHeight="1" x14ac:dyDescent="0.25">
      <c r="A1023" s="42" t="str">
        <f>_xlfn.XLOOKUP(StatementLookup[[#This Row],[TopicID]],TopicLookup[TopicID],TopicLookup[SyllabusSubject])</f>
        <v>Physics</v>
      </c>
      <c r="B1023" s="43">
        <f>_xlfn.XLOOKUP(StatementLookup[[#This Row],[TopicID]],TopicLookup[TopicID],TopicLookup[SyllabusKeyStage])</f>
        <v>4</v>
      </c>
      <c r="C1023" s="43" t="str">
        <f>_xlfn.XLOOKUP(StatementLookup[[#This Row],[TopicID]],topics!I:I,topics!D:D)</f>
        <v>KS4.Physics</v>
      </c>
      <c r="D1023" s="43" t="str">
        <f>_xlfn.XLOOKUP(StatementLookup[[#This Row],[TopicID]],topics!I:I,topics!E:E)</f>
        <v>Y10.Physics</v>
      </c>
      <c r="E1023" s="44" t="s">
        <v>90</v>
      </c>
      <c r="F1023" s="36" t="s">
        <v>10</v>
      </c>
      <c r="G1023" s="45">
        <v>2</v>
      </c>
      <c r="H1023" s="36">
        <v>8</v>
      </c>
      <c r="I1023" s="46" t="s">
        <v>15</v>
      </c>
      <c r="J102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102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P2.8</v>
      </c>
      <c r="L102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P2.8.6</v>
      </c>
      <c r="M1023" s="26" t="str">
        <f>IF(ISERROR(_xlfn.XLOOKUP(StatementLookup[[#This Row],[TopicID]],TopicLookup[TopicID],TopicLookup[TopicTitle])),"",_xlfn.XLOOKUP(StatementLookup[[#This Row],[TopicID]],TopicLookup[TopicID],TopicLookup[TopicTitle]))</f>
        <v>Motion And Forces</v>
      </c>
      <c r="N1023" s="42" t="str">
        <f>IF(ISERROR(_xlfn.XLOOKUP(StatementLookup[[#This Row],[LessonID]],LessonLookup[LessonID],LessonLookup[LessonTitle])),"",_xlfn.XLOOKUP(StatementLookup[[#This Row],[LessonID]],LessonLookup[LessonID],LessonLookup[LessonTitle]))</f>
        <v>Newton'S Second Law</v>
      </c>
      <c r="O1023" s="1" t="str">
        <f>IF(StatementLookup[[#This Row],[LearningStatementEnter]]="",StatementLookup[[#This Row],[LearningStatementAuto]],StatementLookup[[#This Row],[LearningStatementEnter]])</f>
        <v>Explain what inertial mass means</v>
      </c>
      <c r="P1023" s="1" t="s">
        <v>1985</v>
      </c>
      <c r="Q1023" s="1" t="s">
        <v>2953</v>
      </c>
      <c r="R1023" s="1"/>
      <c r="S102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23" s="43"/>
      <c r="U1023" s="43"/>
      <c r="V1023" s="43"/>
      <c r="W1023" s="43"/>
      <c r="X1023" s="43"/>
      <c r="Y1023" s="43"/>
      <c r="Z1023" s="43"/>
      <c r="AA1023" s="43"/>
      <c r="AC1023" s="43"/>
      <c r="AD1023" s="43"/>
    </row>
    <row r="1024" spans="1:30" ht="14.65" customHeight="1" x14ac:dyDescent="0.25">
      <c r="A1024" s="42" t="str">
        <f>_xlfn.XLOOKUP(StatementLookup[[#This Row],[TopicID]],TopicLookup[TopicID],TopicLookup[SyllabusSubject])</f>
        <v>Physics</v>
      </c>
      <c r="B1024" s="43">
        <f>_xlfn.XLOOKUP(StatementLookup[[#This Row],[TopicID]],TopicLookup[TopicID],TopicLookup[SyllabusKeyStage])</f>
        <v>4</v>
      </c>
      <c r="C1024" s="43" t="str">
        <f>_xlfn.XLOOKUP(StatementLookup[[#This Row],[TopicID]],topics!I:I,topics!D:D)</f>
        <v>KS4.Physics</v>
      </c>
      <c r="D1024" s="43" t="str">
        <f>_xlfn.XLOOKUP(StatementLookup[[#This Row],[TopicID]],topics!I:I,topics!E:E)</f>
        <v>Y10.Physics</v>
      </c>
      <c r="E1024" s="44" t="s">
        <v>90</v>
      </c>
      <c r="F1024" s="36" t="s">
        <v>10</v>
      </c>
      <c r="G1024" s="45">
        <v>2</v>
      </c>
      <c r="H1024" s="36">
        <v>9</v>
      </c>
      <c r="I1024" s="46">
        <v>1</v>
      </c>
      <c r="J102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102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P2.9</v>
      </c>
      <c r="L102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P2.9.1</v>
      </c>
      <c r="M1024" s="26" t="str">
        <f>IF(ISERROR(_xlfn.XLOOKUP(StatementLookup[[#This Row],[TopicID]],TopicLookup[TopicID],TopicLookup[TopicTitle])),"",_xlfn.XLOOKUP(StatementLookup[[#This Row],[TopicID]],TopicLookup[TopicID],TopicLookup[TopicTitle]))</f>
        <v>Motion And Forces</v>
      </c>
      <c r="N1024" s="42" t="str">
        <f>IF(ISERROR(_xlfn.XLOOKUP(StatementLookup[[#This Row],[LessonID]],LessonLookup[LessonID],LessonLookup[LessonTitle])),"",_xlfn.XLOOKUP(StatementLookup[[#This Row],[LessonID]],LessonLookup[LessonID],LessonLookup[LessonTitle]))</f>
        <v>Newton'S Third Law</v>
      </c>
      <c r="O1024" s="1" t="str">
        <f>IF(StatementLookup[[#This Row],[LearningStatementEnter]]="",StatementLookup[[#This Row],[LearningStatementAuto]],StatementLookup[[#This Row],[LearningStatementEnter]])</f>
        <v>Describe what Newton's Third Law says</v>
      </c>
      <c r="P1024" s="1" t="s">
        <v>1986</v>
      </c>
      <c r="Q1024" s="1" t="s">
        <v>2953</v>
      </c>
      <c r="R1024" s="1"/>
      <c r="S102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24" s="43"/>
      <c r="U1024" s="43"/>
      <c r="V1024" s="43"/>
      <c r="W1024" s="43"/>
      <c r="X1024" s="43"/>
      <c r="Y1024" s="43"/>
      <c r="Z1024" s="43"/>
      <c r="AA1024" s="43"/>
      <c r="AC1024" s="43"/>
      <c r="AD1024" s="43"/>
    </row>
    <row r="1025" spans="1:30" ht="14.65" customHeight="1" x14ac:dyDescent="0.25">
      <c r="A1025" s="42" t="str">
        <f>_xlfn.XLOOKUP(StatementLookup[[#This Row],[TopicID]],TopicLookup[TopicID],TopicLookup[SyllabusSubject])</f>
        <v>Physics</v>
      </c>
      <c r="B1025" s="43">
        <f>_xlfn.XLOOKUP(StatementLookup[[#This Row],[TopicID]],TopicLookup[TopicID],TopicLookup[SyllabusKeyStage])</f>
        <v>4</v>
      </c>
      <c r="C1025" s="43" t="str">
        <f>_xlfn.XLOOKUP(StatementLookup[[#This Row],[TopicID]],topics!I:I,topics!D:D)</f>
        <v>KS4.Physics</v>
      </c>
      <c r="D1025" s="43" t="str">
        <f>_xlfn.XLOOKUP(StatementLookup[[#This Row],[TopicID]],topics!I:I,topics!E:E)</f>
        <v>Y10.Physics</v>
      </c>
      <c r="E1025" s="44" t="s">
        <v>90</v>
      </c>
      <c r="F1025" s="36" t="s">
        <v>10</v>
      </c>
      <c r="G1025" s="45">
        <v>2</v>
      </c>
      <c r="H1025" s="36">
        <v>9</v>
      </c>
      <c r="I1025" s="46">
        <v>2</v>
      </c>
      <c r="J102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102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P2.9</v>
      </c>
      <c r="L102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P2.9.2</v>
      </c>
      <c r="M1025" s="26" t="str">
        <f>IF(ISERROR(_xlfn.XLOOKUP(StatementLookup[[#This Row],[TopicID]],TopicLookup[TopicID],TopicLookup[TopicTitle])),"",_xlfn.XLOOKUP(StatementLookup[[#This Row],[TopicID]],TopicLookup[TopicID],TopicLookup[TopicTitle]))</f>
        <v>Motion And Forces</v>
      </c>
      <c r="N1025" s="42" t="str">
        <f>IF(ISERROR(_xlfn.XLOOKUP(StatementLookup[[#This Row],[LessonID]],LessonLookup[LessonID],LessonLookup[LessonTitle])),"",_xlfn.XLOOKUP(StatementLookup[[#This Row],[LessonID]],LessonLookup[LessonID],LessonLookup[LessonTitle]))</f>
        <v>Newton'S Third Law</v>
      </c>
      <c r="O1025" s="1" t="str">
        <f>IF(StatementLookup[[#This Row],[LearningStatementEnter]]="",StatementLookup[[#This Row],[LearningStatementAuto]],StatementLookup[[#This Row],[LearningStatementEnter]])</f>
        <v>Recall the meaning of equilibrium situation</v>
      </c>
      <c r="P1025" s="1" t="s">
        <v>1987</v>
      </c>
      <c r="Q1025" s="1" t="s">
        <v>2953</v>
      </c>
      <c r="R1025" s="1"/>
      <c r="S102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25" s="43"/>
      <c r="U1025" s="43"/>
      <c r="V1025" s="43"/>
      <c r="W1025" s="43"/>
      <c r="X1025" s="43"/>
      <c r="Y1025" s="43"/>
      <c r="Z1025" s="43"/>
      <c r="AA1025" s="43"/>
      <c r="AC1025" s="43"/>
      <c r="AD1025" s="43"/>
    </row>
    <row r="1026" spans="1:30" ht="14.65" customHeight="1" x14ac:dyDescent="0.25">
      <c r="A1026" s="42" t="str">
        <f>_xlfn.XLOOKUP(StatementLookup[[#This Row],[TopicID]],TopicLookup[TopicID],TopicLookup[SyllabusSubject])</f>
        <v>Physics</v>
      </c>
      <c r="B1026" s="43">
        <f>_xlfn.XLOOKUP(StatementLookup[[#This Row],[TopicID]],TopicLookup[TopicID],TopicLookup[SyllabusKeyStage])</f>
        <v>4</v>
      </c>
      <c r="C1026" s="43" t="str">
        <f>_xlfn.XLOOKUP(StatementLookup[[#This Row],[TopicID]],topics!I:I,topics!D:D)</f>
        <v>KS4.Physics</v>
      </c>
      <c r="D1026" s="43" t="str">
        <f>_xlfn.XLOOKUP(StatementLookup[[#This Row],[TopicID]],topics!I:I,topics!E:E)</f>
        <v>Y10.Physics</v>
      </c>
      <c r="E1026" s="44" t="s">
        <v>90</v>
      </c>
      <c r="F1026" s="36" t="s">
        <v>10</v>
      </c>
      <c r="G1026" s="45">
        <v>2</v>
      </c>
      <c r="H1026" s="36">
        <v>9</v>
      </c>
      <c r="I1026" s="46">
        <v>3</v>
      </c>
      <c r="J102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102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P2.9</v>
      </c>
      <c r="L102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P2.9.3</v>
      </c>
      <c r="M1026" s="26" t="str">
        <f>IF(ISERROR(_xlfn.XLOOKUP(StatementLookup[[#This Row],[TopicID]],TopicLookup[TopicID],TopicLookup[TopicTitle])),"",_xlfn.XLOOKUP(StatementLookup[[#This Row],[TopicID]],TopicLookup[TopicID],TopicLookup[TopicTitle]))</f>
        <v>Motion And Forces</v>
      </c>
      <c r="N1026" s="42" t="str">
        <f>IF(ISERROR(_xlfn.XLOOKUP(StatementLookup[[#This Row],[LessonID]],LessonLookup[LessonID],LessonLookup[LessonTitle])),"",_xlfn.XLOOKUP(StatementLookup[[#This Row],[LessonID]],LessonLookup[LessonID],LessonLookup[LessonTitle]))</f>
        <v>Newton'S Third Law</v>
      </c>
      <c r="O1026" s="1" t="str">
        <f>IF(StatementLookup[[#This Row],[LearningStatementEnter]]="",StatementLookup[[#This Row],[LearningStatementAuto]],StatementLookup[[#This Row],[LearningStatementEnter]])</f>
        <v>Identify action-reaction pairs in familiar situations</v>
      </c>
      <c r="P1026" s="1" t="s">
        <v>1988</v>
      </c>
      <c r="Q1026" s="1" t="s">
        <v>2953</v>
      </c>
      <c r="R1026" s="1"/>
      <c r="S102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26" s="43"/>
      <c r="U1026" s="43"/>
      <c r="V1026" s="43"/>
      <c r="W1026" s="43"/>
      <c r="X1026" s="43"/>
      <c r="Y1026" s="43"/>
      <c r="Z1026" s="43"/>
      <c r="AA1026" s="43"/>
      <c r="AC1026" s="43"/>
      <c r="AD1026" s="43"/>
    </row>
    <row r="1027" spans="1:30" ht="14.65" customHeight="1" x14ac:dyDescent="0.25">
      <c r="A1027" s="42" t="str">
        <f>_xlfn.XLOOKUP(StatementLookup[[#This Row],[TopicID]],TopicLookup[TopicID],TopicLookup[SyllabusSubject])</f>
        <v>Physics</v>
      </c>
      <c r="B1027" s="43">
        <f>_xlfn.XLOOKUP(StatementLookup[[#This Row],[TopicID]],TopicLookup[TopicID],TopicLookup[SyllabusKeyStage])</f>
        <v>4</v>
      </c>
      <c r="C1027" s="43" t="str">
        <f>_xlfn.XLOOKUP(StatementLookup[[#This Row],[TopicID]],topics!I:I,topics!D:D)</f>
        <v>KS4.Physics</v>
      </c>
      <c r="D1027" s="43" t="str">
        <f>_xlfn.XLOOKUP(StatementLookup[[#This Row],[TopicID]],topics!I:I,topics!E:E)</f>
        <v>Y10.Physics</v>
      </c>
      <c r="E1027" s="44" t="s">
        <v>90</v>
      </c>
      <c r="F1027" s="36" t="s">
        <v>10</v>
      </c>
      <c r="G1027" s="45">
        <v>2</v>
      </c>
      <c r="H1027" s="36">
        <v>9</v>
      </c>
      <c r="I1027" s="46">
        <v>4</v>
      </c>
      <c r="J102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102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P2.9</v>
      </c>
      <c r="L102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P2.9.4</v>
      </c>
      <c r="M1027" s="26" t="str">
        <f>IF(ISERROR(_xlfn.XLOOKUP(StatementLookup[[#This Row],[TopicID]],TopicLookup[TopicID],TopicLookup[TopicTitle])),"",_xlfn.XLOOKUP(StatementLookup[[#This Row],[TopicID]],TopicLookup[TopicID],TopicLookup[TopicTitle]))</f>
        <v>Motion And Forces</v>
      </c>
      <c r="N1027" s="42" t="str">
        <f>IF(ISERROR(_xlfn.XLOOKUP(StatementLookup[[#This Row],[LessonID]],LessonLookup[LessonID],LessonLookup[LessonTitle])),"",_xlfn.XLOOKUP(StatementLookup[[#This Row],[LessonID]],LessonLookup[LessonID],LessonLookup[LessonTitle]))</f>
        <v>Newton'S Third Law</v>
      </c>
      <c r="O1027" s="1" t="str">
        <f>IF(StatementLookup[[#This Row],[LearningStatementEnter]]="",StatementLookup[[#This Row],[LearningStatementAuto]],StatementLookup[[#This Row],[LearningStatementEnter]])</f>
        <v>Distinguish between action reaction pairs and balanced forces</v>
      </c>
      <c r="P1027" s="1" t="s">
        <v>1989</v>
      </c>
      <c r="Q1027" s="1" t="s">
        <v>2953</v>
      </c>
      <c r="R1027" s="1"/>
      <c r="S102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27" s="43"/>
      <c r="U1027" s="43"/>
      <c r="V1027" s="43"/>
      <c r="W1027" s="43"/>
      <c r="X1027" s="43"/>
      <c r="Y1027" s="43"/>
      <c r="Z1027" s="43"/>
      <c r="AA1027" s="43"/>
      <c r="AC1027" s="43"/>
      <c r="AD1027" s="43"/>
    </row>
    <row r="1028" spans="1:30" ht="14.65" customHeight="1" x14ac:dyDescent="0.25">
      <c r="A1028" s="42" t="str">
        <f>_xlfn.XLOOKUP(StatementLookup[[#This Row],[TopicID]],TopicLookup[TopicID],TopicLookup[SyllabusSubject])</f>
        <v>Physics</v>
      </c>
      <c r="B1028" s="43">
        <f>_xlfn.XLOOKUP(StatementLookup[[#This Row],[TopicID]],TopicLookup[TopicID],TopicLookup[SyllabusKeyStage])</f>
        <v>4</v>
      </c>
      <c r="C1028" s="43" t="str">
        <f>_xlfn.XLOOKUP(StatementLookup[[#This Row],[TopicID]],topics!I:I,topics!D:D)</f>
        <v>KS4.Physics</v>
      </c>
      <c r="D1028" s="43" t="str">
        <f>_xlfn.XLOOKUP(StatementLookup[[#This Row],[TopicID]],topics!I:I,topics!E:E)</f>
        <v>Y10.Physics</v>
      </c>
      <c r="E1028" s="44" t="s">
        <v>90</v>
      </c>
      <c r="F1028" s="36" t="s">
        <v>10</v>
      </c>
      <c r="G1028" s="45">
        <v>2</v>
      </c>
      <c r="H1028" s="36">
        <v>9</v>
      </c>
      <c r="I1028" s="46">
        <v>5</v>
      </c>
      <c r="J102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102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P2.9</v>
      </c>
      <c r="L102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P2.9.5</v>
      </c>
      <c r="M1028" s="26" t="str">
        <f>IF(ISERROR(_xlfn.XLOOKUP(StatementLookup[[#This Row],[TopicID]],TopicLookup[TopicID],TopicLookup[TopicTitle])),"",_xlfn.XLOOKUP(StatementLookup[[#This Row],[TopicID]],TopicLookup[TopicID],TopicLookup[TopicTitle]))</f>
        <v>Motion And Forces</v>
      </c>
      <c r="N1028" s="42" t="str">
        <f>IF(ISERROR(_xlfn.XLOOKUP(StatementLookup[[#This Row],[LessonID]],LessonLookup[LessonID],LessonLookup[LessonTitle])),"",_xlfn.XLOOKUP(StatementLookup[[#This Row],[LessonID]],LessonLookup[LessonID],LessonLookup[LessonTitle]))</f>
        <v>Newton'S Third Law</v>
      </c>
      <c r="O1028" s="1" t="str">
        <f>IF(StatementLookup[[#This Row],[LearningStatementEnter]]="",StatementLookup[[#This Row],[LearningStatementAuto]],StatementLookup[[#This Row],[LearningStatementEnter]])</f>
        <v>Describe how objects affect each other when they collide</v>
      </c>
      <c r="P1028" s="1" t="s">
        <v>1990</v>
      </c>
      <c r="Q1028" s="1" t="s">
        <v>2953</v>
      </c>
      <c r="R1028" s="1"/>
      <c r="S102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28" s="43"/>
      <c r="U1028" s="43"/>
      <c r="V1028" s="43"/>
      <c r="W1028" s="43"/>
      <c r="X1028" s="43"/>
      <c r="Y1028" s="43"/>
      <c r="Z1028" s="43"/>
      <c r="AA1028" s="43"/>
      <c r="AC1028" s="43"/>
      <c r="AD1028" s="43"/>
    </row>
    <row r="1029" spans="1:30" ht="14.65" customHeight="1" x14ac:dyDescent="0.25">
      <c r="A1029" s="42" t="str">
        <f>_xlfn.XLOOKUP(StatementLookup[[#This Row],[TopicID]],TopicLookup[TopicID],TopicLookup[SyllabusSubject])</f>
        <v>Physics</v>
      </c>
      <c r="B1029" s="43">
        <f>_xlfn.XLOOKUP(StatementLookup[[#This Row],[TopicID]],TopicLookup[TopicID],TopicLookup[SyllabusKeyStage])</f>
        <v>4</v>
      </c>
      <c r="C1029" s="43" t="str">
        <f>_xlfn.XLOOKUP(StatementLookup[[#This Row],[TopicID]],topics!I:I,topics!D:D)</f>
        <v>KS4.Physics</v>
      </c>
      <c r="D1029" s="43" t="str">
        <f>_xlfn.XLOOKUP(StatementLookup[[#This Row],[TopicID]],topics!I:I,topics!E:E)</f>
        <v>Y10.Physics</v>
      </c>
      <c r="E1029" s="44" t="s">
        <v>90</v>
      </c>
      <c r="F1029" s="36" t="s">
        <v>10</v>
      </c>
      <c r="G1029" s="45">
        <v>2</v>
      </c>
      <c r="H1029" s="36">
        <v>10</v>
      </c>
      <c r="I1029" s="46">
        <v>1</v>
      </c>
      <c r="J102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102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P2.10</v>
      </c>
      <c r="L102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P2.10.1</v>
      </c>
      <c r="M1029" s="26" t="str">
        <f>IF(ISERROR(_xlfn.XLOOKUP(StatementLookup[[#This Row],[TopicID]],TopicLookup[TopicID],TopicLookup[TopicTitle])),"",_xlfn.XLOOKUP(StatementLookup[[#This Row],[TopicID]],TopicLookup[TopicID],TopicLookup[TopicTitle]))</f>
        <v>Motion And Forces</v>
      </c>
      <c r="N1029" s="42" t="str">
        <f>IF(ISERROR(_xlfn.XLOOKUP(StatementLookup[[#This Row],[LessonID]],LessonLookup[LessonID],LessonLookup[LessonTitle])),"",_xlfn.XLOOKUP(StatementLookup[[#This Row],[LessonID]],LessonLookup[LessonID],LessonLookup[LessonTitle]))</f>
        <v>Momentum</v>
      </c>
      <c r="O1029" s="1" t="str">
        <f>IF(StatementLookup[[#This Row],[LearningStatementEnter]]="",StatementLookup[[#This Row],[LearningStatementAuto]],StatementLookup[[#This Row],[LearningStatementEnter]])</f>
        <v>Describe the factors that affect the momentum of an object</v>
      </c>
      <c r="P1029" s="1" t="s">
        <v>1991</v>
      </c>
      <c r="Q1029" s="1" t="s">
        <v>2953</v>
      </c>
      <c r="R1029" s="1"/>
      <c r="S102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29" s="43"/>
      <c r="U1029" s="43"/>
      <c r="V1029" s="43"/>
      <c r="W1029" s="43"/>
      <c r="X1029" s="43"/>
      <c r="Y1029" s="43"/>
      <c r="Z1029" s="43"/>
      <c r="AA1029" s="43"/>
      <c r="AC1029" s="43"/>
      <c r="AD1029" s="43"/>
    </row>
    <row r="1030" spans="1:30" ht="14.65" customHeight="1" x14ac:dyDescent="0.25">
      <c r="A1030" s="42" t="str">
        <f>_xlfn.XLOOKUP(StatementLookup[[#This Row],[TopicID]],TopicLookup[TopicID],TopicLookup[SyllabusSubject])</f>
        <v>Physics</v>
      </c>
      <c r="B1030" s="43">
        <f>_xlfn.XLOOKUP(StatementLookup[[#This Row],[TopicID]],TopicLookup[TopicID],TopicLookup[SyllabusKeyStage])</f>
        <v>4</v>
      </c>
      <c r="C1030" s="43" t="str">
        <f>_xlfn.XLOOKUP(StatementLookup[[#This Row],[TopicID]],topics!I:I,topics!D:D)</f>
        <v>KS4.Physics</v>
      </c>
      <c r="D1030" s="43" t="str">
        <f>_xlfn.XLOOKUP(StatementLookup[[#This Row],[TopicID]],topics!I:I,topics!E:E)</f>
        <v>Y10.Physics</v>
      </c>
      <c r="E1030" s="44" t="s">
        <v>90</v>
      </c>
      <c r="F1030" s="36" t="s">
        <v>10</v>
      </c>
      <c r="G1030" s="45">
        <v>2</v>
      </c>
      <c r="H1030" s="36">
        <v>10</v>
      </c>
      <c r="I1030" s="46">
        <v>2</v>
      </c>
      <c r="J103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103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P2.10</v>
      </c>
      <c r="L103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P2.10.2</v>
      </c>
      <c r="M1030" s="26" t="str">
        <f>IF(ISERROR(_xlfn.XLOOKUP(StatementLookup[[#This Row],[TopicID]],TopicLookup[TopicID],TopicLookup[TopicTitle])),"",_xlfn.XLOOKUP(StatementLookup[[#This Row],[TopicID]],TopicLookup[TopicID],TopicLookup[TopicTitle]))</f>
        <v>Motion And Forces</v>
      </c>
      <c r="N1030" s="42" t="str">
        <f>IF(ISERROR(_xlfn.XLOOKUP(StatementLookup[[#This Row],[LessonID]],LessonLookup[LessonID],LessonLookup[LessonTitle])),"",_xlfn.XLOOKUP(StatementLookup[[#This Row],[LessonID]],LessonLookup[LessonID],LessonLookup[LessonTitle]))</f>
        <v>Momentum</v>
      </c>
      <c r="O1030" s="1" t="str">
        <f>IF(StatementLookup[[#This Row],[LearningStatementEnter]]="",StatementLookup[[#This Row],[LearningStatementAuto]],StatementLookup[[#This Row],[LearningStatementEnter]])</f>
        <v>Calculate the momentum of moving objects</v>
      </c>
      <c r="P1030" s="1" t="s">
        <v>1992</v>
      </c>
      <c r="Q1030" s="1" t="s">
        <v>2953</v>
      </c>
      <c r="R1030" s="1"/>
      <c r="S103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30" s="43"/>
      <c r="U1030" s="43"/>
      <c r="V1030" s="43"/>
      <c r="W1030" s="43"/>
      <c r="X1030" s="43"/>
      <c r="Y1030" s="43"/>
      <c r="Z1030" s="43"/>
      <c r="AA1030" s="43"/>
      <c r="AC1030" s="43"/>
      <c r="AD1030" s="43"/>
    </row>
    <row r="1031" spans="1:30" ht="14.65" customHeight="1" x14ac:dyDescent="0.25">
      <c r="A1031" s="42" t="str">
        <f>_xlfn.XLOOKUP(StatementLookup[[#This Row],[TopicID]],TopicLookup[TopicID],TopicLookup[SyllabusSubject])</f>
        <v>Physics</v>
      </c>
      <c r="B1031" s="43">
        <f>_xlfn.XLOOKUP(StatementLookup[[#This Row],[TopicID]],TopicLookup[TopicID],TopicLookup[SyllabusKeyStage])</f>
        <v>4</v>
      </c>
      <c r="C1031" s="43" t="str">
        <f>_xlfn.XLOOKUP(StatementLookup[[#This Row],[TopicID]],topics!I:I,topics!D:D)</f>
        <v>KS4.Physics</v>
      </c>
      <c r="D1031" s="43" t="str">
        <f>_xlfn.XLOOKUP(StatementLookup[[#This Row],[TopicID]],topics!I:I,topics!E:E)</f>
        <v>Y10.Physics</v>
      </c>
      <c r="E1031" s="44" t="s">
        <v>90</v>
      </c>
      <c r="F1031" s="36" t="s">
        <v>10</v>
      </c>
      <c r="G1031" s="45">
        <v>2</v>
      </c>
      <c r="H1031" s="36">
        <v>10</v>
      </c>
      <c r="I1031" s="46">
        <v>3</v>
      </c>
      <c r="J103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103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P2.10</v>
      </c>
      <c r="L103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P2.10.3</v>
      </c>
      <c r="M1031" s="26" t="str">
        <f>IF(ISERROR(_xlfn.XLOOKUP(StatementLookup[[#This Row],[TopicID]],TopicLookup[TopicID],TopicLookup[TopicTitle])),"",_xlfn.XLOOKUP(StatementLookup[[#This Row],[TopicID]],TopicLookup[TopicID],TopicLookup[TopicTitle]))</f>
        <v>Motion And Forces</v>
      </c>
      <c r="N1031" s="42" t="str">
        <f>IF(ISERROR(_xlfn.XLOOKUP(StatementLookup[[#This Row],[LessonID]],LessonLookup[LessonID],LessonLookup[LessonTitle])),"",_xlfn.XLOOKUP(StatementLookup[[#This Row],[LessonID]],LessonLookup[LessonID],LessonLookup[LessonTitle]))</f>
        <v>Momentum</v>
      </c>
      <c r="O1031" s="1" t="str">
        <f>IF(StatementLookup[[#This Row],[LearningStatementEnter]]="",StatementLookup[[#This Row],[LearningStatementAuto]],StatementLookup[[#This Row],[LearningStatementEnter]])</f>
        <v>Describe examples of momentum in collisions</v>
      </c>
      <c r="P1031" s="43" t="s">
        <v>1993</v>
      </c>
      <c r="Q1031" s="1" t="s">
        <v>2953</v>
      </c>
      <c r="R1031" s="1"/>
      <c r="S103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31" s="43"/>
      <c r="U1031" s="43"/>
      <c r="V1031" s="43"/>
      <c r="W1031" s="43"/>
      <c r="X1031" s="43"/>
      <c r="Y1031" s="43"/>
      <c r="Z1031" s="43"/>
      <c r="AA1031" s="43"/>
      <c r="AC1031" s="43"/>
      <c r="AD1031" s="43"/>
    </row>
    <row r="1032" spans="1:30" ht="14.65" customHeight="1" x14ac:dyDescent="0.25">
      <c r="A1032" s="42" t="str">
        <f>_xlfn.XLOOKUP(StatementLookup[[#This Row],[TopicID]],TopicLookup[TopicID],TopicLookup[SyllabusSubject])</f>
        <v>Physics</v>
      </c>
      <c r="B1032" s="43">
        <f>_xlfn.XLOOKUP(StatementLookup[[#This Row],[TopicID]],TopicLookup[TopicID],TopicLookup[SyllabusKeyStage])</f>
        <v>4</v>
      </c>
      <c r="C1032" s="43" t="str">
        <f>_xlfn.XLOOKUP(StatementLookup[[#This Row],[TopicID]],topics!I:I,topics!D:D)</f>
        <v>KS4.Physics</v>
      </c>
      <c r="D1032" s="43" t="str">
        <f>_xlfn.XLOOKUP(StatementLookup[[#This Row],[TopicID]],topics!I:I,topics!E:E)</f>
        <v>Y10.Physics</v>
      </c>
      <c r="E1032" s="44" t="s">
        <v>90</v>
      </c>
      <c r="F1032" s="36" t="s">
        <v>10</v>
      </c>
      <c r="G1032" s="45">
        <v>2</v>
      </c>
      <c r="H1032" s="36">
        <v>10</v>
      </c>
      <c r="I1032" s="46">
        <v>4</v>
      </c>
      <c r="J103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103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P2.10</v>
      </c>
      <c r="L103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P2.10.4</v>
      </c>
      <c r="M1032" s="26" t="str">
        <f>IF(ISERROR(_xlfn.XLOOKUP(StatementLookup[[#This Row],[TopicID]],TopicLookup[TopicID],TopicLookup[TopicTitle])),"",_xlfn.XLOOKUP(StatementLookup[[#This Row],[TopicID]],TopicLookup[TopicID],TopicLookup[TopicTitle]))</f>
        <v>Motion And Forces</v>
      </c>
      <c r="N1032" s="42" t="str">
        <f>IF(ISERROR(_xlfn.XLOOKUP(StatementLookup[[#This Row],[LessonID]],LessonLookup[LessonID],LessonLookup[LessonTitle])),"",_xlfn.XLOOKUP(StatementLookup[[#This Row],[LessonID]],LessonLookup[LessonID],LessonLookup[LessonTitle]))</f>
        <v>Momentum</v>
      </c>
      <c r="O1032" s="1" t="str">
        <f>IF(StatementLookup[[#This Row],[LearningStatementEnter]]="",StatementLookup[[#This Row],[LearningStatementAuto]],StatementLookup[[#This Row],[LearningStatementEnter]])</f>
        <v>Use the idea of conservation of momentum to calculate velocities of objects after collisions</v>
      </c>
      <c r="P1032" s="43" t="s">
        <v>1994</v>
      </c>
      <c r="Q1032" s="1" t="s">
        <v>2953</v>
      </c>
      <c r="R1032" s="1"/>
      <c r="S103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32" s="43"/>
      <c r="U1032" s="43"/>
      <c r="V1032" s="43"/>
      <c r="W1032" s="43"/>
      <c r="X1032" s="43"/>
      <c r="Y1032" s="43"/>
      <c r="Z1032" s="43"/>
      <c r="AA1032" s="43"/>
      <c r="AC1032" s="43"/>
      <c r="AD1032" s="43"/>
    </row>
    <row r="1033" spans="1:30" ht="14.65" customHeight="1" x14ac:dyDescent="0.25">
      <c r="A1033" s="42" t="str">
        <f>_xlfn.XLOOKUP(StatementLookup[[#This Row],[TopicID]],TopicLookup[TopicID],TopicLookup[SyllabusSubject])</f>
        <v>Physics</v>
      </c>
      <c r="B1033" s="43">
        <f>_xlfn.XLOOKUP(StatementLookup[[#This Row],[TopicID]],TopicLookup[TopicID],TopicLookup[SyllabusKeyStage])</f>
        <v>4</v>
      </c>
      <c r="C1033" s="43" t="str">
        <f>_xlfn.XLOOKUP(StatementLookup[[#This Row],[TopicID]],topics!I:I,topics!D:D)</f>
        <v>KS4.Physics</v>
      </c>
      <c r="D1033" s="43" t="str">
        <f>_xlfn.XLOOKUP(StatementLookup[[#This Row],[TopicID]],topics!I:I,topics!E:E)</f>
        <v>Y10.Physics</v>
      </c>
      <c r="E1033" s="44" t="s">
        <v>90</v>
      </c>
      <c r="F1033" s="36" t="s">
        <v>10</v>
      </c>
      <c r="G1033" s="45">
        <v>2</v>
      </c>
      <c r="H1033" s="36">
        <v>10</v>
      </c>
      <c r="I1033" s="46">
        <v>5</v>
      </c>
      <c r="J103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103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P2.10</v>
      </c>
      <c r="L103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P2.10.5</v>
      </c>
      <c r="M1033" s="26" t="str">
        <f>IF(ISERROR(_xlfn.XLOOKUP(StatementLookup[[#This Row],[TopicID]],TopicLookup[TopicID],TopicLookup[TopicTitle])),"",_xlfn.XLOOKUP(StatementLookup[[#This Row],[TopicID]],TopicLookup[TopicID],TopicLookup[TopicTitle]))</f>
        <v>Motion And Forces</v>
      </c>
      <c r="N1033" s="42" t="str">
        <f>IF(ISERROR(_xlfn.XLOOKUP(StatementLookup[[#This Row],[LessonID]],LessonLookup[LessonID],LessonLookup[LessonTitle])),"",_xlfn.XLOOKUP(StatementLookup[[#This Row],[LessonID]],LessonLookup[LessonID],LessonLookup[LessonTitle]))</f>
        <v>Momentum</v>
      </c>
      <c r="O1033" s="1" t="str">
        <f>IF(StatementLookup[[#This Row],[LearningStatementEnter]]="",StatementLookup[[#This Row],[LearningStatementAuto]],StatementLookup[[#This Row],[LearningStatementEnter]])</f>
        <v>Calculate the force needed to produce a change in momentum in a given time</v>
      </c>
      <c r="P1033" s="43" t="s">
        <v>1995</v>
      </c>
      <c r="Q1033" s="1" t="s">
        <v>2953</v>
      </c>
      <c r="R1033" s="1"/>
      <c r="S103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33" s="43"/>
      <c r="U1033" s="43"/>
      <c r="V1033" s="43"/>
      <c r="W1033" s="43"/>
      <c r="X1033" s="43"/>
      <c r="Y1033" s="43"/>
      <c r="Z1033" s="43"/>
      <c r="AA1033" s="43"/>
      <c r="AC1033" s="43"/>
      <c r="AD1033" s="43"/>
    </row>
    <row r="1034" spans="1:30" ht="14.65" customHeight="1" x14ac:dyDescent="0.25">
      <c r="A1034" s="42" t="str">
        <f>_xlfn.XLOOKUP(StatementLookup[[#This Row],[TopicID]],TopicLookup[TopicID],TopicLookup[SyllabusSubject])</f>
        <v>Physics</v>
      </c>
      <c r="B1034" s="43">
        <f>_xlfn.XLOOKUP(StatementLookup[[#This Row],[TopicID]],TopicLookup[TopicID],TopicLookup[SyllabusKeyStage])</f>
        <v>4</v>
      </c>
      <c r="C1034" s="43" t="str">
        <f>_xlfn.XLOOKUP(StatementLookup[[#This Row],[TopicID]],topics!I:I,topics!D:D)</f>
        <v>KS4.Physics</v>
      </c>
      <c r="D1034" s="43" t="str">
        <f>_xlfn.XLOOKUP(StatementLookup[[#This Row],[TopicID]],topics!I:I,topics!E:E)</f>
        <v>Y10.Physics</v>
      </c>
      <c r="E1034" s="44" t="s">
        <v>90</v>
      </c>
      <c r="F1034" s="36" t="s">
        <v>10</v>
      </c>
      <c r="G1034" s="45">
        <v>2</v>
      </c>
      <c r="H1034" s="36">
        <v>11</v>
      </c>
      <c r="I1034" s="46">
        <v>1</v>
      </c>
      <c r="J103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103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P2.11</v>
      </c>
      <c r="L103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P2.11.1</v>
      </c>
      <c r="M1034" s="26" t="str">
        <f>IF(ISERROR(_xlfn.XLOOKUP(StatementLookup[[#This Row],[TopicID]],TopicLookup[TopicID],TopicLookup[TopicTitle])),"",_xlfn.XLOOKUP(StatementLookup[[#This Row],[TopicID]],TopicLookup[TopicID],TopicLookup[TopicTitle]))</f>
        <v>Motion And Forces</v>
      </c>
      <c r="N1034" s="42" t="str">
        <f>IF(ISERROR(_xlfn.XLOOKUP(StatementLookup[[#This Row],[LessonID]],LessonLookup[LessonID],LessonLookup[LessonTitle])),"",_xlfn.XLOOKUP(StatementLookup[[#This Row],[LessonID]],LessonLookup[LessonID],LessonLookup[LessonTitle]))</f>
        <v>Stopping Distances</v>
      </c>
      <c r="O1034" s="1" t="str">
        <f>IF(StatementLookup[[#This Row],[LearningStatementEnter]]="",StatementLookup[[#This Row],[LearningStatementAuto]],StatementLookup[[#This Row],[LearningStatementEnter]])</f>
        <v xml:space="preserve">Describe how human reaction times are measured. </v>
      </c>
      <c r="P1034" s="1" t="s">
        <v>1996</v>
      </c>
      <c r="Q1034" s="1" t="s">
        <v>2953</v>
      </c>
      <c r="R1034" s="1"/>
      <c r="S103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34" s="43"/>
      <c r="U1034" s="43"/>
      <c r="V1034" s="43"/>
      <c r="W1034" s="43"/>
      <c r="X1034" s="43"/>
      <c r="Y1034" s="43"/>
      <c r="Z1034" s="43"/>
      <c r="AA1034" s="43"/>
      <c r="AC1034" s="43"/>
      <c r="AD1034" s="43"/>
    </row>
    <row r="1035" spans="1:30" ht="14.65" customHeight="1" x14ac:dyDescent="0.25">
      <c r="A1035" s="42" t="str">
        <f>_xlfn.XLOOKUP(StatementLookup[[#This Row],[TopicID]],TopicLookup[TopicID],TopicLookup[SyllabusSubject])</f>
        <v>Physics</v>
      </c>
      <c r="B1035" s="43">
        <f>_xlfn.XLOOKUP(StatementLookup[[#This Row],[TopicID]],TopicLookup[TopicID],TopicLookup[SyllabusKeyStage])</f>
        <v>4</v>
      </c>
      <c r="C1035" s="43" t="str">
        <f>_xlfn.XLOOKUP(StatementLookup[[#This Row],[TopicID]],topics!I:I,topics!D:D)</f>
        <v>KS4.Physics</v>
      </c>
      <c r="D1035" s="43" t="str">
        <f>_xlfn.XLOOKUP(StatementLookup[[#This Row],[TopicID]],topics!I:I,topics!E:E)</f>
        <v>Y10.Physics</v>
      </c>
      <c r="E1035" s="44" t="s">
        <v>90</v>
      </c>
      <c r="F1035" s="36" t="s">
        <v>10</v>
      </c>
      <c r="G1035" s="45">
        <v>2</v>
      </c>
      <c r="H1035" s="36">
        <v>11</v>
      </c>
      <c r="I1035" s="46">
        <v>2</v>
      </c>
      <c r="J103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103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P2.11</v>
      </c>
      <c r="L103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P2.11.2</v>
      </c>
      <c r="M1035" s="26" t="str">
        <f>IF(ISERROR(_xlfn.XLOOKUP(StatementLookup[[#This Row],[TopicID]],TopicLookup[TopicID],TopicLookup[TopicTitle])),"",_xlfn.XLOOKUP(StatementLookup[[#This Row],[TopicID]],TopicLookup[TopicID],TopicLookup[TopicTitle]))</f>
        <v>Motion And Forces</v>
      </c>
      <c r="N1035" s="42" t="str">
        <f>IF(ISERROR(_xlfn.XLOOKUP(StatementLookup[[#This Row],[LessonID]],LessonLookup[LessonID],LessonLookup[LessonTitle])),"",_xlfn.XLOOKUP(StatementLookup[[#This Row],[LessonID]],LessonLookup[LessonID],LessonLookup[LessonTitle]))</f>
        <v>Stopping Distances</v>
      </c>
      <c r="O1035" s="1" t="str">
        <f>IF(StatementLookup[[#This Row],[LearningStatementEnter]]="",StatementLookup[[#This Row],[LearningStatementAuto]],StatementLookup[[#This Row],[LearningStatementEnter]])</f>
        <v>Recall typical human reaction times</v>
      </c>
      <c r="P1035" s="43" t="s">
        <v>1997</v>
      </c>
      <c r="Q1035" s="1" t="s">
        <v>2953</v>
      </c>
      <c r="R1035" s="1"/>
      <c r="S103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35" s="43"/>
      <c r="U1035" s="43"/>
      <c r="V1035" s="43"/>
      <c r="W1035" s="43"/>
      <c r="X1035" s="43"/>
      <c r="Y1035" s="43"/>
      <c r="Z1035" s="43"/>
      <c r="AA1035" s="43"/>
      <c r="AC1035" s="43"/>
      <c r="AD1035" s="43"/>
    </row>
    <row r="1036" spans="1:30" ht="14.65" customHeight="1" x14ac:dyDescent="0.25">
      <c r="A1036" s="42" t="str">
        <f>_xlfn.XLOOKUP(StatementLookup[[#This Row],[TopicID]],TopicLookup[TopicID],TopicLookup[SyllabusSubject])</f>
        <v>Physics</v>
      </c>
      <c r="B1036" s="43">
        <f>_xlfn.XLOOKUP(StatementLookup[[#This Row],[TopicID]],TopicLookup[TopicID],TopicLookup[SyllabusKeyStage])</f>
        <v>4</v>
      </c>
      <c r="C1036" s="43" t="str">
        <f>_xlfn.XLOOKUP(StatementLookup[[#This Row],[TopicID]],topics!I:I,topics!D:D)</f>
        <v>KS4.Physics</v>
      </c>
      <c r="D1036" s="43" t="str">
        <f>_xlfn.XLOOKUP(StatementLookup[[#This Row],[TopicID]],topics!I:I,topics!E:E)</f>
        <v>Y10.Physics</v>
      </c>
      <c r="E1036" s="44" t="s">
        <v>90</v>
      </c>
      <c r="F1036" s="36" t="s">
        <v>10</v>
      </c>
      <c r="G1036" s="45">
        <v>2</v>
      </c>
      <c r="H1036" s="36">
        <v>11</v>
      </c>
      <c r="I1036" s="46">
        <v>3</v>
      </c>
      <c r="J103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103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P2.11</v>
      </c>
      <c r="L103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P2.11.3</v>
      </c>
      <c r="M1036" s="26" t="str">
        <f>IF(ISERROR(_xlfn.XLOOKUP(StatementLookup[[#This Row],[TopicID]],TopicLookup[TopicID],TopicLookup[TopicTitle])),"",_xlfn.XLOOKUP(StatementLookup[[#This Row],[TopicID]],TopicLookup[TopicID],TopicLookup[TopicTitle]))</f>
        <v>Motion And Forces</v>
      </c>
      <c r="N1036" s="42" t="str">
        <f>IF(ISERROR(_xlfn.XLOOKUP(StatementLookup[[#This Row],[LessonID]],LessonLookup[LessonID],LessonLookup[LessonTitle])),"",_xlfn.XLOOKUP(StatementLookup[[#This Row],[LessonID]],LessonLookup[LessonID],LessonLookup[LessonTitle]))</f>
        <v>Stopping Distances</v>
      </c>
      <c r="O1036" s="1" t="str">
        <f>IF(StatementLookup[[#This Row],[LearningStatementEnter]]="",StatementLookup[[#This Row],[LearningStatementAuto]],StatementLookup[[#This Row],[LearningStatementEnter]])</f>
        <v>Describe the link between stopping distance, thinking distance and braking distance</v>
      </c>
      <c r="P1036" s="43" t="s">
        <v>1998</v>
      </c>
      <c r="Q1036" s="1" t="s">
        <v>2953</v>
      </c>
      <c r="R1036" s="1"/>
      <c r="S103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36" s="43"/>
      <c r="U1036" s="43"/>
      <c r="V1036" s="43"/>
      <c r="W1036" s="43"/>
      <c r="X1036" s="43"/>
      <c r="Y1036" s="43"/>
      <c r="Z1036" s="43"/>
      <c r="AA1036" s="43"/>
      <c r="AC1036" s="43"/>
      <c r="AD1036" s="43"/>
    </row>
    <row r="1037" spans="1:30" ht="14.65" customHeight="1" x14ac:dyDescent="0.25">
      <c r="A1037" s="42" t="str">
        <f>_xlfn.XLOOKUP(StatementLookup[[#This Row],[TopicID]],TopicLookup[TopicID],TopicLookup[SyllabusSubject])</f>
        <v>Physics</v>
      </c>
      <c r="B1037" s="43">
        <f>_xlfn.XLOOKUP(StatementLookup[[#This Row],[TopicID]],TopicLookup[TopicID],TopicLookup[SyllabusKeyStage])</f>
        <v>4</v>
      </c>
      <c r="C1037" s="43" t="str">
        <f>_xlfn.XLOOKUP(StatementLookup[[#This Row],[TopicID]],topics!I:I,topics!D:D)</f>
        <v>KS4.Physics</v>
      </c>
      <c r="D1037" s="43" t="str">
        <f>_xlfn.XLOOKUP(StatementLookup[[#This Row],[TopicID]],topics!I:I,topics!E:E)</f>
        <v>Y10.Physics</v>
      </c>
      <c r="E1037" s="44" t="s">
        <v>90</v>
      </c>
      <c r="F1037" s="36" t="s">
        <v>10</v>
      </c>
      <c r="G1037" s="45">
        <v>2</v>
      </c>
      <c r="H1037" s="36">
        <v>11</v>
      </c>
      <c r="I1037" s="46">
        <v>4</v>
      </c>
      <c r="J103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103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P2.11</v>
      </c>
      <c r="L103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P2.11.4</v>
      </c>
      <c r="M1037" s="26" t="str">
        <f>IF(ISERROR(_xlfn.XLOOKUP(StatementLookup[[#This Row],[TopicID]],TopicLookup[TopicID],TopicLookup[TopicTitle])),"",_xlfn.XLOOKUP(StatementLookup[[#This Row],[TopicID]],TopicLookup[TopicID],TopicLookup[TopicTitle]))</f>
        <v>Motion And Forces</v>
      </c>
      <c r="N1037" s="42" t="str">
        <f>IF(ISERROR(_xlfn.XLOOKUP(StatementLookup[[#This Row],[LessonID]],LessonLookup[LessonID],LessonLookup[LessonTitle])),"",_xlfn.XLOOKUP(StatementLookup[[#This Row],[LessonID]],LessonLookup[LessonID],LessonLookup[LessonTitle]))</f>
        <v>Stopping Distances</v>
      </c>
      <c r="O1037" s="1" t="str">
        <f>IF(StatementLookup[[#This Row],[LearningStatementEnter]]="",StatementLookup[[#This Row],[LearningStatementAuto]],StatementLookup[[#This Row],[LearningStatementEnter]])</f>
        <v>Recall the factors that affect stopping distances</v>
      </c>
      <c r="P1037" s="1" t="s">
        <v>1999</v>
      </c>
      <c r="Q1037" s="1" t="s">
        <v>2953</v>
      </c>
      <c r="R1037" s="1"/>
      <c r="S103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37" s="43"/>
      <c r="U1037" s="43"/>
      <c r="V1037" s="43"/>
      <c r="W1037" s="43"/>
      <c r="X1037" s="43"/>
      <c r="Y1037" s="43"/>
      <c r="Z1037" s="43"/>
      <c r="AA1037" s="43"/>
      <c r="AC1037" s="43"/>
      <c r="AD1037" s="43"/>
    </row>
    <row r="1038" spans="1:30" ht="14.65" customHeight="1" x14ac:dyDescent="0.25">
      <c r="A1038" s="42" t="str">
        <f>_xlfn.XLOOKUP(StatementLookup[[#This Row],[TopicID]],TopicLookup[TopicID],TopicLookup[SyllabusSubject])</f>
        <v>Physics</v>
      </c>
      <c r="B1038" s="43">
        <f>_xlfn.XLOOKUP(StatementLookup[[#This Row],[TopicID]],TopicLookup[TopicID],TopicLookup[SyllabusKeyStage])</f>
        <v>4</v>
      </c>
      <c r="C1038" s="43" t="str">
        <f>_xlfn.XLOOKUP(StatementLookup[[#This Row],[TopicID]],topics!I:I,topics!D:D)</f>
        <v>KS4.Physics</v>
      </c>
      <c r="D1038" s="43" t="str">
        <f>_xlfn.XLOOKUP(StatementLookup[[#This Row],[TopicID]],topics!I:I,topics!E:E)</f>
        <v>Y10.Physics</v>
      </c>
      <c r="E1038" s="44" t="s">
        <v>90</v>
      </c>
      <c r="F1038" s="36" t="s">
        <v>10</v>
      </c>
      <c r="G1038" s="45">
        <v>2</v>
      </c>
      <c r="H1038" s="36">
        <v>11</v>
      </c>
      <c r="I1038" s="46">
        <v>5</v>
      </c>
      <c r="J103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103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P2.11</v>
      </c>
      <c r="L103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P2.11.5</v>
      </c>
      <c r="M1038" s="26" t="str">
        <f>IF(ISERROR(_xlfn.XLOOKUP(StatementLookup[[#This Row],[TopicID]],TopicLookup[TopicID],TopicLookup[TopicTitle])),"",_xlfn.XLOOKUP(StatementLookup[[#This Row],[TopicID]],TopicLookup[TopicID],TopicLookup[TopicTitle]))</f>
        <v>Motion And Forces</v>
      </c>
      <c r="N1038" s="42" t="str">
        <f>IF(ISERROR(_xlfn.XLOOKUP(StatementLookup[[#This Row],[LessonID]],LessonLookup[LessonID],LessonLookup[LessonTitle])),"",_xlfn.XLOOKUP(StatementLookup[[#This Row],[LessonID]],LessonLookup[LessonID],LessonLookup[LessonTitle]))</f>
        <v>Stopping Distances</v>
      </c>
      <c r="O1038" s="1" t="str">
        <f>IF(StatementLookup[[#This Row],[LearningStatementEnter]]="",StatementLookup[[#This Row],[LearningStatementAuto]],StatementLookup[[#This Row],[LearningStatementEnter]])</f>
        <v>Describe how different factors affect stopping distances</v>
      </c>
      <c r="P1038" s="43" t="s">
        <v>2000</v>
      </c>
      <c r="Q1038" s="1" t="s">
        <v>2953</v>
      </c>
      <c r="R1038" s="1"/>
      <c r="S103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38" s="43"/>
      <c r="U1038" s="43"/>
      <c r="V1038" s="43"/>
      <c r="W1038" s="43"/>
      <c r="X1038" s="43"/>
      <c r="Y1038" s="43"/>
      <c r="Z1038" s="43"/>
      <c r="AA1038" s="43"/>
      <c r="AC1038" s="43"/>
      <c r="AD1038" s="43"/>
    </row>
    <row r="1039" spans="1:30" ht="14.65" customHeight="1" x14ac:dyDescent="0.25">
      <c r="A1039" s="42" t="str">
        <f>_xlfn.XLOOKUP(StatementLookup[[#This Row],[TopicID]],TopicLookup[TopicID],TopicLookup[SyllabusSubject])</f>
        <v>Physics</v>
      </c>
      <c r="B1039" s="43">
        <f>_xlfn.XLOOKUP(StatementLookup[[#This Row],[TopicID]],TopicLookup[TopicID],TopicLookup[SyllabusKeyStage])</f>
        <v>4</v>
      </c>
      <c r="C1039" s="43" t="str">
        <f>_xlfn.XLOOKUP(StatementLookup[[#This Row],[TopicID]],topics!I:I,topics!D:D)</f>
        <v>KS4.Physics</v>
      </c>
      <c r="D1039" s="43" t="str">
        <f>_xlfn.XLOOKUP(StatementLookup[[#This Row],[TopicID]],topics!I:I,topics!E:E)</f>
        <v>Y10.Physics</v>
      </c>
      <c r="E1039" s="44" t="s">
        <v>90</v>
      </c>
      <c r="F1039" s="36" t="s">
        <v>10</v>
      </c>
      <c r="G1039" s="45">
        <v>2</v>
      </c>
      <c r="H1039" s="36">
        <v>12</v>
      </c>
      <c r="I1039" s="46">
        <v>1</v>
      </c>
      <c r="J103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103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P2.12</v>
      </c>
      <c r="L103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P2.12.1</v>
      </c>
      <c r="M1039" s="26" t="str">
        <f>IF(ISERROR(_xlfn.XLOOKUP(StatementLookup[[#This Row],[TopicID]],TopicLookup[TopicID],TopicLookup[TopicTitle])),"",_xlfn.XLOOKUP(StatementLookup[[#This Row],[TopicID]],TopicLookup[TopicID],TopicLookup[TopicTitle]))</f>
        <v>Motion And Forces</v>
      </c>
      <c r="N1039" s="42" t="str">
        <f>IF(ISERROR(_xlfn.XLOOKUP(StatementLookup[[#This Row],[LessonID]],LessonLookup[LessonID],LessonLookup[LessonTitle])),"",_xlfn.XLOOKUP(StatementLookup[[#This Row],[LessonID]],LessonLookup[LessonID],LessonLookup[LessonTitle]))</f>
        <v>Braking Distances And Energy</v>
      </c>
      <c r="O1039" s="1" t="str">
        <f>IF(StatementLookup[[#This Row],[LearningStatementEnter]]="",StatementLookup[[#This Row],[LearningStatementAuto]],StatementLookup[[#This Row],[LearningStatementEnter]])</f>
        <v>Estimate the braking distance of a road vehicle given its mass, speed and braking force</v>
      </c>
      <c r="P1039" s="1" t="s">
        <v>2001</v>
      </c>
      <c r="Q1039" s="1" t="s">
        <v>2953</v>
      </c>
      <c r="R1039" s="1"/>
      <c r="S103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39" s="43"/>
      <c r="U1039" s="43"/>
      <c r="V1039" s="43"/>
      <c r="W1039" s="43"/>
      <c r="X1039" s="43"/>
      <c r="Y1039" s="43"/>
      <c r="Z1039" s="43"/>
      <c r="AA1039" s="43"/>
      <c r="AC1039" s="43"/>
      <c r="AD1039" s="43"/>
    </row>
    <row r="1040" spans="1:30" ht="14.65" customHeight="1" x14ac:dyDescent="0.25">
      <c r="A1040" s="42" t="str">
        <f>_xlfn.XLOOKUP(StatementLookup[[#This Row],[TopicID]],TopicLookup[TopicID],TopicLookup[SyllabusSubject])</f>
        <v>Physics</v>
      </c>
      <c r="B1040" s="43">
        <f>_xlfn.XLOOKUP(StatementLookup[[#This Row],[TopicID]],TopicLookup[TopicID],TopicLookup[SyllabusKeyStage])</f>
        <v>4</v>
      </c>
      <c r="C1040" s="43" t="str">
        <f>_xlfn.XLOOKUP(StatementLookup[[#This Row],[TopicID]],topics!I:I,topics!D:D)</f>
        <v>KS4.Physics</v>
      </c>
      <c r="D1040" s="43" t="str">
        <f>_xlfn.XLOOKUP(StatementLookup[[#This Row],[TopicID]],topics!I:I,topics!E:E)</f>
        <v>Y10.Physics</v>
      </c>
      <c r="E1040" s="44" t="s">
        <v>90</v>
      </c>
      <c r="F1040" s="36" t="s">
        <v>10</v>
      </c>
      <c r="G1040" s="45">
        <v>2</v>
      </c>
      <c r="H1040" s="36">
        <v>12</v>
      </c>
      <c r="I1040" s="46" t="s">
        <v>9</v>
      </c>
      <c r="J104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104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P2.12</v>
      </c>
      <c r="L104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P2.12.2</v>
      </c>
      <c r="M1040" s="26" t="str">
        <f>IF(ISERROR(_xlfn.XLOOKUP(StatementLookup[[#This Row],[TopicID]],TopicLookup[TopicID],TopicLookup[TopicTitle])),"",_xlfn.XLOOKUP(StatementLookup[[#This Row],[TopicID]],TopicLookup[TopicID],TopicLookup[TopicTitle]))</f>
        <v>Motion And Forces</v>
      </c>
      <c r="N1040" s="42" t="str">
        <f>IF(ISERROR(_xlfn.XLOOKUP(StatementLookup[[#This Row],[LessonID]],LessonLookup[LessonID],LessonLookup[LessonTitle])),"",_xlfn.XLOOKUP(StatementLookup[[#This Row],[LessonID]],LessonLookup[LessonID],LessonLookup[LessonTitle]))</f>
        <v>Braking Distances And Energy</v>
      </c>
      <c r="O1040" s="1" t="str">
        <f>IF(StatementLookup[[#This Row],[LearningStatementEnter]]="",StatementLookup[[#This Row],[LearningStatementAuto]],StatementLookup[[#This Row],[LearningStatementEnter]])</f>
        <v>Explain what 'work done' means</v>
      </c>
      <c r="P1040" s="1" t="s">
        <v>2002</v>
      </c>
      <c r="Q1040" s="1" t="s">
        <v>2953</v>
      </c>
      <c r="R1040" s="1"/>
      <c r="S104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40" s="43"/>
      <c r="U1040" s="43"/>
      <c r="V1040" s="43"/>
      <c r="W1040" s="43"/>
      <c r="X1040" s="43"/>
      <c r="Y1040" s="43"/>
      <c r="Z1040" s="43"/>
      <c r="AA1040" s="43"/>
      <c r="AC1040" s="43"/>
      <c r="AD1040" s="43"/>
    </row>
    <row r="1041" spans="1:30" ht="14.65" customHeight="1" x14ac:dyDescent="0.25">
      <c r="A1041" s="42" t="str">
        <f>_xlfn.XLOOKUP(StatementLookup[[#This Row],[TopicID]],TopicLookup[TopicID],TopicLookup[SyllabusSubject])</f>
        <v>Physics</v>
      </c>
      <c r="B1041" s="43">
        <f>_xlfn.XLOOKUP(StatementLookup[[#This Row],[TopicID]],TopicLookup[TopicID],TopicLookup[SyllabusKeyStage])</f>
        <v>4</v>
      </c>
      <c r="C1041" s="43" t="str">
        <f>_xlfn.XLOOKUP(StatementLookup[[#This Row],[TopicID]],topics!I:I,topics!D:D)</f>
        <v>KS4.Physics</v>
      </c>
      <c r="D1041" s="43" t="str">
        <f>_xlfn.XLOOKUP(StatementLookup[[#This Row],[TopicID]],topics!I:I,topics!E:E)</f>
        <v>Y10.Physics</v>
      </c>
      <c r="E1041" s="44" t="s">
        <v>90</v>
      </c>
      <c r="F1041" s="36" t="s">
        <v>10</v>
      </c>
      <c r="G1041" s="45">
        <v>2</v>
      </c>
      <c r="H1041" s="36">
        <v>12</v>
      </c>
      <c r="I1041" s="46" t="s">
        <v>11</v>
      </c>
      <c r="J104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104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P2.12</v>
      </c>
      <c r="L104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P2.12.3</v>
      </c>
      <c r="M1041" s="26" t="str">
        <f>IF(ISERROR(_xlfn.XLOOKUP(StatementLookup[[#This Row],[TopicID]],TopicLookup[TopicID],TopicLookup[TopicTitle])),"",_xlfn.XLOOKUP(StatementLookup[[#This Row],[TopicID]],TopicLookup[TopicID],TopicLookup[TopicTitle]))</f>
        <v>Motion And Forces</v>
      </c>
      <c r="N1041" s="42" t="str">
        <f>IF(ISERROR(_xlfn.XLOOKUP(StatementLookup[[#This Row],[LessonID]],LessonLookup[LessonID],LessonLookup[LessonTitle])),"",_xlfn.XLOOKUP(StatementLookup[[#This Row],[LessonID]],LessonLookup[LessonID],LessonLookup[LessonTitle]))</f>
        <v>Braking Distances And Energy</v>
      </c>
      <c r="O1041" s="1" t="str">
        <f>IF(StatementLookup[[#This Row],[LearningStatementEnter]]="",StatementLookup[[#This Row],[LearningStatementAuto]],StatementLookup[[#This Row],[LearningStatementEnter]])</f>
        <v>Calculate the work done when a force moves through a distance</v>
      </c>
      <c r="P1041" s="1" t="s">
        <v>2003</v>
      </c>
      <c r="Q1041" s="1" t="s">
        <v>2953</v>
      </c>
      <c r="R1041" s="1"/>
      <c r="S104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41" s="43"/>
      <c r="U1041" s="43"/>
      <c r="V1041" s="43"/>
      <c r="W1041" s="43"/>
      <c r="X1041" s="43"/>
      <c r="Y1041" s="43"/>
      <c r="Z1041" s="43"/>
      <c r="AA1041" s="43"/>
      <c r="AC1041" s="43"/>
      <c r="AD1041" s="43"/>
    </row>
    <row r="1042" spans="1:30" ht="14.65" customHeight="1" x14ac:dyDescent="0.25">
      <c r="A1042" s="42" t="str">
        <f>_xlfn.XLOOKUP(StatementLookup[[#This Row],[TopicID]],TopicLookup[TopicID],TopicLookup[SyllabusSubject])</f>
        <v>Physics</v>
      </c>
      <c r="B1042" s="43">
        <f>_xlfn.XLOOKUP(StatementLookup[[#This Row],[TopicID]],TopicLookup[TopicID],TopicLookup[SyllabusKeyStage])</f>
        <v>4</v>
      </c>
      <c r="C1042" s="43" t="str">
        <f>_xlfn.XLOOKUP(StatementLookup[[#This Row],[TopicID]],topics!I:I,topics!D:D)</f>
        <v>KS4.Physics</v>
      </c>
      <c r="D1042" s="43" t="str">
        <f>_xlfn.XLOOKUP(StatementLookup[[#This Row],[TopicID]],topics!I:I,topics!E:E)</f>
        <v>Y10.Physics</v>
      </c>
      <c r="E1042" s="44" t="s">
        <v>90</v>
      </c>
      <c r="F1042" s="36" t="s">
        <v>10</v>
      </c>
      <c r="G1042" s="45">
        <v>2</v>
      </c>
      <c r="H1042" s="36">
        <v>12</v>
      </c>
      <c r="I1042" s="46" t="s">
        <v>12</v>
      </c>
      <c r="J104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104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P2.12</v>
      </c>
      <c r="L104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P2.12.4</v>
      </c>
      <c r="M1042" s="26" t="str">
        <f>IF(ISERROR(_xlfn.XLOOKUP(StatementLookup[[#This Row],[TopicID]],TopicLookup[TopicID],TopicLookup[TopicTitle])),"",_xlfn.XLOOKUP(StatementLookup[[#This Row],[TopicID]],TopicLookup[TopicID],TopicLookup[TopicTitle]))</f>
        <v>Motion And Forces</v>
      </c>
      <c r="N1042" s="42" t="str">
        <f>IF(ISERROR(_xlfn.XLOOKUP(StatementLookup[[#This Row],[LessonID]],LessonLookup[LessonID],LessonLookup[LessonTitle])),"",_xlfn.XLOOKUP(StatementLookup[[#This Row],[LessonID]],LessonLookup[LessonID],LessonLookup[LessonTitle]))</f>
        <v>Braking Distances And Energy</v>
      </c>
      <c r="O1042" s="1" t="str">
        <f>IF(StatementLookup[[#This Row],[LearningStatementEnter]]="",StatementLookup[[#This Row],[LearningStatementAuto]],StatementLookup[[#This Row],[LearningStatementEnter]])</f>
        <v>Describe the factors that affect the kinetic energy of a moving object</v>
      </c>
      <c r="P1042" s="1" t="s">
        <v>2004</v>
      </c>
      <c r="Q1042" s="1" t="s">
        <v>2953</v>
      </c>
      <c r="R1042" s="1"/>
      <c r="S104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42" s="43"/>
      <c r="U1042" s="43"/>
      <c r="V1042" s="43"/>
      <c r="W1042" s="43"/>
      <c r="X1042" s="43"/>
      <c r="Y1042" s="43"/>
      <c r="Z1042" s="43"/>
      <c r="AA1042" s="43"/>
      <c r="AC1042" s="43"/>
      <c r="AD1042" s="43"/>
    </row>
    <row r="1043" spans="1:30" ht="14.65" customHeight="1" x14ac:dyDescent="0.25">
      <c r="A1043" s="42" t="str">
        <f>_xlfn.XLOOKUP(StatementLookup[[#This Row],[TopicID]],TopicLookup[TopicID],TopicLookup[SyllabusSubject])</f>
        <v>Physics</v>
      </c>
      <c r="B1043" s="43">
        <f>_xlfn.XLOOKUP(StatementLookup[[#This Row],[TopicID]],TopicLookup[TopicID],TopicLookup[SyllabusKeyStage])</f>
        <v>4</v>
      </c>
      <c r="C1043" s="43" t="str">
        <f>_xlfn.XLOOKUP(StatementLookup[[#This Row],[TopicID]],topics!I:I,topics!D:D)</f>
        <v>KS4.Physics</v>
      </c>
      <c r="D1043" s="43" t="str">
        <f>_xlfn.XLOOKUP(StatementLookup[[#This Row],[TopicID]],topics!I:I,topics!E:E)</f>
        <v>Y10.Physics</v>
      </c>
      <c r="E1043" s="44" t="s">
        <v>90</v>
      </c>
      <c r="F1043" s="36" t="s">
        <v>10</v>
      </c>
      <c r="G1043" s="45">
        <v>2</v>
      </c>
      <c r="H1043" s="36">
        <v>12</v>
      </c>
      <c r="I1043" s="46" t="s">
        <v>14</v>
      </c>
      <c r="J104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104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P2.12</v>
      </c>
      <c r="L104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P2.12.5</v>
      </c>
      <c r="M1043" s="26" t="str">
        <f>IF(ISERROR(_xlfn.XLOOKUP(StatementLookup[[#This Row],[TopicID]],TopicLookup[TopicID],TopicLookup[TopicTitle])),"",_xlfn.XLOOKUP(StatementLookup[[#This Row],[TopicID]],TopicLookup[TopicID],TopicLookup[TopicTitle]))</f>
        <v>Motion And Forces</v>
      </c>
      <c r="N1043" s="42" t="str">
        <f>IF(ISERROR(_xlfn.XLOOKUP(StatementLookup[[#This Row],[LessonID]],LessonLookup[LessonID],LessonLookup[LessonTitle])),"",_xlfn.XLOOKUP(StatementLookup[[#This Row],[LessonID]],LessonLookup[LessonID],LessonLookup[LessonTitle]))</f>
        <v>Braking Distances And Energy</v>
      </c>
      <c r="O1043" s="1" t="str">
        <f>IF(StatementLookup[[#This Row],[LearningStatementEnter]]="",StatementLookup[[#This Row],[LearningStatementAuto]],StatementLookup[[#This Row],[LearningStatementEnter]])</f>
        <v>Calculate the kinetic energy of a moving object</v>
      </c>
      <c r="P1043" s="1" t="s">
        <v>2005</v>
      </c>
      <c r="Q1043" s="1" t="s">
        <v>2953</v>
      </c>
      <c r="R1043" s="1"/>
      <c r="S104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43" s="43"/>
      <c r="U1043" s="43"/>
      <c r="V1043" s="43"/>
      <c r="W1043" s="43"/>
      <c r="X1043" s="43"/>
      <c r="Y1043" s="43"/>
      <c r="Z1043" s="43"/>
      <c r="AA1043" s="43"/>
      <c r="AC1043" s="43"/>
      <c r="AD1043" s="43"/>
    </row>
    <row r="1044" spans="1:30" ht="14.65" customHeight="1" x14ac:dyDescent="0.25">
      <c r="A1044" s="42" t="str">
        <f>_xlfn.XLOOKUP(StatementLookup[[#This Row],[TopicID]],TopicLookup[TopicID],TopicLookup[SyllabusSubject])</f>
        <v>Physics</v>
      </c>
      <c r="B1044" s="43">
        <f>_xlfn.XLOOKUP(StatementLookup[[#This Row],[TopicID]],TopicLookup[TopicID],TopicLookup[SyllabusKeyStage])</f>
        <v>4</v>
      </c>
      <c r="C1044" s="43" t="str">
        <f>_xlfn.XLOOKUP(StatementLookup[[#This Row],[TopicID]],topics!I:I,topics!D:D)</f>
        <v>KS4.Physics</v>
      </c>
      <c r="D1044" s="43" t="str">
        <f>_xlfn.XLOOKUP(StatementLookup[[#This Row],[TopicID]],topics!I:I,topics!E:E)</f>
        <v>Y10.Physics</v>
      </c>
      <c r="E1044" s="44" t="s">
        <v>90</v>
      </c>
      <c r="F1044" s="36" t="s">
        <v>10</v>
      </c>
      <c r="G1044" s="45">
        <v>2</v>
      </c>
      <c r="H1044" s="36">
        <v>13</v>
      </c>
      <c r="I1044" s="46">
        <v>1</v>
      </c>
      <c r="J104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104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P2.13</v>
      </c>
      <c r="L104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P2.13.1</v>
      </c>
      <c r="M1044" s="26" t="str">
        <f>IF(ISERROR(_xlfn.XLOOKUP(StatementLookup[[#This Row],[TopicID]],TopicLookup[TopicID],TopicLookup[TopicTitle])),"",_xlfn.XLOOKUP(StatementLookup[[#This Row],[TopicID]],TopicLookup[TopicID],TopicLookup[TopicTitle]))</f>
        <v>Motion And Forces</v>
      </c>
      <c r="N1044" s="42" t="str">
        <f>IF(ISERROR(_xlfn.XLOOKUP(StatementLookup[[#This Row],[LessonID]],LessonLookup[LessonID],LessonLookup[LessonTitle])),"",_xlfn.XLOOKUP(StatementLookup[[#This Row],[LessonID]],LessonLookup[LessonID],LessonLookup[LessonTitle]))</f>
        <v>Crash Hazards</v>
      </c>
      <c r="O1044" s="1" t="str">
        <f>IF(StatementLookup[[#This Row],[LearningStatementEnter]]="",StatementLookup[[#This Row],[LearningStatementAuto]],StatementLookup[[#This Row],[LearningStatementEnter]])</f>
        <v>Calculate the force needed to produce a change in momentum in a given time</v>
      </c>
      <c r="P1044" s="1" t="s">
        <v>1995</v>
      </c>
      <c r="Q1044" s="1" t="s">
        <v>2953</v>
      </c>
      <c r="R1044" s="1"/>
      <c r="S104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44" s="43"/>
      <c r="U1044" s="43"/>
      <c r="V1044" s="43"/>
      <c r="W1044" s="43"/>
      <c r="X1044" s="43"/>
      <c r="Y1044" s="43"/>
      <c r="Z1044" s="43"/>
      <c r="AA1044" s="43"/>
      <c r="AC1044" s="43"/>
      <c r="AD1044" s="43"/>
    </row>
    <row r="1045" spans="1:30" ht="14.65" customHeight="1" x14ac:dyDescent="0.25">
      <c r="A1045" s="42" t="str">
        <f>_xlfn.XLOOKUP(StatementLookup[[#This Row],[TopicID]],TopicLookup[TopicID],TopicLookup[SyllabusSubject])</f>
        <v>Physics</v>
      </c>
      <c r="B1045" s="43">
        <f>_xlfn.XLOOKUP(StatementLookup[[#This Row],[TopicID]],TopicLookup[TopicID],TopicLookup[SyllabusKeyStage])</f>
        <v>4</v>
      </c>
      <c r="C1045" s="43" t="str">
        <f>_xlfn.XLOOKUP(StatementLookup[[#This Row],[TopicID]],topics!I:I,topics!D:D)</f>
        <v>KS4.Physics</v>
      </c>
      <c r="D1045" s="43" t="str">
        <f>_xlfn.XLOOKUP(StatementLookup[[#This Row],[TopicID]],topics!I:I,topics!E:E)</f>
        <v>Y10.Physics</v>
      </c>
      <c r="E1045" s="44" t="s">
        <v>90</v>
      </c>
      <c r="F1045" s="36" t="s">
        <v>10</v>
      </c>
      <c r="G1045" s="45">
        <v>2</v>
      </c>
      <c r="H1045" s="36">
        <v>13</v>
      </c>
      <c r="I1045" s="46">
        <v>2</v>
      </c>
      <c r="J104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104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P2.13</v>
      </c>
      <c r="L104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P2.13.2</v>
      </c>
      <c r="M1045" s="26" t="str">
        <f>IF(ISERROR(_xlfn.XLOOKUP(StatementLookup[[#This Row],[TopicID]],TopicLookup[TopicID],TopicLookup[TopicTitle])),"",_xlfn.XLOOKUP(StatementLookup[[#This Row],[TopicID]],TopicLookup[TopicID],TopicLookup[TopicTitle]))</f>
        <v>Motion And Forces</v>
      </c>
      <c r="N1045" s="42" t="str">
        <f>IF(ISERROR(_xlfn.XLOOKUP(StatementLookup[[#This Row],[LessonID]],LessonLookup[LessonID],LessonLookup[LessonTitle])),"",_xlfn.XLOOKUP(StatementLookup[[#This Row],[LessonID]],LessonLookup[LessonID],LessonLookup[LessonTitle]))</f>
        <v>Crash Hazards</v>
      </c>
      <c r="O1045" s="1" t="str">
        <f>IF(StatementLookup[[#This Row],[LearningStatementEnter]]="",StatementLookup[[#This Row],[LearningStatementAuto]],StatementLookup[[#This Row],[LearningStatementEnter]])</f>
        <v>Describe the dangers caused by large decelerations</v>
      </c>
      <c r="P1045" s="1" t="s">
        <v>2006</v>
      </c>
      <c r="Q1045" s="1" t="s">
        <v>2953</v>
      </c>
      <c r="R1045" s="1"/>
      <c r="S104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45" s="43"/>
      <c r="U1045" s="43"/>
      <c r="V1045" s="43"/>
      <c r="W1045" s="43"/>
      <c r="X1045" s="43"/>
      <c r="Y1045" s="43"/>
      <c r="Z1045" s="43"/>
      <c r="AA1045" s="43"/>
      <c r="AC1045" s="43"/>
      <c r="AD1045" s="43"/>
    </row>
    <row r="1046" spans="1:30" ht="14.65" customHeight="1" x14ac:dyDescent="0.25">
      <c r="A1046" s="42" t="str">
        <f>_xlfn.XLOOKUP(StatementLookup[[#This Row],[TopicID]],TopicLookup[TopicID],TopicLookup[SyllabusSubject])</f>
        <v>Physics</v>
      </c>
      <c r="B1046" s="43">
        <f>_xlfn.XLOOKUP(StatementLookup[[#This Row],[TopicID]],TopicLookup[TopicID],TopicLookup[SyllabusKeyStage])</f>
        <v>4</v>
      </c>
      <c r="C1046" s="43" t="str">
        <f>_xlfn.XLOOKUP(StatementLookup[[#This Row],[TopicID]],topics!I:I,topics!D:D)</f>
        <v>KS4.Physics</v>
      </c>
      <c r="D1046" s="43" t="str">
        <f>_xlfn.XLOOKUP(StatementLookup[[#This Row],[TopicID]],topics!I:I,topics!E:E)</f>
        <v>Y10.Physics</v>
      </c>
      <c r="E1046" s="44" t="s">
        <v>90</v>
      </c>
      <c r="F1046" s="36" t="s">
        <v>10</v>
      </c>
      <c r="G1046" s="45">
        <v>2</v>
      </c>
      <c r="H1046" s="36">
        <v>13</v>
      </c>
      <c r="I1046" s="46">
        <v>3</v>
      </c>
      <c r="J104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104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P2.13</v>
      </c>
      <c r="L104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P2.13.3</v>
      </c>
      <c r="M1046" s="26" t="str">
        <f>IF(ISERROR(_xlfn.XLOOKUP(StatementLookup[[#This Row],[TopicID]],TopicLookup[TopicID],TopicLookup[TopicTitle])),"",_xlfn.XLOOKUP(StatementLookup[[#This Row],[TopicID]],TopicLookup[TopicID],TopicLookup[TopicTitle]))</f>
        <v>Motion And Forces</v>
      </c>
      <c r="N1046" s="42" t="str">
        <f>IF(ISERROR(_xlfn.XLOOKUP(StatementLookup[[#This Row],[LessonID]],LessonLookup[LessonID],LessonLookup[LessonTitle])),"",_xlfn.XLOOKUP(StatementLookup[[#This Row],[LessonID]],LessonLookup[LessonID],LessonLookup[LessonTitle]))</f>
        <v>Crash Hazards</v>
      </c>
      <c r="O1046" s="1" t="str">
        <f>IF(StatementLookup[[#This Row],[LearningStatementEnter]]="",StatementLookup[[#This Row],[LearningStatementAuto]],StatementLookup[[#This Row],[LearningStatementEnter]])</f>
        <v>Explain why large decelerations cause dangers</v>
      </c>
      <c r="P1046" s="1" t="s">
        <v>2007</v>
      </c>
      <c r="Q1046" s="1" t="s">
        <v>2953</v>
      </c>
      <c r="R1046" s="1"/>
      <c r="S104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46" s="43"/>
      <c r="U1046" s="43"/>
      <c r="V1046" s="43"/>
      <c r="W1046" s="43"/>
      <c r="X1046" s="43"/>
      <c r="Y1046" s="43"/>
      <c r="Z1046" s="43"/>
      <c r="AA1046" s="43"/>
      <c r="AC1046" s="43"/>
      <c r="AD1046" s="43"/>
    </row>
    <row r="1047" spans="1:30" ht="14.65" customHeight="1" x14ac:dyDescent="0.25">
      <c r="A1047" s="42" t="str">
        <f>_xlfn.XLOOKUP(StatementLookup[[#This Row],[TopicID]],TopicLookup[TopicID],TopicLookup[SyllabusSubject])</f>
        <v>Physics</v>
      </c>
      <c r="B1047" s="43">
        <f>_xlfn.XLOOKUP(StatementLookup[[#This Row],[TopicID]],TopicLookup[TopicID],TopicLookup[SyllabusKeyStage])</f>
        <v>4</v>
      </c>
      <c r="C1047" s="43" t="str">
        <f>_xlfn.XLOOKUP(StatementLookup[[#This Row],[TopicID]],topics!I:I,topics!D:D)</f>
        <v>KS4.Physics</v>
      </c>
      <c r="D1047" s="43" t="str">
        <f>_xlfn.XLOOKUP(StatementLookup[[#This Row],[TopicID]],topics!I:I,topics!E:E)</f>
        <v>Y10.Physics</v>
      </c>
      <c r="E1047" s="44" t="s">
        <v>90</v>
      </c>
      <c r="F1047" s="36" t="s">
        <v>10</v>
      </c>
      <c r="G1047" s="45">
        <v>2</v>
      </c>
      <c r="H1047" s="36">
        <v>13</v>
      </c>
      <c r="I1047" s="46">
        <v>4</v>
      </c>
      <c r="J104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104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P2.13</v>
      </c>
      <c r="L104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P2.13.4</v>
      </c>
      <c r="M1047" s="26" t="str">
        <f>IF(ISERROR(_xlfn.XLOOKUP(StatementLookup[[#This Row],[TopicID]],TopicLookup[TopicID],TopicLookup[TopicTitle])),"",_xlfn.XLOOKUP(StatementLookup[[#This Row],[TopicID]],TopicLookup[TopicID],TopicLookup[TopicTitle]))</f>
        <v>Motion And Forces</v>
      </c>
      <c r="N1047" s="42" t="str">
        <f>IF(ISERROR(_xlfn.XLOOKUP(StatementLookup[[#This Row],[LessonID]],LessonLookup[LessonID],LessonLookup[LessonTitle])),"",_xlfn.XLOOKUP(StatementLookup[[#This Row],[LessonID]],LessonLookup[LessonID],LessonLookup[LessonTitle]))</f>
        <v>Crash Hazards</v>
      </c>
      <c r="O1047" s="1" t="str">
        <f>IF(StatementLookup[[#This Row],[LearningStatementEnter]]="",StatementLookup[[#This Row],[LearningStatementAuto]],StatementLookup[[#This Row],[LearningStatementEnter]])</f>
        <v>Recall some typical forces involved in road collisions</v>
      </c>
      <c r="P1047" s="1" t="s">
        <v>2008</v>
      </c>
      <c r="Q1047" s="1" t="s">
        <v>2953</v>
      </c>
      <c r="R1047" s="1"/>
      <c r="S104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47" s="43"/>
      <c r="U1047" s="43"/>
      <c r="V1047" s="43"/>
      <c r="W1047" s="43"/>
      <c r="X1047" s="43"/>
      <c r="Y1047" s="43"/>
      <c r="Z1047" s="43"/>
      <c r="AA1047" s="43"/>
      <c r="AC1047" s="43"/>
      <c r="AD1047" s="43"/>
    </row>
    <row r="1048" spans="1:30" ht="14.65" customHeight="1" x14ac:dyDescent="0.25">
      <c r="A1048" s="42" t="str">
        <f>_xlfn.XLOOKUP(StatementLookup[[#This Row],[TopicID]],TopicLookup[TopicID],TopicLookup[SyllabusSubject])</f>
        <v>Physics</v>
      </c>
      <c r="B1048" s="43">
        <f>_xlfn.XLOOKUP(StatementLookup[[#This Row],[TopicID]],TopicLookup[TopicID],TopicLookup[SyllabusKeyStage])</f>
        <v>4</v>
      </c>
      <c r="C1048" s="43" t="str">
        <f>_xlfn.XLOOKUP(StatementLookup[[#This Row],[TopicID]],topics!I:I,topics!D:D)</f>
        <v>KS4.Physics</v>
      </c>
      <c r="D1048" s="43" t="str">
        <f>_xlfn.XLOOKUP(StatementLookup[[#This Row],[TopicID]],topics!I:I,topics!E:E)</f>
        <v>Y10.Physics</v>
      </c>
      <c r="E1048" s="44" t="s">
        <v>90</v>
      </c>
      <c r="F1048" s="36" t="s">
        <v>10</v>
      </c>
      <c r="G1048" s="45">
        <v>2</v>
      </c>
      <c r="H1048" s="36">
        <v>13</v>
      </c>
      <c r="I1048" s="46">
        <v>5</v>
      </c>
      <c r="J104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P2</v>
      </c>
      <c r="K104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P2.13</v>
      </c>
      <c r="L104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P2.13.5</v>
      </c>
      <c r="M1048" s="26" t="str">
        <f>IF(ISERROR(_xlfn.XLOOKUP(StatementLookup[[#This Row],[TopicID]],TopicLookup[TopicID],TopicLookup[TopicTitle])),"",_xlfn.XLOOKUP(StatementLookup[[#This Row],[TopicID]],TopicLookup[TopicID],TopicLookup[TopicTitle]))</f>
        <v>Motion And Forces</v>
      </c>
      <c r="N1048" s="42" t="str">
        <f>IF(ISERROR(_xlfn.XLOOKUP(StatementLookup[[#This Row],[LessonID]],LessonLookup[LessonID],LessonLookup[LessonTitle])),"",_xlfn.XLOOKUP(StatementLookup[[#This Row],[LessonID]],LessonLookup[LessonID],LessonLookup[LessonTitle]))</f>
        <v>Crash Hazards</v>
      </c>
      <c r="O1048" s="1" t="str">
        <f>IF(StatementLookup[[#This Row],[LearningStatementEnter]]="",StatementLookup[[#This Row],[LearningStatementAuto]],StatementLookup[[#This Row],[LearningStatementEnter]])</f>
        <v>Use knowledge of changes in momentum to estimate the forces involved in road collisions</v>
      </c>
      <c r="P1048" s="1" t="s">
        <v>2009</v>
      </c>
      <c r="Q1048" s="1" t="s">
        <v>2953</v>
      </c>
      <c r="R1048" s="1"/>
      <c r="S104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48" s="43"/>
      <c r="U1048" s="43"/>
      <c r="V1048" s="43"/>
      <c r="W1048" s="43"/>
      <c r="X1048" s="43"/>
      <c r="Y1048" s="43"/>
      <c r="Z1048" s="43"/>
      <c r="AA1048" s="43"/>
      <c r="AC1048" s="43"/>
      <c r="AD1048" s="43"/>
    </row>
    <row r="1049" spans="1:30" ht="14.65" customHeight="1" x14ac:dyDescent="0.25">
      <c r="A1049" s="42" t="str">
        <f>_xlfn.XLOOKUP(StatementLookup[[#This Row],[TopicID]],TopicLookup[TopicID],TopicLookup[SyllabusSubject])</f>
        <v>Physics</v>
      </c>
      <c r="B1049" s="43">
        <f>_xlfn.XLOOKUP(StatementLookup[[#This Row],[TopicID]],TopicLookup[TopicID],TopicLookup[SyllabusKeyStage])</f>
        <v>4</v>
      </c>
      <c r="C1049" s="43" t="str">
        <f>_xlfn.XLOOKUP(StatementLookup[[#This Row],[TopicID]],topics!I:I,topics!D:D)</f>
        <v>KS4.Physics</v>
      </c>
      <c r="D1049" s="43" t="str">
        <f>_xlfn.XLOOKUP(StatementLookup[[#This Row],[TopicID]],topics!I:I,topics!E:E)</f>
        <v>Y9.Physics</v>
      </c>
      <c r="E1049" s="44" t="s">
        <v>90</v>
      </c>
      <c r="F1049" s="36" t="s">
        <v>10</v>
      </c>
      <c r="G1049" s="45">
        <v>3</v>
      </c>
      <c r="H1049" s="36">
        <v>1</v>
      </c>
      <c r="I1049" s="46">
        <v>1</v>
      </c>
      <c r="J104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P3</v>
      </c>
      <c r="K104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P3.1</v>
      </c>
      <c r="L104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P3.1.1</v>
      </c>
      <c r="M1049" s="26" t="str">
        <f>IF(ISERROR(_xlfn.XLOOKUP(StatementLookup[[#This Row],[TopicID]],TopicLookup[TopicID],TopicLookup[TopicTitle])),"",_xlfn.XLOOKUP(StatementLookup[[#This Row],[TopicID]],TopicLookup[TopicID],TopicLookup[TopicTitle]))</f>
        <v>Conservation Of Energy</v>
      </c>
      <c r="N1049" s="42" t="str">
        <f>IF(ISERROR(_xlfn.XLOOKUP(StatementLookup[[#This Row],[LessonID]],LessonLookup[LessonID],LessonLookup[LessonTitle])),"",_xlfn.XLOOKUP(StatementLookup[[#This Row],[LessonID]],LessonLookup[LessonID],LessonLookup[LessonTitle]))</f>
        <v>Energy Stores And Transfers</v>
      </c>
      <c r="O1049" s="1" t="str">
        <f>IF(StatementLookup[[#This Row],[LearningStatementEnter]]="",StatementLookup[[#This Row],[LearningStatementAuto]],StatementLookup[[#This Row],[LearningStatementEnter]])</f>
        <v>Explain, using examples, that energy is conserved</v>
      </c>
      <c r="P1049" s="43" t="s">
        <v>2010</v>
      </c>
      <c r="Q1049" s="1" t="s">
        <v>2953</v>
      </c>
      <c r="R1049" s="1"/>
      <c r="S104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49" s="43"/>
      <c r="U1049" s="43"/>
      <c r="V1049" s="43"/>
      <c r="W1049" s="43"/>
      <c r="X1049" s="43"/>
      <c r="Y1049" s="43"/>
      <c r="Z1049" s="43"/>
      <c r="AA1049" s="43"/>
      <c r="AC1049" s="43"/>
      <c r="AD1049" s="43"/>
    </row>
    <row r="1050" spans="1:30" ht="14.65" customHeight="1" x14ac:dyDescent="0.25">
      <c r="A1050" s="42" t="str">
        <f>_xlfn.XLOOKUP(StatementLookup[[#This Row],[TopicID]],TopicLookup[TopicID],TopicLookup[SyllabusSubject])</f>
        <v>Physics</v>
      </c>
      <c r="B1050" s="43">
        <f>_xlfn.XLOOKUP(StatementLookup[[#This Row],[TopicID]],TopicLookup[TopicID],TopicLookup[SyllabusKeyStage])</f>
        <v>4</v>
      </c>
      <c r="C1050" s="43" t="str">
        <f>_xlfn.XLOOKUP(StatementLookup[[#This Row],[TopicID]],topics!I:I,topics!D:D)</f>
        <v>KS4.Physics</v>
      </c>
      <c r="D1050" s="43" t="str">
        <f>_xlfn.XLOOKUP(StatementLookup[[#This Row],[TopicID]],topics!I:I,topics!E:E)</f>
        <v>Y9.Physics</v>
      </c>
      <c r="E1050" s="44" t="s">
        <v>90</v>
      </c>
      <c r="F1050" s="36" t="s">
        <v>10</v>
      </c>
      <c r="G1050" s="45">
        <v>3</v>
      </c>
      <c r="H1050" s="36">
        <v>1</v>
      </c>
      <c r="I1050" s="46">
        <v>2</v>
      </c>
      <c r="J105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P3</v>
      </c>
      <c r="K105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P3.1</v>
      </c>
      <c r="L105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P3.1.2</v>
      </c>
      <c r="M1050" s="26" t="str">
        <f>IF(ISERROR(_xlfn.XLOOKUP(StatementLookup[[#This Row],[TopicID]],TopicLookup[TopicID],TopicLookup[TopicTitle])),"",_xlfn.XLOOKUP(StatementLookup[[#This Row],[TopicID]],TopicLookup[TopicID],TopicLookup[TopicTitle]))</f>
        <v>Conservation Of Energy</v>
      </c>
      <c r="N1050" s="42" t="str">
        <f>IF(ISERROR(_xlfn.XLOOKUP(StatementLookup[[#This Row],[LessonID]],LessonLookup[LessonID],LessonLookup[LessonTitle])),"",_xlfn.XLOOKUP(StatementLookup[[#This Row],[LessonID]],LessonLookup[LessonID],LessonLookup[LessonTitle]))</f>
        <v>Energy Stores And Transfers</v>
      </c>
      <c r="O1050" s="1" t="str">
        <f>IF(StatementLookup[[#This Row],[LearningStatementEnter]]="",StatementLookup[[#This Row],[LearningStatementAuto]],StatementLookup[[#This Row],[LearningStatementEnter]])</f>
        <v>Give examples of energy being moved between different stores</v>
      </c>
      <c r="P1050" s="43" t="s">
        <v>2011</v>
      </c>
      <c r="Q1050" s="1" t="s">
        <v>2953</v>
      </c>
      <c r="R1050" s="1"/>
      <c r="S105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50" s="43"/>
      <c r="U1050" s="43"/>
      <c r="V1050" s="43"/>
      <c r="W1050" s="43"/>
      <c r="X1050" s="43"/>
      <c r="Y1050" s="43"/>
      <c r="Z1050" s="43"/>
      <c r="AA1050" s="43"/>
      <c r="AC1050" s="43"/>
      <c r="AD1050" s="43"/>
    </row>
    <row r="1051" spans="1:30" ht="14.65" customHeight="1" x14ac:dyDescent="0.25">
      <c r="A1051" s="42" t="str">
        <f>_xlfn.XLOOKUP(StatementLookup[[#This Row],[TopicID]],TopicLookup[TopicID],TopicLookup[SyllabusSubject])</f>
        <v>Physics</v>
      </c>
      <c r="B1051" s="43">
        <f>_xlfn.XLOOKUP(StatementLookup[[#This Row],[TopicID]],TopicLookup[TopicID],TopicLookup[SyllabusKeyStage])</f>
        <v>4</v>
      </c>
      <c r="C1051" s="43" t="str">
        <f>_xlfn.XLOOKUP(StatementLookup[[#This Row],[TopicID]],topics!I:I,topics!D:D)</f>
        <v>KS4.Physics</v>
      </c>
      <c r="D1051" s="43" t="str">
        <f>_xlfn.XLOOKUP(StatementLookup[[#This Row],[TopicID]],topics!I:I,topics!E:E)</f>
        <v>Y9.Physics</v>
      </c>
      <c r="E1051" s="44" t="s">
        <v>90</v>
      </c>
      <c r="F1051" s="36" t="s">
        <v>10</v>
      </c>
      <c r="G1051" s="45">
        <v>3</v>
      </c>
      <c r="H1051" s="36">
        <v>1</v>
      </c>
      <c r="I1051" s="46">
        <v>3</v>
      </c>
      <c r="J105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P3</v>
      </c>
      <c r="K105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P3.1</v>
      </c>
      <c r="L105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P3.1.3</v>
      </c>
      <c r="M1051" s="26" t="str">
        <f>IF(ISERROR(_xlfn.XLOOKUP(StatementLookup[[#This Row],[TopicID]],TopicLookup[TopicID],TopicLookup[TopicTitle])),"",_xlfn.XLOOKUP(StatementLookup[[#This Row],[TopicID]],TopicLookup[TopicID],TopicLookup[TopicTitle]))</f>
        <v>Conservation Of Energy</v>
      </c>
      <c r="N1051" s="42" t="str">
        <f>IF(ISERROR(_xlfn.XLOOKUP(StatementLookup[[#This Row],[LessonID]],LessonLookup[LessonID],LessonLookup[LessonTitle])),"",_xlfn.XLOOKUP(StatementLookup[[#This Row],[LessonID]],LessonLookup[LessonID],LessonLookup[LessonTitle]))</f>
        <v>Energy Stores And Transfers</v>
      </c>
      <c r="O1051" s="1" t="str">
        <f>IF(StatementLookup[[#This Row],[LearningStatementEnter]]="",StatementLookup[[#This Row],[LearningStatementAuto]],StatementLookup[[#This Row],[LearningStatementEnter]])</f>
        <v>Interpret diagrams that represent energy transfers</v>
      </c>
      <c r="P1051" s="43" t="s">
        <v>2012</v>
      </c>
      <c r="Q1051" s="1" t="s">
        <v>2953</v>
      </c>
      <c r="R1051" s="1"/>
      <c r="S105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51" s="43"/>
      <c r="U1051" s="43"/>
      <c r="V1051" s="43"/>
      <c r="W1051" s="43"/>
      <c r="X1051" s="43"/>
      <c r="Y1051" s="43"/>
      <c r="Z1051" s="43"/>
      <c r="AA1051" s="43"/>
      <c r="AC1051" s="43"/>
      <c r="AD1051" s="43"/>
    </row>
    <row r="1052" spans="1:30" ht="14.65" customHeight="1" x14ac:dyDescent="0.25">
      <c r="A1052" s="42" t="str">
        <f>_xlfn.XLOOKUP(StatementLookup[[#This Row],[TopicID]],TopicLookup[TopicID],TopicLookup[SyllabusSubject])</f>
        <v>Physics</v>
      </c>
      <c r="B1052" s="43">
        <f>_xlfn.XLOOKUP(StatementLookup[[#This Row],[TopicID]],TopicLookup[TopicID],TopicLookup[SyllabusKeyStage])</f>
        <v>4</v>
      </c>
      <c r="C1052" s="43" t="str">
        <f>_xlfn.XLOOKUP(StatementLookup[[#This Row],[TopicID]],topics!I:I,topics!D:D)</f>
        <v>KS4.Physics</v>
      </c>
      <c r="D1052" s="43" t="str">
        <f>_xlfn.XLOOKUP(StatementLookup[[#This Row],[TopicID]],topics!I:I,topics!E:E)</f>
        <v>Y9.Physics</v>
      </c>
      <c r="E1052" s="44" t="s">
        <v>90</v>
      </c>
      <c r="F1052" s="36" t="s">
        <v>10</v>
      </c>
      <c r="G1052" s="45">
        <v>3</v>
      </c>
      <c r="H1052" s="36">
        <v>1</v>
      </c>
      <c r="I1052" s="46">
        <v>4</v>
      </c>
      <c r="J105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P3</v>
      </c>
      <c r="K105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P3.1</v>
      </c>
      <c r="L105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P3.1.4</v>
      </c>
      <c r="M1052" s="26" t="str">
        <f>IF(ISERROR(_xlfn.XLOOKUP(StatementLookup[[#This Row],[TopicID]],TopicLookup[TopicID],TopicLookup[TopicTitle])),"",_xlfn.XLOOKUP(StatementLookup[[#This Row],[TopicID]],TopicLookup[TopicID],TopicLookup[TopicTitle]))</f>
        <v>Conservation Of Energy</v>
      </c>
      <c r="N1052" s="42" t="str">
        <f>IF(ISERROR(_xlfn.XLOOKUP(StatementLookup[[#This Row],[LessonID]],LessonLookup[LessonID],LessonLookup[LessonTitle])),"",_xlfn.XLOOKUP(StatementLookup[[#This Row],[LessonID]],LessonLookup[LessonID],LessonLookup[LessonTitle]))</f>
        <v>Energy Stores And Transfers</v>
      </c>
      <c r="O1052" s="1" t="str">
        <f>IF(StatementLookup[[#This Row],[LearningStatementEnter]]="",StatementLookup[[#This Row],[LearningStatementAuto]],StatementLookup[[#This Row],[LearningStatementEnter]])</f>
        <v>Represent energy transfers using diagrams</v>
      </c>
      <c r="P1052" s="43" t="s">
        <v>2013</v>
      </c>
      <c r="Q1052" s="1" t="s">
        <v>2953</v>
      </c>
      <c r="R1052" s="1"/>
      <c r="S105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52" s="43"/>
      <c r="U1052" s="43"/>
      <c r="V1052" s="43"/>
      <c r="W1052" s="43"/>
      <c r="X1052" s="43"/>
      <c r="Y1052" s="43"/>
      <c r="Z1052" s="43"/>
      <c r="AA1052" s="43"/>
      <c r="AC1052" s="43"/>
      <c r="AD1052" s="43"/>
    </row>
    <row r="1053" spans="1:30" ht="14.65" customHeight="1" x14ac:dyDescent="0.25">
      <c r="A1053" s="42" t="str">
        <f>_xlfn.XLOOKUP(StatementLookup[[#This Row],[TopicID]],TopicLookup[TopicID],TopicLookup[SyllabusSubject])</f>
        <v>Physics</v>
      </c>
      <c r="B1053" s="43">
        <f>_xlfn.XLOOKUP(StatementLookup[[#This Row],[TopicID]],TopicLookup[TopicID],TopicLookup[SyllabusKeyStage])</f>
        <v>4</v>
      </c>
      <c r="C1053" s="43" t="str">
        <f>_xlfn.XLOOKUP(StatementLookup[[#This Row],[TopicID]],topics!I:I,topics!D:D)</f>
        <v>KS4.Physics</v>
      </c>
      <c r="D1053" s="43" t="str">
        <f>_xlfn.XLOOKUP(StatementLookup[[#This Row],[TopicID]],topics!I:I,topics!E:E)</f>
        <v>Y9.Physics</v>
      </c>
      <c r="E1053" s="44" t="s">
        <v>90</v>
      </c>
      <c r="F1053" s="36" t="s">
        <v>10</v>
      </c>
      <c r="G1053" s="45">
        <v>3</v>
      </c>
      <c r="H1053" s="36">
        <v>1</v>
      </c>
      <c r="I1053" s="46">
        <v>5</v>
      </c>
      <c r="J105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P3</v>
      </c>
      <c r="K105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P3.1</v>
      </c>
      <c r="L105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P3.1.5</v>
      </c>
      <c r="M1053" s="26" t="str">
        <f>IF(ISERROR(_xlfn.XLOOKUP(StatementLookup[[#This Row],[TopicID]],TopicLookup[TopicID],TopicLookup[TopicTitle])),"",_xlfn.XLOOKUP(StatementLookup[[#This Row],[TopicID]],TopicLookup[TopicID],TopicLookup[TopicTitle]))</f>
        <v>Conservation Of Energy</v>
      </c>
      <c r="N1053" s="42" t="str">
        <f>IF(ISERROR(_xlfn.XLOOKUP(StatementLookup[[#This Row],[LessonID]],LessonLookup[LessonID],LessonLookup[LessonTitle])),"",_xlfn.XLOOKUP(StatementLookup[[#This Row],[LessonID]],LessonLookup[LessonID],LessonLookup[LessonTitle]))</f>
        <v>Energy Stores And Transfers</v>
      </c>
      <c r="O1053" s="1" t="str">
        <f>IF(StatementLookup[[#This Row],[LearningStatementEnter]]="",StatementLookup[[#This Row],[LearningStatementAuto]],StatementLookup[[#This Row],[LearningStatementEnter]])</f>
        <v>Describe what happens to wasted energy in energy transfers</v>
      </c>
      <c r="P1053" s="43" t="s">
        <v>2014</v>
      </c>
      <c r="Q1053" s="1" t="s">
        <v>2953</v>
      </c>
      <c r="R1053" s="1"/>
      <c r="S105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53" s="43"/>
      <c r="U1053" s="43"/>
      <c r="V1053" s="43"/>
      <c r="W1053" s="43"/>
      <c r="X1053" s="43"/>
      <c r="Y1053" s="43"/>
      <c r="Z1053" s="43"/>
      <c r="AA1053" s="43"/>
      <c r="AC1053" s="43"/>
      <c r="AD1053" s="43"/>
    </row>
    <row r="1054" spans="1:30" ht="14.65" customHeight="1" x14ac:dyDescent="0.25">
      <c r="A1054" s="42" t="str">
        <f>_xlfn.XLOOKUP(StatementLookup[[#This Row],[TopicID]],TopicLookup[TopicID],TopicLookup[SyllabusSubject])</f>
        <v>Physics</v>
      </c>
      <c r="B1054" s="43">
        <f>_xlfn.XLOOKUP(StatementLookup[[#This Row],[TopicID]],TopicLookup[TopicID],TopicLookup[SyllabusKeyStage])</f>
        <v>4</v>
      </c>
      <c r="C1054" s="43" t="str">
        <f>_xlfn.XLOOKUP(StatementLookup[[#This Row],[TopicID]],topics!I:I,topics!D:D)</f>
        <v>KS4.Physics</v>
      </c>
      <c r="D1054" s="43" t="str">
        <f>_xlfn.XLOOKUP(StatementLookup[[#This Row],[TopicID]],topics!I:I,topics!E:E)</f>
        <v>Y9.Physics</v>
      </c>
      <c r="E1054" s="44" t="s">
        <v>90</v>
      </c>
      <c r="F1054" s="36" t="s">
        <v>10</v>
      </c>
      <c r="G1054" s="45">
        <v>3</v>
      </c>
      <c r="H1054" s="36">
        <v>2</v>
      </c>
      <c r="I1054" s="46">
        <v>1</v>
      </c>
      <c r="J105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P3</v>
      </c>
      <c r="K105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P3.2</v>
      </c>
      <c r="L105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P3.2.1</v>
      </c>
      <c r="M1054" s="26" t="str">
        <f>IF(ISERROR(_xlfn.XLOOKUP(StatementLookup[[#This Row],[TopicID]],TopicLookup[TopicID],TopicLookup[TopicTitle])),"",_xlfn.XLOOKUP(StatementLookup[[#This Row],[TopicID]],TopicLookup[TopicID],TopicLookup[TopicTitle]))</f>
        <v>Conservation Of Energy</v>
      </c>
      <c r="N1054" s="42" t="str">
        <f>IF(ISERROR(_xlfn.XLOOKUP(StatementLookup[[#This Row],[LessonID]],LessonLookup[LessonID],LessonLookup[LessonTitle])),"",_xlfn.XLOOKUP(StatementLookup[[#This Row],[LessonID]],LessonLookup[LessonID],LessonLookup[LessonTitle]))</f>
        <v>Energy Efficiency</v>
      </c>
      <c r="O1054" s="1" t="str">
        <f>IF(StatementLookup[[#This Row],[LearningStatementEnter]]="",StatementLookup[[#This Row],[LearningStatementAuto]],StatementLookup[[#This Row],[LearningStatementEnter]])</f>
        <v>Explain some ways in which energy is transferred wastefully by mechanical processes</v>
      </c>
      <c r="P1054" s="43" t="s">
        <v>2015</v>
      </c>
      <c r="Q1054" s="1" t="s">
        <v>2953</v>
      </c>
      <c r="R1054" s="1"/>
      <c r="S105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54" s="43"/>
      <c r="U1054" s="43"/>
      <c r="V1054" s="43"/>
      <c r="W1054" s="43"/>
      <c r="X1054" s="43"/>
      <c r="Y1054" s="43"/>
      <c r="Z1054" s="43"/>
      <c r="AA1054" s="43"/>
      <c r="AC1054" s="43"/>
      <c r="AD1054" s="43"/>
    </row>
    <row r="1055" spans="1:30" ht="14.65" customHeight="1" x14ac:dyDescent="0.25">
      <c r="A1055" s="42" t="str">
        <f>_xlfn.XLOOKUP(StatementLookup[[#This Row],[TopicID]],TopicLookup[TopicID],TopicLookup[SyllabusSubject])</f>
        <v>Physics</v>
      </c>
      <c r="B1055" s="43">
        <f>_xlfn.XLOOKUP(StatementLookup[[#This Row],[TopicID]],TopicLookup[TopicID],TopicLookup[SyllabusKeyStage])</f>
        <v>4</v>
      </c>
      <c r="C1055" s="43" t="str">
        <f>_xlfn.XLOOKUP(StatementLookup[[#This Row],[TopicID]],topics!I:I,topics!D:D)</f>
        <v>KS4.Physics</v>
      </c>
      <c r="D1055" s="43" t="str">
        <f>_xlfn.XLOOKUP(StatementLookup[[#This Row],[TopicID]],topics!I:I,topics!E:E)</f>
        <v>Y9.Physics</v>
      </c>
      <c r="E1055" s="44" t="s">
        <v>90</v>
      </c>
      <c r="F1055" s="36" t="s">
        <v>10</v>
      </c>
      <c r="G1055" s="45">
        <v>3</v>
      </c>
      <c r="H1055" s="36">
        <v>2</v>
      </c>
      <c r="I1055" s="46">
        <v>2</v>
      </c>
      <c r="J105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P3</v>
      </c>
      <c r="K105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P3.2</v>
      </c>
      <c r="L105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P3.2.2</v>
      </c>
      <c r="M1055" s="26" t="str">
        <f>IF(ISERROR(_xlfn.XLOOKUP(StatementLookup[[#This Row],[TopicID]],TopicLookup[TopicID],TopicLookup[TopicTitle])),"",_xlfn.XLOOKUP(StatementLookup[[#This Row],[TopicID]],TopicLookup[TopicID],TopicLookup[TopicTitle]))</f>
        <v>Conservation Of Energy</v>
      </c>
      <c r="N1055" s="42" t="str">
        <f>IF(ISERROR(_xlfn.XLOOKUP(StatementLookup[[#This Row],[LessonID]],LessonLookup[LessonID],LessonLookup[LessonTitle])),"",_xlfn.XLOOKUP(StatementLookup[[#This Row],[LessonID]],LessonLookup[LessonID],LessonLookup[LessonTitle]))</f>
        <v>Energy Efficiency</v>
      </c>
      <c r="O1055" s="1" t="str">
        <f>IF(StatementLookup[[#This Row],[LearningStatementEnter]]="",StatementLookup[[#This Row],[LearningStatementAuto]],StatementLookup[[#This Row],[LearningStatementEnter]])</f>
        <v>Explain some ways of reducing unwanted energy transfers in mechanical processes</v>
      </c>
      <c r="P1055" s="43" t="s">
        <v>2016</v>
      </c>
      <c r="Q1055" s="1" t="s">
        <v>2953</v>
      </c>
      <c r="R1055" s="1"/>
      <c r="S105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55" s="43"/>
      <c r="U1055" s="43"/>
      <c r="V1055" s="43"/>
      <c r="W1055" s="43"/>
      <c r="X1055" s="43"/>
      <c r="Y1055" s="43"/>
      <c r="Z1055" s="43"/>
      <c r="AA1055" s="43"/>
      <c r="AC1055" s="43"/>
      <c r="AD1055" s="43"/>
    </row>
    <row r="1056" spans="1:30" ht="14.65" customHeight="1" x14ac:dyDescent="0.25">
      <c r="A1056" s="42" t="str">
        <f>_xlfn.XLOOKUP(StatementLookup[[#This Row],[TopicID]],TopicLookup[TopicID],TopicLookup[SyllabusSubject])</f>
        <v>Physics</v>
      </c>
      <c r="B1056" s="43">
        <f>_xlfn.XLOOKUP(StatementLookup[[#This Row],[TopicID]],TopicLookup[TopicID],TopicLookup[SyllabusKeyStage])</f>
        <v>4</v>
      </c>
      <c r="C1056" s="43" t="str">
        <f>_xlfn.XLOOKUP(StatementLookup[[#This Row],[TopicID]],topics!I:I,topics!D:D)</f>
        <v>KS4.Physics</v>
      </c>
      <c r="D1056" s="43" t="str">
        <f>_xlfn.XLOOKUP(StatementLookup[[#This Row],[TopicID]],topics!I:I,topics!E:E)</f>
        <v>Y9.Physics</v>
      </c>
      <c r="E1056" s="44" t="s">
        <v>90</v>
      </c>
      <c r="F1056" s="36" t="s">
        <v>10</v>
      </c>
      <c r="G1056" s="45">
        <v>3</v>
      </c>
      <c r="H1056" s="36">
        <v>2</v>
      </c>
      <c r="I1056" s="46">
        <v>3</v>
      </c>
      <c r="J105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P3</v>
      </c>
      <c r="K105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P3.2</v>
      </c>
      <c r="L105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P3.2.3</v>
      </c>
      <c r="M1056" s="26" t="str">
        <f>IF(ISERROR(_xlfn.XLOOKUP(StatementLookup[[#This Row],[TopicID]],TopicLookup[TopicID],TopicLookup[TopicTitle])),"",_xlfn.XLOOKUP(StatementLookup[[#This Row],[TopicID]],TopicLookup[TopicID],TopicLookup[TopicTitle]))</f>
        <v>Conservation Of Energy</v>
      </c>
      <c r="N1056" s="42" t="str">
        <f>IF(ISERROR(_xlfn.XLOOKUP(StatementLookup[[#This Row],[LessonID]],LessonLookup[LessonID],LessonLookup[LessonTitle])),"",_xlfn.XLOOKUP(StatementLookup[[#This Row],[LessonID]],LessonLookup[LessonID],LessonLookup[LessonTitle]))</f>
        <v>Energy Efficiency</v>
      </c>
      <c r="O1056" s="1" t="str">
        <f>IF(StatementLookup[[#This Row],[LearningStatementEnter]]="",StatementLookup[[#This Row],[LearningStatementAuto]],StatementLookup[[#This Row],[LearningStatementEnter]])</f>
        <v>Define what efficiency means</v>
      </c>
      <c r="P1056" s="43" t="s">
        <v>2017</v>
      </c>
      <c r="Q1056" s="1" t="s">
        <v>2953</v>
      </c>
      <c r="R1056" s="1"/>
      <c r="S105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56" s="43"/>
      <c r="U1056" s="43"/>
      <c r="V1056" s="43"/>
      <c r="W1056" s="43"/>
      <c r="X1056" s="43"/>
      <c r="Y1056" s="43"/>
      <c r="Z1056" s="43"/>
      <c r="AA1056" s="43"/>
      <c r="AC1056" s="43"/>
      <c r="AD1056" s="43"/>
    </row>
    <row r="1057" spans="1:30" ht="14.65" customHeight="1" x14ac:dyDescent="0.25">
      <c r="A1057" s="42" t="str">
        <f>_xlfn.XLOOKUP(StatementLookup[[#This Row],[TopicID]],TopicLookup[TopicID],TopicLookup[SyllabusSubject])</f>
        <v>Physics</v>
      </c>
      <c r="B1057" s="43">
        <f>_xlfn.XLOOKUP(StatementLookup[[#This Row],[TopicID]],TopicLookup[TopicID],TopicLookup[SyllabusKeyStage])</f>
        <v>4</v>
      </c>
      <c r="C1057" s="43" t="str">
        <f>_xlfn.XLOOKUP(StatementLookup[[#This Row],[TopicID]],topics!I:I,topics!D:D)</f>
        <v>KS4.Physics</v>
      </c>
      <c r="D1057" s="43" t="str">
        <f>_xlfn.XLOOKUP(StatementLookup[[#This Row],[TopicID]],topics!I:I,topics!E:E)</f>
        <v>Y9.Physics</v>
      </c>
      <c r="E1057" s="44" t="s">
        <v>90</v>
      </c>
      <c r="F1057" s="36" t="s">
        <v>10</v>
      </c>
      <c r="G1057" s="45">
        <v>3</v>
      </c>
      <c r="H1057" s="36">
        <v>2</v>
      </c>
      <c r="I1057" s="46">
        <v>4</v>
      </c>
      <c r="J105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P3</v>
      </c>
      <c r="K105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P3.2</v>
      </c>
      <c r="L105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P3.2.4</v>
      </c>
      <c r="M1057" s="26" t="str">
        <f>IF(ISERROR(_xlfn.XLOOKUP(StatementLookup[[#This Row],[TopicID]],TopicLookup[TopicID],TopicLookup[TopicTitle])),"",_xlfn.XLOOKUP(StatementLookup[[#This Row],[TopicID]],TopicLookup[TopicID],TopicLookup[TopicTitle]))</f>
        <v>Conservation Of Energy</v>
      </c>
      <c r="N1057" s="42" t="str">
        <f>IF(ISERROR(_xlfn.XLOOKUP(StatementLookup[[#This Row],[LessonID]],LessonLookup[LessonID],LessonLookup[LessonTitle])),"",_xlfn.XLOOKUP(StatementLookup[[#This Row],[LessonID]],LessonLookup[LessonID],LessonLookup[LessonTitle]))</f>
        <v>Energy Efficiency</v>
      </c>
      <c r="O1057" s="1" t="str">
        <f>IF(StatementLookup[[#This Row],[LearningStatementEnter]]="",StatementLookup[[#This Row],[LearningStatementAuto]],StatementLookup[[#This Row],[LearningStatementEnter]])</f>
        <v>Explain how efficiency can be increased</v>
      </c>
      <c r="P1057" s="43" t="s">
        <v>2018</v>
      </c>
      <c r="Q1057" s="1" t="s">
        <v>2953</v>
      </c>
      <c r="R1057" s="1"/>
      <c r="S105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57" s="43"/>
      <c r="U1057" s="43"/>
      <c r="V1057" s="43"/>
      <c r="W1057" s="43"/>
      <c r="X1057" s="43"/>
      <c r="Y1057" s="43"/>
      <c r="Z1057" s="43"/>
      <c r="AA1057" s="43"/>
      <c r="AC1057" s="43"/>
      <c r="AD1057" s="43"/>
    </row>
    <row r="1058" spans="1:30" ht="14.65" customHeight="1" x14ac:dyDescent="0.25">
      <c r="A1058" s="42" t="str">
        <f>_xlfn.XLOOKUP(StatementLookup[[#This Row],[TopicID]],TopicLookup[TopicID],TopicLookup[SyllabusSubject])</f>
        <v>Physics</v>
      </c>
      <c r="B1058" s="43">
        <f>_xlfn.XLOOKUP(StatementLookup[[#This Row],[TopicID]],TopicLookup[TopicID],TopicLookup[SyllabusKeyStage])</f>
        <v>4</v>
      </c>
      <c r="C1058" s="43" t="str">
        <f>_xlfn.XLOOKUP(StatementLookup[[#This Row],[TopicID]],topics!I:I,topics!D:D)</f>
        <v>KS4.Physics</v>
      </c>
      <c r="D1058" s="43" t="str">
        <f>_xlfn.XLOOKUP(StatementLookup[[#This Row],[TopicID]],topics!I:I,topics!E:E)</f>
        <v>Y9.Physics</v>
      </c>
      <c r="E1058" s="44" t="s">
        <v>90</v>
      </c>
      <c r="F1058" s="36" t="s">
        <v>10</v>
      </c>
      <c r="G1058" s="45">
        <v>3</v>
      </c>
      <c r="H1058" s="36">
        <v>2</v>
      </c>
      <c r="I1058" s="46">
        <v>5</v>
      </c>
      <c r="J105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P3</v>
      </c>
      <c r="K105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P3.2</v>
      </c>
      <c r="L105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P3.2.5</v>
      </c>
      <c r="M1058" s="26" t="str">
        <f>IF(ISERROR(_xlfn.XLOOKUP(StatementLookup[[#This Row],[TopicID]],TopicLookup[TopicID],TopicLookup[TopicTitle])),"",_xlfn.XLOOKUP(StatementLookup[[#This Row],[TopicID]],TopicLookup[TopicID],TopicLookup[TopicTitle]))</f>
        <v>Conservation Of Energy</v>
      </c>
      <c r="N1058" s="42" t="str">
        <f>IF(ISERROR(_xlfn.XLOOKUP(StatementLookup[[#This Row],[LessonID]],LessonLookup[LessonID],LessonLookup[LessonTitle])),"",_xlfn.XLOOKUP(StatementLookup[[#This Row],[LessonID]],LessonLookup[LessonID],LessonLookup[LessonTitle]))</f>
        <v>Energy Efficiency</v>
      </c>
      <c r="O1058" s="1" t="str">
        <f>IF(StatementLookup[[#This Row],[LearningStatementEnter]]="",StatementLookup[[#This Row],[LearningStatementAuto]],StatementLookup[[#This Row],[LearningStatementEnter]])</f>
        <v>Recall and use the formula for calculating energy efficiency</v>
      </c>
      <c r="P1058" s="43" t="s">
        <v>2019</v>
      </c>
      <c r="Q1058" s="1" t="s">
        <v>2953</v>
      </c>
      <c r="R1058" s="1"/>
      <c r="S105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58" s="43"/>
      <c r="U1058" s="43"/>
      <c r="V1058" s="43"/>
      <c r="W1058" s="43"/>
      <c r="X1058" s="43"/>
      <c r="Y1058" s="43"/>
      <c r="Z1058" s="43"/>
      <c r="AA1058" s="43"/>
      <c r="AC1058" s="43"/>
      <c r="AD1058" s="43"/>
    </row>
    <row r="1059" spans="1:30" ht="14.65" customHeight="1" x14ac:dyDescent="0.25">
      <c r="A1059" s="42" t="str">
        <f>_xlfn.XLOOKUP(StatementLookup[[#This Row],[TopicID]],TopicLookup[TopicID],TopicLookup[SyllabusSubject])</f>
        <v>Physics</v>
      </c>
      <c r="B1059" s="43">
        <f>_xlfn.XLOOKUP(StatementLookup[[#This Row],[TopicID]],TopicLookup[TopicID],TopicLookup[SyllabusKeyStage])</f>
        <v>4</v>
      </c>
      <c r="C1059" s="43" t="str">
        <f>_xlfn.XLOOKUP(StatementLookup[[#This Row],[TopicID]],topics!I:I,topics!D:D)</f>
        <v>KS4.Physics</v>
      </c>
      <c r="D1059" s="43" t="str">
        <f>_xlfn.XLOOKUP(StatementLookup[[#This Row],[TopicID]],topics!I:I,topics!E:E)</f>
        <v>Y9.Physics</v>
      </c>
      <c r="E1059" s="44" t="s">
        <v>90</v>
      </c>
      <c r="F1059" s="36" t="s">
        <v>10</v>
      </c>
      <c r="G1059" s="45">
        <v>3</v>
      </c>
      <c r="H1059" s="36">
        <v>3</v>
      </c>
      <c r="I1059" s="46">
        <v>1</v>
      </c>
      <c r="J105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P3</v>
      </c>
      <c r="K105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P3.3</v>
      </c>
      <c r="L105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P3.3.1</v>
      </c>
      <c r="M1059" s="26" t="str">
        <f>IF(ISERROR(_xlfn.XLOOKUP(StatementLookup[[#This Row],[TopicID]],TopicLookup[TopicID],TopicLookup[TopicTitle])),"",_xlfn.XLOOKUP(StatementLookup[[#This Row],[TopicID]],TopicLookup[TopicID],TopicLookup[TopicTitle]))</f>
        <v>Conservation Of Energy</v>
      </c>
      <c r="N1059" s="42" t="str">
        <f>IF(ISERROR(_xlfn.XLOOKUP(StatementLookup[[#This Row],[LessonID]],LessonLookup[LessonID],LessonLookup[LessonTitle])),"",_xlfn.XLOOKUP(StatementLookup[[#This Row],[LessonID]],LessonLookup[LessonID],LessonLookup[LessonTitle]))</f>
        <v>Keeping Warm</v>
      </c>
      <c r="O1059" s="1" t="str">
        <f>IF(StatementLookup[[#This Row],[LearningStatementEnter]]="",StatementLookup[[#This Row],[LearningStatementAuto]],StatementLookup[[#This Row],[LearningStatementEnter]])</f>
        <v>Describe the ways in which energy can be transferred by heating</v>
      </c>
      <c r="P1059" s="43" t="s">
        <v>2020</v>
      </c>
      <c r="Q1059" s="1" t="s">
        <v>2953</v>
      </c>
      <c r="R1059" s="1"/>
      <c r="S105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59" s="43"/>
      <c r="U1059" s="43"/>
      <c r="V1059" s="43"/>
      <c r="W1059" s="43"/>
      <c r="X1059" s="43"/>
      <c r="Y1059" s="43"/>
      <c r="Z1059" s="43"/>
      <c r="AA1059" s="43"/>
      <c r="AC1059" s="43"/>
      <c r="AD1059" s="43"/>
    </row>
    <row r="1060" spans="1:30" ht="14.65" customHeight="1" x14ac:dyDescent="0.25">
      <c r="A1060" s="42" t="str">
        <f>_xlfn.XLOOKUP(StatementLookup[[#This Row],[TopicID]],TopicLookup[TopicID],TopicLookup[SyllabusSubject])</f>
        <v>Physics</v>
      </c>
      <c r="B1060" s="43">
        <f>_xlfn.XLOOKUP(StatementLookup[[#This Row],[TopicID]],TopicLookup[TopicID],TopicLookup[SyllabusKeyStage])</f>
        <v>4</v>
      </c>
      <c r="C1060" s="43" t="str">
        <f>_xlfn.XLOOKUP(StatementLookup[[#This Row],[TopicID]],topics!I:I,topics!D:D)</f>
        <v>KS4.Physics</v>
      </c>
      <c r="D1060" s="43" t="str">
        <f>_xlfn.XLOOKUP(StatementLookup[[#This Row],[TopicID]],topics!I:I,topics!E:E)</f>
        <v>Y9.Physics</v>
      </c>
      <c r="E1060" s="44" t="s">
        <v>90</v>
      </c>
      <c r="F1060" s="36" t="s">
        <v>10</v>
      </c>
      <c r="G1060" s="45">
        <v>3</v>
      </c>
      <c r="H1060" s="36">
        <v>3</v>
      </c>
      <c r="I1060" s="46">
        <v>2</v>
      </c>
      <c r="J106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P3</v>
      </c>
      <c r="K106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P3.3</v>
      </c>
      <c r="L106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P3.3.2</v>
      </c>
      <c r="M1060" s="26" t="str">
        <f>IF(ISERROR(_xlfn.XLOOKUP(StatementLookup[[#This Row],[TopicID]],TopicLookup[TopicID],TopicLookup[TopicTitle])),"",_xlfn.XLOOKUP(StatementLookup[[#This Row],[TopicID]],TopicLookup[TopicID],TopicLookup[TopicTitle]))</f>
        <v>Conservation Of Energy</v>
      </c>
      <c r="N1060" s="42" t="str">
        <f>IF(ISERROR(_xlfn.XLOOKUP(StatementLookup[[#This Row],[LessonID]],LessonLookup[LessonID],LessonLookup[LessonTitle])),"",_xlfn.XLOOKUP(StatementLookup[[#This Row],[LessonID]],LessonLookup[LessonID],LessonLookup[LessonTitle]))</f>
        <v>Keeping Warm</v>
      </c>
      <c r="O1060" s="1" t="str">
        <f>IF(StatementLookup[[#This Row],[LearningStatementEnter]]="",StatementLookup[[#This Row],[LearningStatementAuto]],StatementLookup[[#This Row],[LearningStatementEnter]])</f>
        <v>Describe ways of reducing unwanted energy transfers using thermal insulation</v>
      </c>
      <c r="P1060" s="43" t="s">
        <v>2021</v>
      </c>
      <c r="Q1060" s="1" t="s">
        <v>2953</v>
      </c>
      <c r="R1060" s="1"/>
      <c r="S106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60" s="43"/>
      <c r="U1060" s="43"/>
      <c r="V1060" s="43"/>
      <c r="W1060" s="43"/>
      <c r="X1060" s="43"/>
      <c r="Y1060" s="43"/>
      <c r="Z1060" s="43"/>
      <c r="AA1060" s="43"/>
      <c r="AC1060" s="43"/>
      <c r="AD1060" s="43"/>
    </row>
    <row r="1061" spans="1:30" ht="14.65" customHeight="1" x14ac:dyDescent="0.25">
      <c r="A1061" s="42" t="str">
        <f>_xlfn.XLOOKUP(StatementLookup[[#This Row],[TopicID]],TopicLookup[TopicID],TopicLookup[SyllabusSubject])</f>
        <v>Physics</v>
      </c>
      <c r="B1061" s="43">
        <f>_xlfn.XLOOKUP(StatementLookup[[#This Row],[TopicID]],TopicLookup[TopicID],TopicLookup[SyllabusKeyStage])</f>
        <v>4</v>
      </c>
      <c r="C1061" s="43" t="str">
        <f>_xlfn.XLOOKUP(StatementLookup[[#This Row],[TopicID]],topics!I:I,topics!D:D)</f>
        <v>KS4.Physics</v>
      </c>
      <c r="D1061" s="43" t="str">
        <f>_xlfn.XLOOKUP(StatementLookup[[#This Row],[TopicID]],topics!I:I,topics!E:E)</f>
        <v>Y9.Physics</v>
      </c>
      <c r="E1061" s="44" t="s">
        <v>90</v>
      </c>
      <c r="F1061" s="36" t="s">
        <v>10</v>
      </c>
      <c r="G1061" s="45">
        <v>3</v>
      </c>
      <c r="H1061" s="36">
        <v>3</v>
      </c>
      <c r="I1061" s="46">
        <v>3</v>
      </c>
      <c r="J106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P3</v>
      </c>
      <c r="K106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P3.3</v>
      </c>
      <c r="L106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P3.3.3</v>
      </c>
      <c r="M1061" s="26" t="str">
        <f>IF(ISERROR(_xlfn.XLOOKUP(StatementLookup[[#This Row],[TopicID]],TopicLookup[TopicID],TopicLookup[TopicTitle])),"",_xlfn.XLOOKUP(StatementLookup[[#This Row],[TopicID]],TopicLookup[TopicID],TopicLookup[TopicTitle]))</f>
        <v>Conservation Of Energy</v>
      </c>
      <c r="N1061" s="42" t="str">
        <f>IF(ISERROR(_xlfn.XLOOKUP(StatementLookup[[#This Row],[LessonID]],LessonLookup[LessonID],LessonLookup[LessonTitle])),"",_xlfn.XLOOKUP(StatementLookup[[#This Row],[LessonID]],LessonLookup[LessonID],LessonLookup[LessonTitle]))</f>
        <v>Keeping Warm</v>
      </c>
      <c r="O1061" s="1" t="str">
        <f>IF(StatementLookup[[#This Row],[LearningStatementEnter]]="",StatementLookup[[#This Row],[LearningStatementAuto]],StatementLookup[[#This Row],[LearningStatementEnter]])</f>
        <v>Explain how different ways of reducing energy transfer by heating work</v>
      </c>
      <c r="P1061" s="43" t="s">
        <v>2022</v>
      </c>
      <c r="Q1061" s="1" t="s">
        <v>2953</v>
      </c>
      <c r="R1061" s="1"/>
      <c r="S106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61" s="43"/>
      <c r="U1061" s="43"/>
      <c r="V1061" s="43"/>
      <c r="W1061" s="43"/>
      <c r="X1061" s="43"/>
      <c r="Y1061" s="43"/>
      <c r="Z1061" s="43"/>
      <c r="AA1061" s="43"/>
      <c r="AC1061" s="43"/>
      <c r="AD1061" s="43"/>
    </row>
    <row r="1062" spans="1:30" ht="14.65" customHeight="1" x14ac:dyDescent="0.25">
      <c r="A1062" s="42" t="str">
        <f>_xlfn.XLOOKUP(StatementLookup[[#This Row],[TopicID]],TopicLookup[TopicID],TopicLookup[SyllabusSubject])</f>
        <v>Physics</v>
      </c>
      <c r="B1062" s="43">
        <f>_xlfn.XLOOKUP(StatementLookup[[#This Row],[TopicID]],TopicLookup[TopicID],TopicLookup[SyllabusKeyStage])</f>
        <v>4</v>
      </c>
      <c r="C1062" s="43" t="str">
        <f>_xlfn.XLOOKUP(StatementLookup[[#This Row],[TopicID]],topics!I:I,topics!D:D)</f>
        <v>KS4.Physics</v>
      </c>
      <c r="D1062" s="43" t="str">
        <f>_xlfn.XLOOKUP(StatementLookup[[#This Row],[TopicID]],topics!I:I,topics!E:E)</f>
        <v>Y9.Physics</v>
      </c>
      <c r="E1062" s="44" t="s">
        <v>90</v>
      </c>
      <c r="F1062" s="36" t="s">
        <v>10</v>
      </c>
      <c r="G1062" s="45">
        <v>3</v>
      </c>
      <c r="H1062" s="36">
        <v>3</v>
      </c>
      <c r="I1062" s="46">
        <v>4</v>
      </c>
      <c r="J106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P3</v>
      </c>
      <c r="K106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P3.3</v>
      </c>
      <c r="L106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P3.3.4</v>
      </c>
      <c r="M1062" s="26" t="str">
        <f>IF(ISERROR(_xlfn.XLOOKUP(StatementLookup[[#This Row],[TopicID]],TopicLookup[TopicID],TopicLookup[TopicTitle])),"",_xlfn.XLOOKUP(StatementLookup[[#This Row],[TopicID]],TopicLookup[TopicID],TopicLookup[TopicTitle]))</f>
        <v>Conservation Of Energy</v>
      </c>
      <c r="N1062" s="42" t="str">
        <f>IF(ISERROR(_xlfn.XLOOKUP(StatementLookup[[#This Row],[LessonID]],LessonLookup[LessonID],LessonLookup[LessonTitle])),"",_xlfn.XLOOKUP(StatementLookup[[#This Row],[LessonID]],LessonLookup[LessonID],LessonLookup[LessonTitle]))</f>
        <v>Keeping Warm</v>
      </c>
      <c r="O1062" s="1" t="str">
        <f>IF(StatementLookup[[#This Row],[LearningStatementEnter]]="",StatementLookup[[#This Row],[LearningStatementAuto]],StatementLookup[[#This Row],[LearningStatementEnter]])</f>
        <v>Define the meaning of thermal conductivity</v>
      </c>
      <c r="P1062" s="43" t="s">
        <v>2023</v>
      </c>
      <c r="Q1062" s="1" t="s">
        <v>2953</v>
      </c>
      <c r="R1062" s="1"/>
      <c r="S106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62" s="43"/>
      <c r="U1062" s="43"/>
      <c r="V1062" s="43"/>
      <c r="W1062" s="43"/>
      <c r="X1062" s="43"/>
      <c r="Y1062" s="43"/>
      <c r="Z1062" s="43"/>
      <c r="AA1062" s="43"/>
      <c r="AC1062" s="43"/>
      <c r="AD1062" s="43"/>
    </row>
    <row r="1063" spans="1:30" ht="14.65" customHeight="1" x14ac:dyDescent="0.25">
      <c r="A1063" s="42" t="str">
        <f>_xlfn.XLOOKUP(StatementLookup[[#This Row],[TopicID]],TopicLookup[TopicID],TopicLookup[SyllabusSubject])</f>
        <v>Physics</v>
      </c>
      <c r="B1063" s="43">
        <f>_xlfn.XLOOKUP(StatementLookup[[#This Row],[TopicID]],TopicLookup[TopicID],TopicLookup[SyllabusKeyStage])</f>
        <v>4</v>
      </c>
      <c r="C1063" s="43" t="str">
        <f>_xlfn.XLOOKUP(StatementLookup[[#This Row],[TopicID]],topics!I:I,topics!D:D)</f>
        <v>KS4.Physics</v>
      </c>
      <c r="D1063" s="43" t="str">
        <f>_xlfn.XLOOKUP(StatementLookup[[#This Row],[TopicID]],topics!I:I,topics!E:E)</f>
        <v>Y9.Physics</v>
      </c>
      <c r="E1063" s="44" t="s">
        <v>90</v>
      </c>
      <c r="F1063" s="36" t="s">
        <v>10</v>
      </c>
      <c r="G1063" s="45">
        <v>3</v>
      </c>
      <c r="H1063" s="36">
        <v>3</v>
      </c>
      <c r="I1063" s="46">
        <v>5</v>
      </c>
      <c r="J106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P3</v>
      </c>
      <c r="K106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P3.3</v>
      </c>
      <c r="L106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P3.3.5</v>
      </c>
      <c r="M1063" s="26" t="str">
        <f>IF(ISERROR(_xlfn.XLOOKUP(StatementLookup[[#This Row],[TopicID]],TopicLookup[TopicID],TopicLookup[TopicTitle])),"",_xlfn.XLOOKUP(StatementLookup[[#This Row],[TopicID]],TopicLookup[TopicID],TopicLookup[TopicTitle]))</f>
        <v>Conservation Of Energy</v>
      </c>
      <c r="N1063" s="42" t="str">
        <f>IF(ISERROR(_xlfn.XLOOKUP(StatementLookup[[#This Row],[LessonID]],LessonLookup[LessonID],LessonLookup[LessonTitle])),"",_xlfn.XLOOKUP(StatementLookup[[#This Row],[LessonID]],LessonLookup[LessonID],LessonLookup[LessonTitle]))</f>
        <v>Keeping Warm</v>
      </c>
      <c r="O1063" s="1" t="str">
        <f>IF(StatementLookup[[#This Row],[LearningStatementEnter]]="",StatementLookup[[#This Row],[LearningStatementAuto]],StatementLookup[[#This Row],[LearningStatementEnter]])</f>
        <v xml:space="preserve">Describe the effects of the thickness and thermal conductivity of the walls of a building on its rate of cooling. </v>
      </c>
      <c r="P1063" s="43" t="s">
        <v>2024</v>
      </c>
      <c r="Q1063" s="1" t="s">
        <v>2953</v>
      </c>
      <c r="R1063" s="1"/>
      <c r="S106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63" s="43"/>
      <c r="U1063" s="43"/>
      <c r="V1063" s="43"/>
      <c r="W1063" s="43"/>
      <c r="X1063" s="43"/>
      <c r="Y1063" s="43"/>
      <c r="Z1063" s="43"/>
      <c r="AA1063" s="43"/>
      <c r="AC1063" s="43"/>
      <c r="AD1063" s="43"/>
    </row>
    <row r="1064" spans="1:30" ht="14.65" customHeight="1" x14ac:dyDescent="0.25">
      <c r="A1064" s="42" t="str">
        <f>_xlfn.XLOOKUP(StatementLookup[[#This Row],[TopicID]],TopicLookup[TopicID],TopicLookup[SyllabusSubject])</f>
        <v>Physics</v>
      </c>
      <c r="B1064" s="43">
        <f>_xlfn.XLOOKUP(StatementLookup[[#This Row],[TopicID]],TopicLookup[TopicID],TopicLookup[SyllabusKeyStage])</f>
        <v>4</v>
      </c>
      <c r="C1064" s="43" t="str">
        <f>_xlfn.XLOOKUP(StatementLookup[[#This Row],[TopicID]],topics!I:I,topics!D:D)</f>
        <v>KS4.Physics</v>
      </c>
      <c r="D1064" s="43" t="str">
        <f>_xlfn.XLOOKUP(StatementLookup[[#This Row],[TopicID]],topics!I:I,topics!E:E)</f>
        <v>Y9.Physics</v>
      </c>
      <c r="E1064" s="44" t="s">
        <v>90</v>
      </c>
      <c r="F1064" s="36" t="s">
        <v>10</v>
      </c>
      <c r="G1064" s="45">
        <v>3</v>
      </c>
      <c r="H1064" s="36">
        <v>4</v>
      </c>
      <c r="I1064" s="46">
        <v>1</v>
      </c>
      <c r="J106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P3</v>
      </c>
      <c r="K106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P3.4</v>
      </c>
      <c r="L106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P3.4.1</v>
      </c>
      <c r="M1064" s="26" t="str">
        <f>IF(ISERROR(_xlfn.XLOOKUP(StatementLookup[[#This Row],[TopicID]],TopicLookup[TopicID],TopicLookup[TopicTitle])),"",_xlfn.XLOOKUP(StatementLookup[[#This Row],[TopicID]],TopicLookup[TopicID],TopicLookup[TopicTitle]))</f>
        <v>Conservation Of Energy</v>
      </c>
      <c r="N1064" s="42" t="str">
        <f>IF(ISERROR(_xlfn.XLOOKUP(StatementLookup[[#This Row],[LessonID]],LessonLookup[LessonID],LessonLookup[LessonTitle])),"",_xlfn.XLOOKUP(StatementLookup[[#This Row],[LessonID]],LessonLookup[LessonID],LessonLookup[LessonTitle]))</f>
        <v>Stored Energies</v>
      </c>
      <c r="O1064" s="1" t="str">
        <f>IF(StatementLookup[[#This Row],[LearningStatementEnter]]="",StatementLookup[[#This Row],[LearningStatementAuto]],StatementLookup[[#This Row],[LearningStatementEnter]])</f>
        <v>Describe how different factors affect the gravitational potential energy stored in an object</v>
      </c>
      <c r="P1064" s="43" t="s">
        <v>2025</v>
      </c>
      <c r="Q1064" s="1" t="s">
        <v>2953</v>
      </c>
      <c r="R1064" s="1"/>
      <c r="S106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64" s="43"/>
      <c r="U1064" s="43"/>
      <c r="V1064" s="43"/>
      <c r="W1064" s="43"/>
      <c r="X1064" s="43"/>
      <c r="Y1064" s="43"/>
      <c r="Z1064" s="43"/>
      <c r="AA1064" s="43"/>
      <c r="AC1064" s="43"/>
      <c r="AD1064" s="43"/>
    </row>
    <row r="1065" spans="1:30" ht="14.65" customHeight="1" x14ac:dyDescent="0.25">
      <c r="A1065" s="42" t="str">
        <f>_xlfn.XLOOKUP(StatementLookup[[#This Row],[TopicID]],TopicLookup[TopicID],TopicLookup[SyllabusSubject])</f>
        <v>Physics</v>
      </c>
      <c r="B1065" s="43">
        <f>_xlfn.XLOOKUP(StatementLookup[[#This Row],[TopicID]],TopicLookup[TopicID],TopicLookup[SyllabusKeyStage])</f>
        <v>4</v>
      </c>
      <c r="C1065" s="43" t="str">
        <f>_xlfn.XLOOKUP(StatementLookup[[#This Row],[TopicID]],topics!I:I,topics!D:D)</f>
        <v>KS4.Physics</v>
      </c>
      <c r="D1065" s="43" t="str">
        <f>_xlfn.XLOOKUP(StatementLookup[[#This Row],[TopicID]],topics!I:I,topics!E:E)</f>
        <v>Y9.Physics</v>
      </c>
      <c r="E1065" s="44" t="s">
        <v>90</v>
      </c>
      <c r="F1065" s="36" t="s">
        <v>10</v>
      </c>
      <c r="G1065" s="45">
        <v>3</v>
      </c>
      <c r="H1065" s="36">
        <v>4</v>
      </c>
      <c r="I1065" s="46">
        <v>2</v>
      </c>
      <c r="J106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P3</v>
      </c>
      <c r="K106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P3.4</v>
      </c>
      <c r="L106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P3.4.2</v>
      </c>
      <c r="M1065" s="26" t="str">
        <f>IF(ISERROR(_xlfn.XLOOKUP(StatementLookup[[#This Row],[TopicID]],TopicLookup[TopicID],TopicLookup[TopicTitle])),"",_xlfn.XLOOKUP(StatementLookup[[#This Row],[TopicID]],TopicLookup[TopicID],TopicLookup[TopicTitle]))</f>
        <v>Conservation Of Energy</v>
      </c>
      <c r="N1065" s="42" t="str">
        <f>IF(ISERROR(_xlfn.XLOOKUP(StatementLookup[[#This Row],[LessonID]],LessonLookup[LessonID],LessonLookup[LessonTitle])),"",_xlfn.XLOOKUP(StatementLookup[[#This Row],[LessonID]],LessonLookup[LessonID],LessonLookup[LessonTitle]))</f>
        <v>Stored Energies</v>
      </c>
      <c r="O1065" s="1" t="str">
        <f>IF(StatementLookup[[#This Row],[LearningStatementEnter]]="",StatementLookup[[#This Row],[LearningStatementAuto]],StatementLookup[[#This Row],[LearningStatementEnter]])</f>
        <v>Recall and use the equation for gravitational potential energy</v>
      </c>
      <c r="P1065" s="43" t="s">
        <v>2026</v>
      </c>
      <c r="Q1065" s="1" t="s">
        <v>2953</v>
      </c>
      <c r="R1065" s="1"/>
      <c r="S106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65" s="43"/>
      <c r="U1065" s="43"/>
      <c r="V1065" s="43"/>
      <c r="W1065" s="43"/>
      <c r="X1065" s="43"/>
      <c r="Y1065" s="43"/>
      <c r="Z1065" s="43"/>
      <c r="AA1065" s="43"/>
      <c r="AC1065" s="43"/>
      <c r="AD1065" s="43"/>
    </row>
    <row r="1066" spans="1:30" ht="14.65" customHeight="1" x14ac:dyDescent="0.25">
      <c r="A1066" s="42" t="str">
        <f>_xlfn.XLOOKUP(StatementLookup[[#This Row],[TopicID]],TopicLookup[TopicID],TopicLookup[SyllabusSubject])</f>
        <v>Physics</v>
      </c>
      <c r="B1066" s="43">
        <f>_xlfn.XLOOKUP(StatementLookup[[#This Row],[TopicID]],TopicLookup[TopicID],TopicLookup[SyllabusKeyStage])</f>
        <v>4</v>
      </c>
      <c r="C1066" s="43" t="str">
        <f>_xlfn.XLOOKUP(StatementLookup[[#This Row],[TopicID]],topics!I:I,topics!D:D)</f>
        <v>KS4.Physics</v>
      </c>
      <c r="D1066" s="43" t="str">
        <f>_xlfn.XLOOKUP(StatementLookup[[#This Row],[TopicID]],topics!I:I,topics!E:E)</f>
        <v>Y9.Physics</v>
      </c>
      <c r="E1066" s="44" t="s">
        <v>90</v>
      </c>
      <c r="F1066" s="36" t="s">
        <v>10</v>
      </c>
      <c r="G1066" s="45">
        <v>3</v>
      </c>
      <c r="H1066" s="36">
        <v>4</v>
      </c>
      <c r="I1066" s="46">
        <v>3</v>
      </c>
      <c r="J106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P3</v>
      </c>
      <c r="K106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P3.4</v>
      </c>
      <c r="L106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P3.4.3</v>
      </c>
      <c r="M1066" s="26" t="str">
        <f>IF(ISERROR(_xlfn.XLOOKUP(StatementLookup[[#This Row],[TopicID]],TopicLookup[TopicID],TopicLookup[TopicTitle])),"",_xlfn.XLOOKUP(StatementLookup[[#This Row],[TopicID]],TopicLookup[TopicID],TopicLookup[TopicTitle]))</f>
        <v>Conservation Of Energy</v>
      </c>
      <c r="N1066" s="42" t="str">
        <f>IF(ISERROR(_xlfn.XLOOKUP(StatementLookup[[#This Row],[LessonID]],LessonLookup[LessonID],LessonLookup[LessonTitle])),"",_xlfn.XLOOKUP(StatementLookup[[#This Row],[LessonID]],LessonLookup[LessonID],LessonLookup[LessonTitle]))</f>
        <v>Stored Energies</v>
      </c>
      <c r="O1066" s="1" t="str">
        <f>IF(StatementLookup[[#This Row],[LearningStatementEnter]]="",StatementLookup[[#This Row],[LearningStatementAuto]],StatementLookup[[#This Row],[LearningStatementEnter]])</f>
        <v>Describe how different factors affect the kinetic energy stored in an object</v>
      </c>
      <c r="P1066" s="43" t="s">
        <v>2027</v>
      </c>
      <c r="Q1066" s="1" t="s">
        <v>2953</v>
      </c>
      <c r="R1066" s="1"/>
      <c r="S106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66" s="43"/>
      <c r="U1066" s="43"/>
      <c r="V1066" s="43"/>
      <c r="W1066" s="43"/>
      <c r="X1066" s="43"/>
      <c r="Y1066" s="43"/>
      <c r="Z1066" s="43"/>
      <c r="AA1066" s="43"/>
      <c r="AC1066" s="43"/>
      <c r="AD1066" s="43"/>
    </row>
    <row r="1067" spans="1:30" ht="14.65" customHeight="1" x14ac:dyDescent="0.25">
      <c r="A1067" s="42" t="str">
        <f>_xlfn.XLOOKUP(StatementLookup[[#This Row],[TopicID]],TopicLookup[TopicID],TopicLookup[SyllabusSubject])</f>
        <v>Physics</v>
      </c>
      <c r="B1067" s="43">
        <f>_xlfn.XLOOKUP(StatementLookup[[#This Row],[TopicID]],TopicLookup[TopicID],TopicLookup[SyllabusKeyStage])</f>
        <v>4</v>
      </c>
      <c r="C1067" s="43" t="str">
        <f>_xlfn.XLOOKUP(StatementLookup[[#This Row],[TopicID]],topics!I:I,topics!D:D)</f>
        <v>KS4.Physics</v>
      </c>
      <c r="D1067" s="43" t="str">
        <f>_xlfn.XLOOKUP(StatementLookup[[#This Row],[TopicID]],topics!I:I,topics!E:E)</f>
        <v>Y9.Physics</v>
      </c>
      <c r="E1067" s="44" t="s">
        <v>90</v>
      </c>
      <c r="F1067" s="36" t="s">
        <v>10</v>
      </c>
      <c r="G1067" s="45">
        <v>3</v>
      </c>
      <c r="H1067" s="36">
        <v>4</v>
      </c>
      <c r="I1067" s="46">
        <v>4</v>
      </c>
      <c r="J106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P3</v>
      </c>
      <c r="K106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P3.4</v>
      </c>
      <c r="L106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P3.4.4</v>
      </c>
      <c r="M1067" s="26" t="str">
        <f>IF(ISERROR(_xlfn.XLOOKUP(StatementLookup[[#This Row],[TopicID]],TopicLookup[TopicID],TopicLookup[TopicTitle])),"",_xlfn.XLOOKUP(StatementLookup[[#This Row],[TopicID]],TopicLookup[TopicID],TopicLookup[TopicTitle]))</f>
        <v>Conservation Of Energy</v>
      </c>
      <c r="N1067" s="42" t="str">
        <f>IF(ISERROR(_xlfn.XLOOKUP(StatementLookup[[#This Row],[LessonID]],LessonLookup[LessonID],LessonLookup[LessonTitle])),"",_xlfn.XLOOKUP(StatementLookup[[#This Row],[LessonID]],LessonLookup[LessonID],LessonLookup[LessonTitle]))</f>
        <v>Stored Energies</v>
      </c>
      <c r="O1067" s="1" t="str">
        <f>IF(StatementLookup[[#This Row],[LearningStatementEnter]]="",StatementLookup[[#This Row],[LearningStatementAuto]],StatementLookup[[#This Row],[LearningStatementEnter]])</f>
        <v>Recall and use the equation for kinetic energy</v>
      </c>
      <c r="P1067" s="43" t="s">
        <v>2028</v>
      </c>
      <c r="Q1067" s="1" t="s">
        <v>2953</v>
      </c>
      <c r="R1067" s="1"/>
      <c r="S106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67" s="43"/>
      <c r="U1067" s="43"/>
      <c r="V1067" s="43"/>
      <c r="W1067" s="43"/>
      <c r="X1067" s="43"/>
      <c r="Y1067" s="43"/>
      <c r="Z1067" s="43"/>
      <c r="AA1067" s="43"/>
      <c r="AC1067" s="43"/>
      <c r="AD1067" s="43"/>
    </row>
    <row r="1068" spans="1:30" ht="14.65" customHeight="1" x14ac:dyDescent="0.25">
      <c r="A1068" s="42" t="str">
        <f>_xlfn.XLOOKUP(StatementLookup[[#This Row],[TopicID]],TopicLookup[TopicID],TopicLookup[SyllabusSubject])</f>
        <v>Physics</v>
      </c>
      <c r="B1068" s="43">
        <f>_xlfn.XLOOKUP(StatementLookup[[#This Row],[TopicID]],TopicLookup[TopicID],TopicLookup[SyllabusKeyStage])</f>
        <v>4</v>
      </c>
      <c r="C1068" s="43" t="str">
        <f>_xlfn.XLOOKUP(StatementLookup[[#This Row],[TopicID]],topics!I:I,topics!D:D)</f>
        <v>KS4.Physics</v>
      </c>
      <c r="D1068" s="43" t="str">
        <f>_xlfn.XLOOKUP(StatementLookup[[#This Row],[TopicID]],topics!I:I,topics!E:E)</f>
        <v>Y9.Physics</v>
      </c>
      <c r="E1068" s="44" t="s">
        <v>90</v>
      </c>
      <c r="F1068" s="36" t="s">
        <v>10</v>
      </c>
      <c r="G1068" s="45">
        <v>3</v>
      </c>
      <c r="H1068" s="36">
        <v>5</v>
      </c>
      <c r="I1068" s="46">
        <v>1</v>
      </c>
      <c r="J106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P3</v>
      </c>
      <c r="K106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P3.5</v>
      </c>
      <c r="L106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P3.5.1</v>
      </c>
      <c r="M1068" s="26" t="str">
        <f>IF(ISERROR(_xlfn.XLOOKUP(StatementLookup[[#This Row],[TopicID]],TopicLookup[TopicID],TopicLookup[TopicTitle])),"",_xlfn.XLOOKUP(StatementLookup[[#This Row],[TopicID]],TopicLookup[TopicID],TopicLookup[TopicTitle]))</f>
        <v>Conservation Of Energy</v>
      </c>
      <c r="N1068" s="42" t="str">
        <f>IF(ISERROR(_xlfn.XLOOKUP(StatementLookup[[#This Row],[LessonID]],LessonLookup[LessonID],LessonLookup[LessonTitle])),"",_xlfn.XLOOKUP(StatementLookup[[#This Row],[LessonID]],LessonLookup[LessonID],LessonLookup[LessonTitle]))</f>
        <v>Non-Renewable Resources</v>
      </c>
      <c r="O1068" s="1" t="str">
        <f>IF(StatementLookup[[#This Row],[LearningStatementEnter]]="",StatementLookup[[#This Row],[LearningStatementAuto]],StatementLookup[[#This Row],[LearningStatementEnter]])</f>
        <v>List the non-renewable energy resources in use today</v>
      </c>
      <c r="P1068" s="43" t="s">
        <v>2029</v>
      </c>
      <c r="Q1068" s="1" t="s">
        <v>2953</v>
      </c>
      <c r="R1068" s="1"/>
      <c r="S106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68" s="43"/>
      <c r="U1068" s="43"/>
      <c r="V1068" s="43"/>
      <c r="W1068" s="43"/>
      <c r="X1068" s="43"/>
      <c r="Y1068" s="43"/>
      <c r="Z1068" s="43"/>
      <c r="AA1068" s="43"/>
      <c r="AC1068" s="43"/>
      <c r="AD1068" s="43"/>
    </row>
    <row r="1069" spans="1:30" ht="14.65" customHeight="1" x14ac:dyDescent="0.25">
      <c r="A1069" s="42" t="str">
        <f>_xlfn.XLOOKUP(StatementLookup[[#This Row],[TopicID]],TopicLookup[TopicID],TopicLookup[SyllabusSubject])</f>
        <v>Physics</v>
      </c>
      <c r="B1069" s="43">
        <f>_xlfn.XLOOKUP(StatementLookup[[#This Row],[TopicID]],TopicLookup[TopicID],TopicLookup[SyllabusKeyStage])</f>
        <v>4</v>
      </c>
      <c r="C1069" s="43" t="str">
        <f>_xlfn.XLOOKUP(StatementLookup[[#This Row],[TopicID]],topics!I:I,topics!D:D)</f>
        <v>KS4.Physics</v>
      </c>
      <c r="D1069" s="43" t="str">
        <f>_xlfn.XLOOKUP(StatementLookup[[#This Row],[TopicID]],topics!I:I,topics!E:E)</f>
        <v>Y9.Physics</v>
      </c>
      <c r="E1069" s="44" t="s">
        <v>90</v>
      </c>
      <c r="F1069" s="36" t="s">
        <v>10</v>
      </c>
      <c r="G1069" s="45">
        <v>3</v>
      </c>
      <c r="H1069" s="36">
        <v>5</v>
      </c>
      <c r="I1069" s="46">
        <v>2</v>
      </c>
      <c r="J106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P3</v>
      </c>
      <c r="K106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P3.5</v>
      </c>
      <c r="L106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P3.5.2</v>
      </c>
      <c r="M1069" s="26" t="str">
        <f>IF(ISERROR(_xlfn.XLOOKUP(StatementLookup[[#This Row],[TopicID]],TopicLookup[TopicID],TopicLookup[TopicTitle])),"",_xlfn.XLOOKUP(StatementLookup[[#This Row],[TopicID]],TopicLookup[TopicID],TopicLookup[TopicTitle]))</f>
        <v>Conservation Of Energy</v>
      </c>
      <c r="N1069" s="42" t="str">
        <f>IF(ISERROR(_xlfn.XLOOKUP(StatementLookup[[#This Row],[LessonID]],LessonLookup[LessonID],LessonLookup[LessonTitle])),"",_xlfn.XLOOKUP(StatementLookup[[#This Row],[LessonID]],LessonLookup[LessonID],LessonLookup[LessonTitle]))</f>
        <v>Non-Renewable Resources</v>
      </c>
      <c r="O1069" s="1" t="str">
        <f>IF(StatementLookup[[#This Row],[LearningStatementEnter]]="",StatementLookup[[#This Row],[LearningStatementAuto]],StatementLookup[[#This Row],[LearningStatementEnter]])</f>
        <v>Describe the advantages and disadvantages of non-renewable energy resources</v>
      </c>
      <c r="P1069" s="43" t="s">
        <v>2030</v>
      </c>
      <c r="Q1069" s="1" t="s">
        <v>2953</v>
      </c>
      <c r="R1069" s="1"/>
      <c r="S106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69" s="43"/>
      <c r="U1069" s="43"/>
      <c r="V1069" s="43"/>
      <c r="W1069" s="43"/>
      <c r="X1069" s="43"/>
      <c r="Y1069" s="43"/>
      <c r="Z1069" s="43"/>
      <c r="AA1069" s="43"/>
      <c r="AC1069" s="43"/>
      <c r="AD1069" s="43"/>
    </row>
    <row r="1070" spans="1:30" ht="14.65" customHeight="1" x14ac:dyDescent="0.25">
      <c r="A1070" s="42" t="str">
        <f>_xlfn.XLOOKUP(StatementLookup[[#This Row],[TopicID]],TopicLookup[TopicID],TopicLookup[SyllabusSubject])</f>
        <v>Physics</v>
      </c>
      <c r="B1070" s="43">
        <f>_xlfn.XLOOKUP(StatementLookup[[#This Row],[TopicID]],TopicLookup[TopicID],TopicLookup[SyllabusKeyStage])</f>
        <v>4</v>
      </c>
      <c r="C1070" s="43" t="str">
        <f>_xlfn.XLOOKUP(StatementLookup[[#This Row],[TopicID]],topics!I:I,topics!D:D)</f>
        <v>KS4.Physics</v>
      </c>
      <c r="D1070" s="43" t="str">
        <f>_xlfn.XLOOKUP(StatementLookup[[#This Row],[TopicID]],topics!I:I,topics!E:E)</f>
        <v>Y9.Physics</v>
      </c>
      <c r="E1070" s="44" t="s">
        <v>90</v>
      </c>
      <c r="F1070" s="36" t="s">
        <v>10</v>
      </c>
      <c r="G1070" s="45">
        <v>3</v>
      </c>
      <c r="H1070" s="36">
        <v>5</v>
      </c>
      <c r="I1070" s="46">
        <v>3</v>
      </c>
      <c r="J107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P3</v>
      </c>
      <c r="K107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P3.5</v>
      </c>
      <c r="L107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P3.5.3</v>
      </c>
      <c r="M1070" s="26" t="str">
        <f>IF(ISERROR(_xlfn.XLOOKUP(StatementLookup[[#This Row],[TopicID]],TopicLookup[TopicID],TopicLookup[TopicTitle])),"",_xlfn.XLOOKUP(StatementLookup[[#This Row],[TopicID]],TopicLookup[TopicID],TopicLookup[TopicTitle]))</f>
        <v>Conservation Of Energy</v>
      </c>
      <c r="N1070" s="42" t="str">
        <f>IF(ISERROR(_xlfn.XLOOKUP(StatementLookup[[#This Row],[LessonID]],LessonLookup[LessonID],LessonLookup[LessonTitle])),"",_xlfn.XLOOKUP(StatementLookup[[#This Row],[LessonID]],LessonLookup[LessonID],LessonLookup[LessonTitle]))</f>
        <v>Non-Renewable Resources</v>
      </c>
      <c r="O1070" s="1" t="str">
        <f>IF(StatementLookup[[#This Row],[LearningStatementEnter]]="",StatementLookup[[#This Row],[LearningStatementAuto]],StatementLookup[[#This Row],[LearningStatementEnter]])</f>
        <v>Compare the advantages and disadvantages of non-renewable energy resources</v>
      </c>
      <c r="P1070" s="43" t="s">
        <v>2031</v>
      </c>
      <c r="Q1070" s="1" t="s">
        <v>2953</v>
      </c>
      <c r="R1070" s="1"/>
      <c r="S107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70" s="43"/>
      <c r="U1070" s="43"/>
      <c r="V1070" s="43"/>
      <c r="W1070" s="43"/>
      <c r="X1070" s="43"/>
      <c r="Y1070" s="43"/>
      <c r="Z1070" s="43"/>
      <c r="AA1070" s="43"/>
      <c r="AC1070" s="43"/>
      <c r="AD1070" s="43"/>
    </row>
    <row r="1071" spans="1:30" ht="14.65" customHeight="1" x14ac:dyDescent="0.25">
      <c r="A1071" s="42" t="str">
        <f>_xlfn.XLOOKUP(StatementLookup[[#This Row],[TopicID]],TopicLookup[TopicID],TopicLookup[SyllabusSubject])</f>
        <v>Physics</v>
      </c>
      <c r="B1071" s="43">
        <f>_xlfn.XLOOKUP(StatementLookup[[#This Row],[TopicID]],TopicLookup[TopicID],TopicLookup[SyllabusKeyStage])</f>
        <v>4</v>
      </c>
      <c r="C1071" s="43" t="str">
        <f>_xlfn.XLOOKUP(StatementLookup[[#This Row],[TopicID]],topics!I:I,topics!D:D)</f>
        <v>KS4.Physics</v>
      </c>
      <c r="D1071" s="43" t="str">
        <f>_xlfn.XLOOKUP(StatementLookup[[#This Row],[TopicID]],topics!I:I,topics!E:E)</f>
        <v>Y9.Physics</v>
      </c>
      <c r="E1071" s="44" t="s">
        <v>90</v>
      </c>
      <c r="F1071" s="36" t="s">
        <v>10</v>
      </c>
      <c r="G1071" s="45">
        <v>3</v>
      </c>
      <c r="H1071" s="36">
        <v>5</v>
      </c>
      <c r="I1071" s="46">
        <v>4</v>
      </c>
      <c r="J107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P3</v>
      </c>
      <c r="K107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P3.5</v>
      </c>
      <c r="L107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P3.5.4</v>
      </c>
      <c r="M1071" s="26" t="str">
        <f>IF(ISERROR(_xlfn.XLOOKUP(StatementLookup[[#This Row],[TopicID]],TopicLookup[TopicID],TopicLookup[TopicTitle])),"",_xlfn.XLOOKUP(StatementLookup[[#This Row],[TopicID]],TopicLookup[TopicID],TopicLookup[TopicTitle]))</f>
        <v>Conservation Of Energy</v>
      </c>
      <c r="N1071" s="42" t="str">
        <f>IF(ISERROR(_xlfn.XLOOKUP(StatementLookup[[#This Row],[LessonID]],LessonLookup[LessonID],LessonLookup[LessonTitle])),"",_xlfn.XLOOKUP(StatementLookup[[#This Row],[LessonID]],LessonLookup[LessonID],LessonLookup[LessonTitle]))</f>
        <v>Non-Renewable Resources</v>
      </c>
      <c r="O1071" s="1" t="str">
        <f>IF(StatementLookup[[#This Row],[LearningStatementEnter]]="",StatementLookup[[#This Row],[LearningStatementAuto]],StatementLookup[[#This Row],[LearningStatementEnter]])</f>
        <v>Explain how the use of non-renewable energy resources is changing</v>
      </c>
      <c r="P1071" s="43" t="s">
        <v>2032</v>
      </c>
      <c r="Q1071" s="1" t="s">
        <v>2953</v>
      </c>
      <c r="R1071" s="1"/>
      <c r="S107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71" s="43"/>
      <c r="U1071" s="43"/>
      <c r="V1071" s="43"/>
      <c r="W1071" s="43"/>
      <c r="X1071" s="43"/>
      <c r="Y1071" s="43"/>
      <c r="Z1071" s="43"/>
      <c r="AA1071" s="43"/>
      <c r="AC1071" s="43"/>
      <c r="AD1071" s="43"/>
    </row>
    <row r="1072" spans="1:30" ht="14.65" customHeight="1" x14ac:dyDescent="0.25">
      <c r="A1072" s="42" t="str">
        <f>_xlfn.XLOOKUP(StatementLookup[[#This Row],[TopicID]],TopicLookup[TopicID],TopicLookup[SyllabusSubject])</f>
        <v>Physics</v>
      </c>
      <c r="B1072" s="43">
        <f>_xlfn.XLOOKUP(StatementLookup[[#This Row],[TopicID]],TopicLookup[TopicID],TopicLookup[SyllabusKeyStage])</f>
        <v>4</v>
      </c>
      <c r="C1072" s="43" t="str">
        <f>_xlfn.XLOOKUP(StatementLookup[[#This Row],[TopicID]],topics!I:I,topics!D:D)</f>
        <v>KS4.Physics</v>
      </c>
      <c r="D1072" s="43" t="str">
        <f>_xlfn.XLOOKUP(StatementLookup[[#This Row],[TopicID]],topics!I:I,topics!E:E)</f>
        <v>Y9.Physics</v>
      </c>
      <c r="E1072" s="44" t="s">
        <v>90</v>
      </c>
      <c r="F1072" s="36" t="s">
        <v>10</v>
      </c>
      <c r="G1072" s="45">
        <v>3</v>
      </c>
      <c r="H1072" s="36">
        <v>6</v>
      </c>
      <c r="I1072" s="46">
        <v>1</v>
      </c>
      <c r="J107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P3</v>
      </c>
      <c r="K107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P3.6</v>
      </c>
      <c r="L107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P3.6.1</v>
      </c>
      <c r="M1072" s="26" t="str">
        <f>IF(ISERROR(_xlfn.XLOOKUP(StatementLookup[[#This Row],[TopicID]],TopicLookup[TopicID],TopicLookup[TopicTitle])),"",_xlfn.XLOOKUP(StatementLookup[[#This Row],[TopicID]],TopicLookup[TopicID],TopicLookup[TopicTitle]))</f>
        <v>Conservation Of Energy</v>
      </c>
      <c r="N1072" s="42" t="str">
        <f>IF(ISERROR(_xlfn.XLOOKUP(StatementLookup[[#This Row],[LessonID]],LessonLookup[LessonID],LessonLookup[LessonTitle])),"",_xlfn.XLOOKUP(StatementLookup[[#This Row],[LessonID]],LessonLookup[LessonID],LessonLookup[LessonTitle]))</f>
        <v>Renewable Resources</v>
      </c>
      <c r="O1072" s="1" t="str">
        <f>IF(StatementLookup[[#This Row],[LearningStatementEnter]]="",StatementLookup[[#This Row],[LearningStatementAuto]],StatementLookup[[#This Row],[LearningStatementEnter]])</f>
        <v>List the renewable energy resources in use today</v>
      </c>
      <c r="P1072" s="1" t="s">
        <v>2033</v>
      </c>
      <c r="Q1072" s="1" t="s">
        <v>2953</v>
      </c>
      <c r="R1072" s="1"/>
      <c r="S107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72" s="43"/>
      <c r="U1072" s="43"/>
      <c r="V1072" s="43"/>
      <c r="W1072" s="43"/>
      <c r="X1072" s="43"/>
      <c r="Y1072" s="43"/>
      <c r="Z1072" s="43"/>
      <c r="AA1072" s="43"/>
      <c r="AC1072" s="43"/>
      <c r="AD1072" s="43"/>
    </row>
    <row r="1073" spans="1:30" ht="14.65" customHeight="1" x14ac:dyDescent="0.25">
      <c r="A1073" s="42" t="str">
        <f>_xlfn.XLOOKUP(StatementLookup[[#This Row],[TopicID]],TopicLookup[TopicID],TopicLookup[SyllabusSubject])</f>
        <v>Physics</v>
      </c>
      <c r="B1073" s="43">
        <f>_xlfn.XLOOKUP(StatementLookup[[#This Row],[TopicID]],TopicLookup[TopicID],TopicLookup[SyllabusKeyStage])</f>
        <v>4</v>
      </c>
      <c r="C1073" s="43" t="str">
        <f>_xlfn.XLOOKUP(StatementLookup[[#This Row],[TopicID]],topics!I:I,topics!D:D)</f>
        <v>KS4.Physics</v>
      </c>
      <c r="D1073" s="43" t="str">
        <f>_xlfn.XLOOKUP(StatementLookup[[#This Row],[TopicID]],topics!I:I,topics!E:E)</f>
        <v>Y9.Physics</v>
      </c>
      <c r="E1073" s="44" t="s">
        <v>90</v>
      </c>
      <c r="F1073" s="36" t="s">
        <v>10</v>
      </c>
      <c r="G1073" s="45">
        <v>3</v>
      </c>
      <c r="H1073" s="36">
        <v>6</v>
      </c>
      <c r="I1073" s="46">
        <v>2</v>
      </c>
      <c r="J107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P3</v>
      </c>
      <c r="K107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P3.6</v>
      </c>
      <c r="L107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P3.6.2</v>
      </c>
      <c r="M1073" s="26" t="str">
        <f>IF(ISERROR(_xlfn.XLOOKUP(StatementLookup[[#This Row],[TopicID]],TopicLookup[TopicID],TopicLookup[TopicTitle])),"",_xlfn.XLOOKUP(StatementLookup[[#This Row],[TopicID]],TopicLookup[TopicID],TopicLookup[TopicTitle]))</f>
        <v>Conservation Of Energy</v>
      </c>
      <c r="N1073" s="42" t="str">
        <f>IF(ISERROR(_xlfn.XLOOKUP(StatementLookup[[#This Row],[LessonID]],LessonLookup[LessonID],LessonLookup[LessonTitle])),"",_xlfn.XLOOKUP(StatementLookup[[#This Row],[LessonID]],LessonLookup[LessonID],LessonLookup[LessonTitle]))</f>
        <v>Renewable Resources</v>
      </c>
      <c r="O1073" s="1" t="str">
        <f>IF(StatementLookup[[#This Row],[LearningStatementEnter]]="",StatementLookup[[#This Row],[LearningStatementAuto]],StatementLookup[[#This Row],[LearningStatementEnter]])</f>
        <v>Describe the source of energy for different renewable resources</v>
      </c>
      <c r="P1073" s="1" t="s">
        <v>2034</v>
      </c>
      <c r="Q1073" s="1" t="s">
        <v>2953</v>
      </c>
      <c r="R1073" s="1"/>
      <c r="S107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73" s="43"/>
      <c r="U1073" s="43"/>
      <c r="V1073" s="43"/>
      <c r="W1073" s="43"/>
      <c r="X1073" s="43"/>
      <c r="Y1073" s="43"/>
      <c r="Z1073" s="43"/>
      <c r="AA1073" s="43"/>
      <c r="AC1073" s="43"/>
      <c r="AD1073" s="43"/>
    </row>
    <row r="1074" spans="1:30" ht="14.65" customHeight="1" x14ac:dyDescent="0.25">
      <c r="A1074" s="42" t="str">
        <f>_xlfn.XLOOKUP(StatementLookup[[#This Row],[TopicID]],TopicLookup[TopicID],TopicLookup[SyllabusSubject])</f>
        <v>Physics</v>
      </c>
      <c r="B1074" s="43">
        <f>_xlfn.XLOOKUP(StatementLookup[[#This Row],[TopicID]],TopicLookup[TopicID],TopicLookup[SyllabusKeyStage])</f>
        <v>4</v>
      </c>
      <c r="C1074" s="43" t="str">
        <f>_xlfn.XLOOKUP(StatementLookup[[#This Row],[TopicID]],topics!I:I,topics!D:D)</f>
        <v>KS4.Physics</v>
      </c>
      <c r="D1074" s="43" t="str">
        <f>_xlfn.XLOOKUP(StatementLookup[[#This Row],[TopicID]],topics!I:I,topics!E:E)</f>
        <v>Y9.Physics</v>
      </c>
      <c r="E1074" s="44" t="s">
        <v>90</v>
      </c>
      <c r="F1074" s="36" t="s">
        <v>10</v>
      </c>
      <c r="G1074" s="45">
        <v>3</v>
      </c>
      <c r="H1074" s="36">
        <v>6</v>
      </c>
      <c r="I1074" s="46">
        <v>3</v>
      </c>
      <c r="J107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P3</v>
      </c>
      <c r="K107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P3.6</v>
      </c>
      <c r="L107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P3.6.3</v>
      </c>
      <c r="M1074" s="26" t="str">
        <f>IF(ISERROR(_xlfn.XLOOKUP(StatementLookup[[#This Row],[TopicID]],TopicLookup[TopicID],TopicLookup[TopicTitle])),"",_xlfn.XLOOKUP(StatementLookup[[#This Row],[TopicID]],TopicLookup[TopicID],TopicLookup[TopicTitle]))</f>
        <v>Conservation Of Energy</v>
      </c>
      <c r="N1074" s="42" t="str">
        <f>IF(ISERROR(_xlfn.XLOOKUP(StatementLookup[[#This Row],[LessonID]],LessonLookup[LessonID],LessonLookup[LessonTitle])),"",_xlfn.XLOOKUP(StatementLookup[[#This Row],[LessonID]],LessonLookup[LessonID],LessonLookup[LessonTitle]))</f>
        <v>Renewable Resources</v>
      </c>
      <c r="O1074" s="1" t="str">
        <f>IF(StatementLookup[[#This Row],[LearningStatementEnter]]="",StatementLookup[[#This Row],[LearningStatementAuto]],StatementLookup[[#This Row],[LearningStatementEnter]])</f>
        <v>Describe the ways in which the different energy resources are used</v>
      </c>
      <c r="P1074" s="1" t="s">
        <v>2035</v>
      </c>
      <c r="Q1074" s="1" t="s">
        <v>2953</v>
      </c>
      <c r="R1074" s="1"/>
      <c r="S107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74" s="43"/>
      <c r="U1074" s="43"/>
      <c r="V1074" s="43"/>
      <c r="W1074" s="43"/>
      <c r="X1074" s="43"/>
      <c r="Y1074" s="43"/>
      <c r="Z1074" s="43"/>
      <c r="AA1074" s="43"/>
      <c r="AC1074" s="43"/>
      <c r="AD1074" s="43"/>
    </row>
    <row r="1075" spans="1:30" ht="14.65" customHeight="1" x14ac:dyDescent="0.25">
      <c r="A1075" s="42" t="str">
        <f>_xlfn.XLOOKUP(StatementLookup[[#This Row],[TopicID]],TopicLookup[TopicID],TopicLookup[SyllabusSubject])</f>
        <v>Physics</v>
      </c>
      <c r="B1075" s="43">
        <f>_xlfn.XLOOKUP(StatementLookup[[#This Row],[TopicID]],TopicLookup[TopicID],TopicLookup[SyllabusKeyStage])</f>
        <v>4</v>
      </c>
      <c r="C1075" s="43" t="str">
        <f>_xlfn.XLOOKUP(StatementLookup[[#This Row],[TopicID]],topics!I:I,topics!D:D)</f>
        <v>KS4.Physics</v>
      </c>
      <c r="D1075" s="43" t="str">
        <f>_xlfn.XLOOKUP(StatementLookup[[#This Row],[TopicID]],topics!I:I,topics!E:E)</f>
        <v>Y9.Physics</v>
      </c>
      <c r="E1075" s="44" t="s">
        <v>90</v>
      </c>
      <c r="F1075" s="36" t="s">
        <v>10</v>
      </c>
      <c r="G1075" s="45">
        <v>3</v>
      </c>
      <c r="H1075" s="36">
        <v>6</v>
      </c>
      <c r="I1075" s="46">
        <v>4</v>
      </c>
      <c r="J107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P3</v>
      </c>
      <c r="K107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P3.6</v>
      </c>
      <c r="L107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P3.6.4</v>
      </c>
      <c r="M1075" s="26" t="str">
        <f>IF(ISERROR(_xlfn.XLOOKUP(StatementLookup[[#This Row],[TopicID]],TopicLookup[TopicID],TopicLookup[TopicTitle])),"",_xlfn.XLOOKUP(StatementLookup[[#This Row],[TopicID]],TopicLookup[TopicID],TopicLookup[TopicTitle]))</f>
        <v>Conservation Of Energy</v>
      </c>
      <c r="N1075" s="42" t="str">
        <f>IF(ISERROR(_xlfn.XLOOKUP(StatementLookup[[#This Row],[LessonID]],LessonLookup[LessonID],LessonLookup[LessonTitle])),"",_xlfn.XLOOKUP(StatementLookup[[#This Row],[LessonID]],LessonLookup[LessonID],LessonLookup[LessonTitle]))</f>
        <v>Renewable Resources</v>
      </c>
      <c r="O1075" s="1" t="str">
        <f>IF(StatementLookup[[#This Row],[LearningStatementEnter]]="",StatementLookup[[#This Row],[LearningStatementAuto]],StatementLookup[[#This Row],[LearningStatementEnter]])</f>
        <v>Explain why we cannot use only renewable energy resources</v>
      </c>
      <c r="P1075" s="1" t="s">
        <v>2036</v>
      </c>
      <c r="Q1075" s="1" t="s">
        <v>2953</v>
      </c>
      <c r="R1075" s="1"/>
      <c r="S107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75" s="43"/>
      <c r="U1075" s="43"/>
      <c r="V1075" s="43"/>
      <c r="W1075" s="43"/>
      <c r="X1075" s="43"/>
      <c r="Y1075" s="43"/>
      <c r="Z1075" s="43"/>
      <c r="AA1075" s="43"/>
      <c r="AC1075" s="43"/>
      <c r="AD1075" s="43"/>
    </row>
    <row r="1076" spans="1:30" ht="14.65" customHeight="1" x14ac:dyDescent="0.25">
      <c r="A1076" s="42" t="str">
        <f>_xlfn.XLOOKUP(StatementLookup[[#This Row],[TopicID]],TopicLookup[TopicID],TopicLookup[SyllabusSubject])</f>
        <v>Physics</v>
      </c>
      <c r="B1076" s="43">
        <f>_xlfn.XLOOKUP(StatementLookup[[#This Row],[TopicID]],TopicLookup[TopicID],TopicLookup[SyllabusKeyStage])</f>
        <v>4</v>
      </c>
      <c r="C1076" s="43" t="str">
        <f>_xlfn.XLOOKUP(StatementLookup[[#This Row],[TopicID]],topics!I:I,topics!D:D)</f>
        <v>KS4.Physics</v>
      </c>
      <c r="D1076" s="43" t="str">
        <f>_xlfn.XLOOKUP(StatementLookup[[#This Row],[TopicID]],topics!I:I,topics!E:E)</f>
        <v>Y9.Physics</v>
      </c>
      <c r="E1076" s="44" t="s">
        <v>90</v>
      </c>
      <c r="F1076" s="36" t="s">
        <v>10</v>
      </c>
      <c r="G1076" s="45">
        <v>3</v>
      </c>
      <c r="H1076" s="36">
        <v>6</v>
      </c>
      <c r="I1076" s="46">
        <v>5</v>
      </c>
      <c r="J107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P3</v>
      </c>
      <c r="K107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P3.6</v>
      </c>
      <c r="L107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P3.6.5</v>
      </c>
      <c r="M1076" s="26" t="str">
        <f>IF(ISERROR(_xlfn.XLOOKUP(StatementLookup[[#This Row],[TopicID]],TopicLookup[TopicID],TopicLookup[TopicTitle])),"",_xlfn.XLOOKUP(StatementLookup[[#This Row],[TopicID]],TopicLookup[TopicID],TopicLookup[TopicTitle]))</f>
        <v>Conservation Of Energy</v>
      </c>
      <c r="N1076" s="42" t="str">
        <f>IF(ISERROR(_xlfn.XLOOKUP(StatementLookup[[#This Row],[LessonID]],LessonLookup[LessonID],LessonLookup[LessonTitle])),"",_xlfn.XLOOKUP(StatementLookup[[#This Row],[LessonID]],LessonLookup[LessonID],LessonLookup[LessonTitle]))</f>
        <v>Renewable Resources</v>
      </c>
      <c r="O1076" s="1" t="str">
        <f>IF(StatementLookup[[#This Row],[LearningStatementEnter]]="",StatementLookup[[#This Row],[LearningStatementAuto]],StatementLookup[[#This Row],[LearningStatementEnter]])</f>
        <v xml:space="preserve">Explain how the use of renewable energy resources is changing. </v>
      </c>
      <c r="P1076" s="1" t="s">
        <v>2037</v>
      </c>
      <c r="Q1076" s="1" t="s">
        <v>2953</v>
      </c>
      <c r="R1076" s="1"/>
      <c r="S107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76" s="43"/>
      <c r="U1076" s="43"/>
      <c r="V1076" s="43"/>
      <c r="W1076" s="43"/>
      <c r="X1076" s="43"/>
      <c r="Y1076" s="43"/>
      <c r="Z1076" s="43"/>
      <c r="AA1076" s="43"/>
      <c r="AC1076" s="43"/>
      <c r="AD1076" s="43"/>
    </row>
    <row r="1077" spans="1:30" ht="14.65" customHeight="1" x14ac:dyDescent="0.25">
      <c r="A1077" s="42" t="str">
        <f>_xlfn.XLOOKUP(StatementLookup[[#This Row],[TopicID]],TopicLookup[TopicID],TopicLookup[SyllabusSubject])</f>
        <v>Physics</v>
      </c>
      <c r="B1077" s="43">
        <f>_xlfn.XLOOKUP(StatementLookup[[#This Row],[TopicID]],TopicLookup[TopicID],TopicLookup[SyllabusKeyStage])</f>
        <v>4</v>
      </c>
      <c r="C1077" s="43" t="str">
        <f>_xlfn.XLOOKUP(StatementLookup[[#This Row],[TopicID]],topics!I:I,topics!D:D)</f>
        <v>KS4.Physics</v>
      </c>
      <c r="D1077" s="43" t="str">
        <f>_xlfn.XLOOKUP(StatementLookup[[#This Row],[TopicID]],topics!I:I,topics!E:E)</f>
        <v>Y9.Physics</v>
      </c>
      <c r="E1077" s="44" t="s">
        <v>90</v>
      </c>
      <c r="F1077" s="36" t="s">
        <v>10</v>
      </c>
      <c r="G1077" s="45">
        <v>3</v>
      </c>
      <c r="H1077" s="36" t="s">
        <v>8</v>
      </c>
      <c r="I1077" s="46">
        <v>1</v>
      </c>
      <c r="J107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P3</v>
      </c>
      <c r="K107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P3.F</v>
      </c>
      <c r="L107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P3.F.1</v>
      </c>
      <c r="M1077" s="26" t="str">
        <f>IF(ISERROR(_xlfn.XLOOKUP(StatementLookup[[#This Row],[TopicID]],TopicLookup[TopicID],TopicLookup[TopicTitle])),"",_xlfn.XLOOKUP(StatementLookup[[#This Row],[TopicID]],TopicLookup[TopicID],TopicLookup[TopicTitle]))</f>
        <v>Conservation Of Energy</v>
      </c>
      <c r="N1077" s="42" t="str">
        <f>IF(ISERROR(_xlfn.XLOOKUP(StatementLookup[[#This Row],[LessonID]],LessonLookup[LessonID],LessonLookup[LessonTitle])),"",_xlfn.XLOOKUP(StatementLookup[[#This Row],[LessonID]],LessonLookup[LessonID],LessonLookup[LessonTitle]))</f>
        <v>Test feedback: P3 Conservation Of Energy</v>
      </c>
      <c r="O1077" s="1" t="str">
        <f>IF(StatementLookup[[#This Row],[LearningStatementEnter]]="",StatementLookup[[#This Row],[LearningStatementAuto]],StatementLookup[[#This Row],[LearningStatementEnter]])</f>
        <v>Review WWW &amp; EBI for topic P3 Conservation Of Energy</v>
      </c>
      <c r="P1077" s="43"/>
      <c r="Q1077" s="1" t="s">
        <v>2954</v>
      </c>
      <c r="R1077" s="1"/>
      <c r="S107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WWW &amp; EBI for topic P3 Conservation Of Energy</v>
      </c>
      <c r="T1077" s="43"/>
      <c r="U1077" s="43"/>
      <c r="V1077" s="43"/>
      <c r="W1077" s="43"/>
      <c r="X1077" s="43"/>
      <c r="Y1077" s="43"/>
      <c r="Z1077" s="43"/>
      <c r="AA1077" s="43"/>
      <c r="AC1077" s="43"/>
      <c r="AD1077" s="43"/>
    </row>
    <row r="1078" spans="1:30" ht="14.65" customHeight="1" x14ac:dyDescent="0.25">
      <c r="A1078" s="42" t="str">
        <f>_xlfn.XLOOKUP(StatementLookup[[#This Row],[TopicID]],TopicLookup[TopicID],TopicLookup[SyllabusSubject])</f>
        <v>Physics</v>
      </c>
      <c r="B1078" s="43">
        <f>_xlfn.XLOOKUP(StatementLookup[[#This Row],[TopicID]],TopicLookup[TopicID],TopicLookup[SyllabusKeyStage])</f>
        <v>4</v>
      </c>
      <c r="C1078" s="43" t="str">
        <f>_xlfn.XLOOKUP(StatementLookup[[#This Row],[TopicID]],topics!I:I,topics!D:D)</f>
        <v>KS4.Physics</v>
      </c>
      <c r="D1078" s="43" t="str">
        <f>_xlfn.XLOOKUP(StatementLookup[[#This Row],[TopicID]],topics!I:I,topics!E:E)</f>
        <v>Y9.Physics</v>
      </c>
      <c r="E1078" s="44" t="s">
        <v>90</v>
      </c>
      <c r="F1078" s="36" t="s">
        <v>10</v>
      </c>
      <c r="G1078" s="45">
        <v>3</v>
      </c>
      <c r="H1078" s="36" t="s">
        <v>6</v>
      </c>
      <c r="I1078" s="46">
        <v>1</v>
      </c>
      <c r="J107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P3</v>
      </c>
      <c r="K107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P3.R</v>
      </c>
      <c r="L107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P3.R.1</v>
      </c>
      <c r="M1078" s="26" t="str">
        <f>IF(ISERROR(_xlfn.XLOOKUP(StatementLookup[[#This Row],[TopicID]],TopicLookup[TopicID],TopicLookup[TopicTitle])),"",_xlfn.XLOOKUP(StatementLookup[[#This Row],[TopicID]],TopicLookup[TopicID],TopicLookup[TopicTitle]))</f>
        <v>Conservation Of Energy</v>
      </c>
      <c r="N1078" s="42" t="str">
        <f>IF(ISERROR(_xlfn.XLOOKUP(StatementLookup[[#This Row],[LessonID]],LessonLookup[LessonID],LessonLookup[LessonTitle])),"",_xlfn.XLOOKUP(StatementLookup[[#This Row],[LessonID]],LessonLookup[LessonID],LessonLookup[LessonTitle]))</f>
        <v>Revision of topic P3 Conservation Of Energy</v>
      </c>
      <c r="O1078" s="1" t="str">
        <f>IF(StatementLookup[[#This Row],[LearningStatementEnter]]="",StatementLookup[[#This Row],[LearningStatementAuto]],StatementLookup[[#This Row],[LearningStatementEnter]])</f>
        <v>Review topic P3 Conservation Of Energy</v>
      </c>
      <c r="P1078" s="1"/>
      <c r="Q1078" s="1" t="s">
        <v>2954</v>
      </c>
      <c r="R1078" s="1"/>
      <c r="S107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topic P3 Conservation Of Energy</v>
      </c>
      <c r="T1078" s="43"/>
      <c r="U1078" s="43"/>
      <c r="V1078" s="43"/>
      <c r="W1078" s="43"/>
      <c r="X1078" s="43"/>
      <c r="Y1078" s="43"/>
      <c r="Z1078" s="43"/>
      <c r="AA1078" s="43"/>
      <c r="AC1078" s="43"/>
      <c r="AD1078" s="43"/>
    </row>
    <row r="1079" spans="1:30" ht="14.65" customHeight="1" x14ac:dyDescent="0.25">
      <c r="A1079" s="42" t="str">
        <f>_xlfn.XLOOKUP(StatementLookup[[#This Row],[TopicID]],TopicLookup[TopicID],TopicLookup[SyllabusSubject])</f>
        <v>Physics</v>
      </c>
      <c r="B1079" s="43">
        <f>_xlfn.XLOOKUP(StatementLookup[[#This Row],[TopicID]],TopicLookup[TopicID],TopicLookup[SyllabusKeyStage])</f>
        <v>4</v>
      </c>
      <c r="C1079" s="43" t="str">
        <f>_xlfn.XLOOKUP(StatementLookup[[#This Row],[TopicID]],topics!I:I,topics!D:D)</f>
        <v>KS4.Physics</v>
      </c>
      <c r="D1079" s="43" t="str">
        <f>_xlfn.XLOOKUP(StatementLookup[[#This Row],[TopicID]],topics!I:I,topics!E:E)</f>
        <v>Y9.Physics</v>
      </c>
      <c r="E1079" s="44" t="s">
        <v>90</v>
      </c>
      <c r="F1079" s="36" t="s">
        <v>10</v>
      </c>
      <c r="G1079" s="45">
        <v>3</v>
      </c>
      <c r="H1079" s="36" t="s">
        <v>7</v>
      </c>
      <c r="I1079" s="46">
        <v>1</v>
      </c>
      <c r="J107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P3</v>
      </c>
      <c r="K107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P3.T</v>
      </c>
      <c r="L107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P3.T.1</v>
      </c>
      <c r="M1079" s="26" t="str">
        <f>IF(ISERROR(_xlfn.XLOOKUP(StatementLookup[[#This Row],[TopicID]],TopicLookup[TopicID],TopicLookup[TopicTitle])),"",_xlfn.XLOOKUP(StatementLookup[[#This Row],[TopicID]],TopicLookup[TopicID],TopicLookup[TopicTitle]))</f>
        <v>Conservation Of Energy</v>
      </c>
      <c r="N1079" s="42" t="str">
        <f>IF(ISERROR(_xlfn.XLOOKUP(StatementLookup[[#This Row],[LessonID]],LessonLookup[LessonID],LessonLookup[LessonTitle])),"",_xlfn.XLOOKUP(StatementLookup[[#This Row],[LessonID]],LessonLookup[LessonID],LessonLookup[LessonTitle]))</f>
        <v>Topic test: P3 Conservation Of Energy</v>
      </c>
      <c r="O1079" s="1" t="str">
        <f>IF(StatementLookup[[#This Row],[LearningStatementEnter]]="",StatementLookup[[#This Row],[LearningStatementAuto]],StatementLookup[[#This Row],[LearningStatementEnter]])</f>
        <v>Test understanding of topic P3 Conservation Of Energy</v>
      </c>
      <c r="P1079" s="1"/>
      <c r="Q1079" s="1" t="s">
        <v>2954</v>
      </c>
      <c r="R1079" s="1"/>
      <c r="S107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Test understanding of topic P3 Conservation Of Energy</v>
      </c>
      <c r="T1079" s="43"/>
      <c r="U1079" s="43"/>
      <c r="V1079" s="43"/>
      <c r="W1079" s="43"/>
      <c r="X1079" s="43"/>
      <c r="Y1079" s="43"/>
      <c r="Z1079" s="43"/>
      <c r="AA1079" s="43"/>
      <c r="AC1079" s="43"/>
      <c r="AD1079" s="43"/>
    </row>
    <row r="1080" spans="1:30" ht="14.65" customHeight="1" x14ac:dyDescent="0.25">
      <c r="A1080" s="42" t="str">
        <f>_xlfn.XLOOKUP(StatementLookup[[#This Row],[TopicID]],TopicLookup[TopicID],TopicLookup[SyllabusSubject])</f>
        <v>Physics</v>
      </c>
      <c r="B1080" s="43">
        <f>_xlfn.XLOOKUP(StatementLookup[[#This Row],[TopicID]],TopicLookup[TopicID],TopicLookup[SyllabusKeyStage])</f>
        <v>4</v>
      </c>
      <c r="C1080" s="43" t="str">
        <f>_xlfn.XLOOKUP(StatementLookup[[#This Row],[TopicID]],topics!I:I,topics!D:D)</f>
        <v>KS4.Physics</v>
      </c>
      <c r="D1080" s="43" t="str">
        <f>_xlfn.XLOOKUP(StatementLookup[[#This Row],[TopicID]],topics!I:I,topics!E:E)</f>
        <v>Y9.Physics</v>
      </c>
      <c r="E1080" s="44" t="s">
        <v>90</v>
      </c>
      <c r="F1080" s="36" t="s">
        <v>10</v>
      </c>
      <c r="G1080" s="45">
        <v>4</v>
      </c>
      <c r="H1080" s="36">
        <v>1</v>
      </c>
      <c r="I1080" s="46">
        <v>1</v>
      </c>
      <c r="J108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P4</v>
      </c>
      <c r="K108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P4.1</v>
      </c>
      <c r="L108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P4.1.1</v>
      </c>
      <c r="M1080" s="26" t="str">
        <f>IF(ISERROR(_xlfn.XLOOKUP(StatementLookup[[#This Row],[TopicID]],TopicLookup[TopicID],TopicLookup[TopicTitle])),"",_xlfn.XLOOKUP(StatementLookup[[#This Row],[TopicID]],TopicLookup[TopicID],TopicLookup[TopicTitle]))</f>
        <v>Waves</v>
      </c>
      <c r="N1080" s="42" t="str">
        <f>IF(ISERROR(_xlfn.XLOOKUP(StatementLookup[[#This Row],[LessonID]],LessonLookup[LessonID],LessonLookup[LessonTitle])),"",_xlfn.XLOOKUP(StatementLookup[[#This Row],[LessonID]],LessonLookup[LessonID],LessonLookup[LessonTitle]))</f>
        <v>Describing Waves</v>
      </c>
      <c r="O1080" s="1" t="str">
        <f>IF(StatementLookup[[#This Row],[LearningStatementEnter]]="",StatementLookup[[#This Row],[LearningStatementAuto]],StatementLookup[[#This Row],[LearningStatementEnter]])</f>
        <v>Recall that waves transfer energy and information but do not transfer matter</v>
      </c>
      <c r="P1080" s="43" t="s">
        <v>2038</v>
      </c>
      <c r="Q1080" s="1" t="s">
        <v>2953</v>
      </c>
      <c r="R1080" s="1"/>
      <c r="S108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80" s="43"/>
      <c r="U1080" s="43"/>
      <c r="V1080" s="43"/>
      <c r="W1080" s="43"/>
      <c r="X1080" s="43"/>
      <c r="Y1080" s="43"/>
      <c r="Z1080" s="43"/>
      <c r="AA1080" s="43"/>
      <c r="AC1080" s="43"/>
      <c r="AD1080" s="43"/>
    </row>
    <row r="1081" spans="1:30" ht="14.65" customHeight="1" x14ac:dyDescent="0.25">
      <c r="A1081" s="42" t="str">
        <f>_xlfn.XLOOKUP(StatementLookup[[#This Row],[TopicID]],TopicLookup[TopicID],TopicLookup[SyllabusSubject])</f>
        <v>Physics</v>
      </c>
      <c r="B1081" s="43">
        <f>_xlfn.XLOOKUP(StatementLookup[[#This Row],[TopicID]],TopicLookup[TopicID],TopicLookup[SyllabusKeyStage])</f>
        <v>4</v>
      </c>
      <c r="C1081" s="43" t="str">
        <f>_xlfn.XLOOKUP(StatementLookup[[#This Row],[TopicID]],topics!I:I,topics!D:D)</f>
        <v>KS4.Physics</v>
      </c>
      <c r="D1081" s="43" t="str">
        <f>_xlfn.XLOOKUP(StatementLookup[[#This Row],[TopicID]],topics!I:I,topics!E:E)</f>
        <v>Y9.Physics</v>
      </c>
      <c r="E1081" s="44" t="s">
        <v>90</v>
      </c>
      <c r="F1081" s="36" t="s">
        <v>10</v>
      </c>
      <c r="G1081" s="45">
        <v>4</v>
      </c>
      <c r="H1081" s="36">
        <v>1</v>
      </c>
      <c r="I1081" s="46">
        <v>2</v>
      </c>
      <c r="J108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P4</v>
      </c>
      <c r="K108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P4.1</v>
      </c>
      <c r="L108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P4.1.2</v>
      </c>
      <c r="M1081" s="26" t="str">
        <f>IF(ISERROR(_xlfn.XLOOKUP(StatementLookup[[#This Row],[TopicID]],TopicLookup[TopicID],TopicLookup[TopicTitle])),"",_xlfn.XLOOKUP(StatementLookup[[#This Row],[TopicID]],TopicLookup[TopicID],TopicLookup[TopicTitle]))</f>
        <v>Waves</v>
      </c>
      <c r="N1081" s="42" t="str">
        <f>IF(ISERROR(_xlfn.XLOOKUP(StatementLookup[[#This Row],[LessonID]],LessonLookup[LessonID],LessonLookup[LessonTitle])),"",_xlfn.XLOOKUP(StatementLookup[[#This Row],[LessonID]],LessonLookup[LessonID],LessonLookup[LessonTitle]))</f>
        <v>Describing Waves</v>
      </c>
      <c r="O1081" s="1" t="str">
        <f>IF(StatementLookup[[#This Row],[LearningStatementEnter]]="",StatementLookup[[#This Row],[LearningStatementAuto]],StatementLookup[[#This Row],[LearningStatementEnter]])</f>
        <v>Describe waves using the terms frequency, wavelength, amplitude, period and velocity</v>
      </c>
      <c r="P1081" s="43" t="s">
        <v>2039</v>
      </c>
      <c r="Q1081" s="1" t="s">
        <v>2953</v>
      </c>
      <c r="R1081" s="1"/>
      <c r="S108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81" s="43"/>
      <c r="U1081" s="43"/>
      <c r="V1081" s="43"/>
      <c r="W1081" s="43"/>
      <c r="X1081" s="43"/>
      <c r="Y1081" s="43"/>
      <c r="Z1081" s="43"/>
      <c r="AA1081" s="43"/>
      <c r="AC1081" s="43"/>
      <c r="AD1081" s="43"/>
    </row>
    <row r="1082" spans="1:30" ht="14.65" customHeight="1" x14ac:dyDescent="0.25">
      <c r="A1082" s="42" t="str">
        <f>_xlfn.XLOOKUP(StatementLookup[[#This Row],[TopicID]],TopicLookup[TopicID],TopicLookup[SyllabusSubject])</f>
        <v>Physics</v>
      </c>
      <c r="B1082" s="43">
        <f>_xlfn.XLOOKUP(StatementLookup[[#This Row],[TopicID]],TopicLookup[TopicID],TopicLookup[SyllabusKeyStage])</f>
        <v>4</v>
      </c>
      <c r="C1082" s="43" t="str">
        <f>_xlfn.XLOOKUP(StatementLookup[[#This Row],[TopicID]],topics!I:I,topics!D:D)</f>
        <v>KS4.Physics</v>
      </c>
      <c r="D1082" s="43" t="str">
        <f>_xlfn.XLOOKUP(StatementLookup[[#This Row],[TopicID]],topics!I:I,topics!E:E)</f>
        <v>Y9.Physics</v>
      </c>
      <c r="E1082" s="44" t="s">
        <v>90</v>
      </c>
      <c r="F1082" s="36" t="s">
        <v>10</v>
      </c>
      <c r="G1082" s="45">
        <v>4</v>
      </c>
      <c r="H1082" s="36">
        <v>1</v>
      </c>
      <c r="I1082" s="46">
        <v>3</v>
      </c>
      <c r="J108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P4</v>
      </c>
      <c r="K108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P4.1</v>
      </c>
      <c r="L108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P4.1.3</v>
      </c>
      <c r="M1082" s="26" t="str">
        <f>IF(ISERROR(_xlfn.XLOOKUP(StatementLookup[[#This Row],[TopicID]],TopicLookup[TopicID],TopicLookup[TopicTitle])),"",_xlfn.XLOOKUP(StatementLookup[[#This Row],[TopicID]],TopicLookup[TopicID],TopicLookup[TopicTitle]))</f>
        <v>Waves</v>
      </c>
      <c r="N1082" s="42" t="str">
        <f>IF(ISERROR(_xlfn.XLOOKUP(StatementLookup[[#This Row],[LessonID]],LessonLookup[LessonID],LessonLookup[LessonTitle])),"",_xlfn.XLOOKUP(StatementLookup[[#This Row],[LessonID]],LessonLookup[LessonID],LessonLookup[LessonTitle]))</f>
        <v>Describing Waves</v>
      </c>
      <c r="O1082" s="1" t="str">
        <f>IF(StatementLookup[[#This Row],[LearningStatementEnter]]="",StatementLookup[[#This Row],[LearningStatementAuto]],StatementLookup[[#This Row],[LearningStatementEnter]])</f>
        <v>Describe the differences between longitudinal and transverse waves</v>
      </c>
      <c r="P1082" s="43" t="s">
        <v>2040</v>
      </c>
      <c r="Q1082" s="1" t="s">
        <v>2953</v>
      </c>
      <c r="R1082" s="1"/>
      <c r="S108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82" s="43"/>
      <c r="U1082" s="43"/>
      <c r="V1082" s="43"/>
      <c r="W1082" s="43"/>
      <c r="X1082" s="43"/>
      <c r="Y1082" s="43"/>
      <c r="Z1082" s="43"/>
      <c r="AA1082" s="43"/>
      <c r="AC1082" s="43"/>
      <c r="AD1082" s="43"/>
    </row>
    <row r="1083" spans="1:30" ht="14.65" customHeight="1" x14ac:dyDescent="0.25">
      <c r="A1083" s="42" t="str">
        <f>_xlfn.XLOOKUP(StatementLookup[[#This Row],[TopicID]],TopicLookup[TopicID],TopicLookup[SyllabusSubject])</f>
        <v>Physics</v>
      </c>
      <c r="B1083" s="43">
        <f>_xlfn.XLOOKUP(StatementLookup[[#This Row],[TopicID]],TopicLookup[TopicID],TopicLookup[SyllabusKeyStage])</f>
        <v>4</v>
      </c>
      <c r="C1083" s="43" t="str">
        <f>_xlfn.XLOOKUP(StatementLookup[[#This Row],[TopicID]],topics!I:I,topics!D:D)</f>
        <v>KS4.Physics</v>
      </c>
      <c r="D1083" s="43" t="str">
        <f>_xlfn.XLOOKUP(StatementLookup[[#This Row],[TopicID]],topics!I:I,topics!E:E)</f>
        <v>Y9.Physics</v>
      </c>
      <c r="E1083" s="44" t="s">
        <v>90</v>
      </c>
      <c r="F1083" s="36" t="s">
        <v>10</v>
      </c>
      <c r="G1083" s="45">
        <v>4</v>
      </c>
      <c r="H1083" s="36">
        <v>1</v>
      </c>
      <c r="I1083" s="46">
        <v>4</v>
      </c>
      <c r="J108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P4</v>
      </c>
      <c r="K108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P4.1</v>
      </c>
      <c r="L108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P4.1.4</v>
      </c>
      <c r="M1083" s="26" t="str">
        <f>IF(ISERROR(_xlfn.XLOOKUP(StatementLookup[[#This Row],[TopicID]],TopicLookup[TopicID],TopicLookup[TopicTitle])),"",_xlfn.XLOOKUP(StatementLookup[[#This Row],[TopicID]],TopicLookup[TopicID],TopicLookup[TopicTitle]))</f>
        <v>Waves</v>
      </c>
      <c r="N1083" s="42" t="str">
        <f>IF(ISERROR(_xlfn.XLOOKUP(StatementLookup[[#This Row],[LessonID]],LessonLookup[LessonID],LessonLookup[LessonTitle])),"",_xlfn.XLOOKUP(StatementLookup[[#This Row],[LessonID]],LessonLookup[LessonID],LessonLookup[LessonTitle]))</f>
        <v>Describing Waves</v>
      </c>
      <c r="O1083" s="1" t="str">
        <f>IF(StatementLookup[[#This Row],[LearningStatementEnter]]="",StatementLookup[[#This Row],[LearningStatementAuto]],StatementLookup[[#This Row],[LearningStatementEnter]])</f>
        <v>Give examples of transverse and longitudinal waves</v>
      </c>
      <c r="P1083" s="43" t="s">
        <v>2041</v>
      </c>
      <c r="Q1083" s="1" t="s">
        <v>2953</v>
      </c>
      <c r="R1083" s="1"/>
      <c r="S108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83" s="43"/>
      <c r="U1083" s="43"/>
      <c r="V1083" s="43"/>
      <c r="W1083" s="43"/>
      <c r="X1083" s="43"/>
      <c r="Y1083" s="43"/>
      <c r="Z1083" s="43"/>
      <c r="AA1083" s="43"/>
      <c r="AC1083" s="43"/>
      <c r="AD1083" s="43"/>
    </row>
    <row r="1084" spans="1:30" ht="14.65" customHeight="1" x14ac:dyDescent="0.25">
      <c r="A1084" s="42" t="str">
        <f>_xlfn.XLOOKUP(StatementLookup[[#This Row],[TopicID]],TopicLookup[TopicID],TopicLookup[SyllabusSubject])</f>
        <v>Physics</v>
      </c>
      <c r="B1084" s="43">
        <f>_xlfn.XLOOKUP(StatementLookup[[#This Row],[TopicID]],TopicLookup[TopicID],TopicLookup[SyllabusKeyStage])</f>
        <v>4</v>
      </c>
      <c r="C1084" s="43" t="str">
        <f>_xlfn.XLOOKUP(StatementLookup[[#This Row],[TopicID]],topics!I:I,topics!D:D)</f>
        <v>KS4.Physics</v>
      </c>
      <c r="D1084" s="43" t="str">
        <f>_xlfn.XLOOKUP(StatementLookup[[#This Row],[TopicID]],topics!I:I,topics!E:E)</f>
        <v>Y9.Physics</v>
      </c>
      <c r="E1084" s="44" t="s">
        <v>90</v>
      </c>
      <c r="F1084" s="36" t="s">
        <v>10</v>
      </c>
      <c r="G1084" s="45">
        <v>4</v>
      </c>
      <c r="H1084" s="36">
        <v>2</v>
      </c>
      <c r="I1084" s="46">
        <v>1</v>
      </c>
      <c r="J108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P4</v>
      </c>
      <c r="K108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P4.2</v>
      </c>
      <c r="L108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P4.2.1</v>
      </c>
      <c r="M1084" s="26" t="str">
        <f>IF(ISERROR(_xlfn.XLOOKUP(StatementLookup[[#This Row],[TopicID]],TopicLookup[TopicID],TopicLookup[TopicTitle])),"",_xlfn.XLOOKUP(StatementLookup[[#This Row],[TopicID]],TopicLookup[TopicID],TopicLookup[TopicTitle]))</f>
        <v>Waves</v>
      </c>
      <c r="N1084" s="42" t="str">
        <f>IF(ISERROR(_xlfn.XLOOKUP(StatementLookup[[#This Row],[LessonID]],LessonLookup[LessonID],LessonLookup[LessonTitle])),"",_xlfn.XLOOKUP(StatementLookup[[#This Row],[LessonID]],LessonLookup[LessonID],LessonLookup[LessonTitle]))</f>
        <v>Wave Speed</v>
      </c>
      <c r="O1084" s="1" t="str">
        <f>IF(StatementLookup[[#This Row],[LearningStatementEnter]]="",StatementLookup[[#This Row],[LearningStatementAuto]],StatementLookup[[#This Row],[LearningStatementEnter]])</f>
        <v>Recall the equation relating wave speed, frequency and wavelength</v>
      </c>
      <c r="P1084" s="43" t="s">
        <v>2042</v>
      </c>
      <c r="Q1084" s="1" t="s">
        <v>2953</v>
      </c>
      <c r="R1084" s="1"/>
      <c r="S108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84" s="43"/>
      <c r="U1084" s="43"/>
      <c r="V1084" s="43"/>
      <c r="W1084" s="43"/>
      <c r="X1084" s="43"/>
      <c r="Y1084" s="43"/>
      <c r="Z1084" s="43"/>
      <c r="AA1084" s="43"/>
      <c r="AC1084" s="43"/>
      <c r="AD1084" s="43"/>
    </row>
    <row r="1085" spans="1:30" ht="14.65" customHeight="1" x14ac:dyDescent="0.25">
      <c r="A1085" s="42" t="str">
        <f>_xlfn.XLOOKUP(StatementLookup[[#This Row],[TopicID]],TopicLookup[TopicID],TopicLookup[SyllabusSubject])</f>
        <v>Physics</v>
      </c>
      <c r="B1085" s="43">
        <f>_xlfn.XLOOKUP(StatementLookup[[#This Row],[TopicID]],TopicLookup[TopicID],TopicLookup[SyllabusKeyStage])</f>
        <v>4</v>
      </c>
      <c r="C1085" s="43" t="str">
        <f>_xlfn.XLOOKUP(StatementLookup[[#This Row],[TopicID]],topics!I:I,topics!D:D)</f>
        <v>KS4.Physics</v>
      </c>
      <c r="D1085" s="43" t="str">
        <f>_xlfn.XLOOKUP(StatementLookup[[#This Row],[TopicID]],topics!I:I,topics!E:E)</f>
        <v>Y9.Physics</v>
      </c>
      <c r="E1085" s="44" t="s">
        <v>90</v>
      </c>
      <c r="F1085" s="36" t="s">
        <v>10</v>
      </c>
      <c r="G1085" s="45">
        <v>4</v>
      </c>
      <c r="H1085" s="36">
        <v>2</v>
      </c>
      <c r="I1085" s="46">
        <v>2</v>
      </c>
      <c r="J108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P4</v>
      </c>
      <c r="K108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P4.2</v>
      </c>
      <c r="L108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P4.2.2</v>
      </c>
      <c r="M1085" s="26" t="str">
        <f>IF(ISERROR(_xlfn.XLOOKUP(StatementLookup[[#This Row],[TopicID]],TopicLookup[TopicID],TopicLookup[TopicTitle])),"",_xlfn.XLOOKUP(StatementLookup[[#This Row],[TopicID]],TopicLookup[TopicID],TopicLookup[TopicTitle]))</f>
        <v>Waves</v>
      </c>
      <c r="N1085" s="42" t="str">
        <f>IF(ISERROR(_xlfn.XLOOKUP(StatementLookup[[#This Row],[LessonID]],LessonLookup[LessonID],LessonLookup[LessonTitle])),"",_xlfn.XLOOKUP(StatementLookup[[#This Row],[LessonID]],LessonLookup[LessonID],LessonLookup[LessonTitle]))</f>
        <v>Wave Speed</v>
      </c>
      <c r="O1085" s="1" t="str">
        <f>IF(StatementLookup[[#This Row],[LearningStatementEnter]]="",StatementLookup[[#This Row],[LearningStatementAuto]],StatementLookup[[#This Row],[LearningStatementEnter]])</f>
        <v>Use the equation relating wave speed, frequency and wavelength</v>
      </c>
      <c r="P1085" s="43" t="s">
        <v>2043</v>
      </c>
      <c r="Q1085" s="1" t="s">
        <v>2953</v>
      </c>
      <c r="R1085" s="1"/>
      <c r="S108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85" s="43"/>
      <c r="U1085" s="43"/>
      <c r="V1085" s="43"/>
      <c r="W1085" s="43"/>
      <c r="X1085" s="43"/>
      <c r="Y1085" s="43"/>
      <c r="Z1085" s="43"/>
      <c r="AA1085" s="43"/>
      <c r="AC1085" s="43"/>
      <c r="AD1085" s="43"/>
    </row>
    <row r="1086" spans="1:30" ht="14.65" customHeight="1" x14ac:dyDescent="0.25">
      <c r="A1086" s="42" t="str">
        <f>_xlfn.XLOOKUP(StatementLookup[[#This Row],[TopicID]],TopicLookup[TopicID],TopicLookup[SyllabusSubject])</f>
        <v>Physics</v>
      </c>
      <c r="B1086" s="43">
        <f>_xlfn.XLOOKUP(StatementLookup[[#This Row],[TopicID]],TopicLookup[TopicID],TopicLookup[SyllabusKeyStage])</f>
        <v>4</v>
      </c>
      <c r="C1086" s="43" t="str">
        <f>_xlfn.XLOOKUP(StatementLookup[[#This Row],[TopicID]],topics!I:I,topics!D:D)</f>
        <v>KS4.Physics</v>
      </c>
      <c r="D1086" s="43" t="str">
        <f>_xlfn.XLOOKUP(StatementLookup[[#This Row],[TopicID]],topics!I:I,topics!E:E)</f>
        <v>Y9.Physics</v>
      </c>
      <c r="E1086" s="44" t="s">
        <v>90</v>
      </c>
      <c r="F1086" s="36" t="s">
        <v>10</v>
      </c>
      <c r="G1086" s="45">
        <v>4</v>
      </c>
      <c r="H1086" s="36">
        <v>2</v>
      </c>
      <c r="I1086" s="46">
        <v>3</v>
      </c>
      <c r="J108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P4</v>
      </c>
      <c r="K108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P4.2</v>
      </c>
      <c r="L108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P4.2.3</v>
      </c>
      <c r="M1086" s="26" t="str">
        <f>IF(ISERROR(_xlfn.XLOOKUP(StatementLookup[[#This Row],[TopicID]],TopicLookup[TopicID],TopicLookup[TopicTitle])),"",_xlfn.XLOOKUP(StatementLookup[[#This Row],[TopicID]],TopicLookup[TopicID],TopicLookup[TopicTitle]))</f>
        <v>Waves</v>
      </c>
      <c r="N1086" s="42" t="str">
        <f>IF(ISERROR(_xlfn.XLOOKUP(StatementLookup[[#This Row],[LessonID]],LessonLookup[LessonID],LessonLookup[LessonTitle])),"",_xlfn.XLOOKUP(StatementLookup[[#This Row],[LessonID]],LessonLookup[LessonID],LessonLookup[LessonTitle]))</f>
        <v>Wave Speed</v>
      </c>
      <c r="O1086" s="1" t="str">
        <f>IF(StatementLookup[[#This Row],[LearningStatementEnter]]="",StatementLookup[[#This Row],[LearningStatementAuto]],StatementLookup[[#This Row],[LearningStatementEnter]])</f>
        <v>Recall the equation relating wave speed, distance and time</v>
      </c>
      <c r="P1086" s="43" t="s">
        <v>2044</v>
      </c>
      <c r="Q1086" s="1" t="s">
        <v>2953</v>
      </c>
      <c r="R1086" s="1"/>
      <c r="S108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86" s="43"/>
      <c r="U1086" s="43"/>
      <c r="V1086" s="43"/>
      <c r="W1086" s="43"/>
      <c r="X1086" s="43"/>
      <c r="Y1086" s="43"/>
      <c r="Z1086" s="43"/>
      <c r="AA1086" s="43"/>
      <c r="AC1086" s="43"/>
      <c r="AD1086" s="43"/>
    </row>
    <row r="1087" spans="1:30" ht="14.65" customHeight="1" x14ac:dyDescent="0.25">
      <c r="A1087" s="42" t="str">
        <f>_xlfn.XLOOKUP(StatementLookup[[#This Row],[TopicID]],TopicLookup[TopicID],TopicLookup[SyllabusSubject])</f>
        <v>Physics</v>
      </c>
      <c r="B1087" s="43">
        <f>_xlfn.XLOOKUP(StatementLookup[[#This Row],[TopicID]],TopicLookup[TopicID],TopicLookup[SyllabusKeyStage])</f>
        <v>4</v>
      </c>
      <c r="C1087" s="43" t="str">
        <f>_xlfn.XLOOKUP(StatementLookup[[#This Row],[TopicID]],topics!I:I,topics!D:D)</f>
        <v>KS4.Physics</v>
      </c>
      <c r="D1087" s="43" t="str">
        <f>_xlfn.XLOOKUP(StatementLookup[[#This Row],[TopicID]],topics!I:I,topics!E:E)</f>
        <v>Y9.Physics</v>
      </c>
      <c r="E1087" s="44" t="s">
        <v>90</v>
      </c>
      <c r="F1087" s="36" t="s">
        <v>10</v>
      </c>
      <c r="G1087" s="45">
        <v>4</v>
      </c>
      <c r="H1087" s="36">
        <v>2</v>
      </c>
      <c r="I1087" s="46">
        <v>4</v>
      </c>
      <c r="J108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P4</v>
      </c>
      <c r="K108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P4.2</v>
      </c>
      <c r="L108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P4.2.4</v>
      </c>
      <c r="M1087" s="26" t="str">
        <f>IF(ISERROR(_xlfn.XLOOKUP(StatementLookup[[#This Row],[TopicID]],TopicLookup[TopicID],TopicLookup[TopicTitle])),"",_xlfn.XLOOKUP(StatementLookup[[#This Row],[TopicID]],TopicLookup[TopicID],TopicLookup[TopicTitle]))</f>
        <v>Waves</v>
      </c>
      <c r="N1087" s="42" t="str">
        <f>IF(ISERROR(_xlfn.XLOOKUP(StatementLookup[[#This Row],[LessonID]],LessonLookup[LessonID],LessonLookup[LessonTitle])),"",_xlfn.XLOOKUP(StatementLookup[[#This Row],[LessonID]],LessonLookup[LessonID],LessonLookup[LessonTitle]))</f>
        <v>Wave Speed</v>
      </c>
      <c r="O1087" s="1" t="str">
        <f>IF(StatementLookup[[#This Row],[LearningStatementEnter]]="",StatementLookup[[#This Row],[LearningStatementAuto]],StatementLookup[[#This Row],[LearningStatementEnter]])</f>
        <v>Use the equation relating wave speed, distance and time</v>
      </c>
      <c r="P1087" s="1" t="s">
        <v>2045</v>
      </c>
      <c r="Q1087" s="1" t="s">
        <v>2953</v>
      </c>
      <c r="R1087" s="1"/>
      <c r="S108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87" s="43"/>
      <c r="U1087" s="43"/>
      <c r="V1087" s="43"/>
      <c r="W1087" s="43"/>
      <c r="X1087" s="43"/>
      <c r="Y1087" s="43"/>
      <c r="Z1087" s="43"/>
      <c r="AA1087" s="43"/>
      <c r="AC1087" s="43"/>
      <c r="AD1087" s="43"/>
    </row>
    <row r="1088" spans="1:30" ht="14.65" customHeight="1" x14ac:dyDescent="0.25">
      <c r="A1088" s="42" t="str">
        <f>_xlfn.XLOOKUP(StatementLookup[[#This Row],[TopicID]],TopicLookup[TopicID],TopicLookup[SyllabusSubject])</f>
        <v>Physics</v>
      </c>
      <c r="B1088" s="43">
        <f>_xlfn.XLOOKUP(StatementLookup[[#This Row],[TopicID]],TopicLookup[TopicID],TopicLookup[SyllabusKeyStage])</f>
        <v>4</v>
      </c>
      <c r="C1088" s="43" t="str">
        <f>_xlfn.XLOOKUP(StatementLookup[[#This Row],[TopicID]],topics!I:I,topics!D:D)</f>
        <v>KS4.Physics</v>
      </c>
      <c r="D1088" s="43" t="str">
        <f>_xlfn.XLOOKUP(StatementLookup[[#This Row],[TopicID]],topics!I:I,topics!E:E)</f>
        <v>Y9.Physics</v>
      </c>
      <c r="E1088" s="44" t="s">
        <v>90</v>
      </c>
      <c r="F1088" s="36" t="s">
        <v>10</v>
      </c>
      <c r="G1088" s="45">
        <v>4</v>
      </c>
      <c r="H1088" s="36">
        <v>2</v>
      </c>
      <c r="I1088" s="46">
        <v>5</v>
      </c>
      <c r="J108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P4</v>
      </c>
      <c r="K108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P4.2</v>
      </c>
      <c r="L108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P4.2.5</v>
      </c>
      <c r="M1088" s="26" t="str">
        <f>IF(ISERROR(_xlfn.XLOOKUP(StatementLookup[[#This Row],[TopicID]],TopicLookup[TopicID],TopicLookup[TopicTitle])),"",_xlfn.XLOOKUP(StatementLookup[[#This Row],[TopicID]],TopicLookup[TopicID],TopicLookup[TopicTitle]))</f>
        <v>Waves</v>
      </c>
      <c r="N1088" s="42" t="str">
        <f>IF(ISERROR(_xlfn.XLOOKUP(StatementLookup[[#This Row],[LessonID]],LessonLookup[LessonID],LessonLookup[LessonTitle])),"",_xlfn.XLOOKUP(StatementLookup[[#This Row],[LessonID]],LessonLookup[LessonID],LessonLookup[LessonTitle]))</f>
        <v>Wave Speed</v>
      </c>
      <c r="O1088" s="1" t="str">
        <f>IF(StatementLookup[[#This Row],[LearningStatementEnter]]="",StatementLookup[[#This Row],[LearningStatementAuto]],StatementLookup[[#This Row],[LearningStatementEnter]])</f>
        <v>Describe how to measure the velocity of sound in air</v>
      </c>
      <c r="P1088" s="43" t="s">
        <v>2046</v>
      </c>
      <c r="Q1088" s="1" t="s">
        <v>2953</v>
      </c>
      <c r="R1088" s="1"/>
      <c r="S108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88" s="43"/>
      <c r="U1088" s="43"/>
      <c r="V1088" s="43"/>
      <c r="W1088" s="43"/>
      <c r="X1088" s="43"/>
      <c r="Y1088" s="43"/>
      <c r="Z1088" s="43"/>
      <c r="AA1088" s="43"/>
      <c r="AC1088" s="43"/>
      <c r="AD1088" s="43"/>
    </row>
    <row r="1089" spans="1:30" ht="14.65" customHeight="1" x14ac:dyDescent="0.25">
      <c r="A1089" s="42" t="str">
        <f>_xlfn.XLOOKUP(StatementLookup[[#This Row],[TopicID]],TopicLookup[TopicID],TopicLookup[SyllabusSubject])</f>
        <v>Physics</v>
      </c>
      <c r="B1089" s="43">
        <f>_xlfn.XLOOKUP(StatementLookup[[#This Row],[TopicID]],TopicLookup[TopicID],TopicLookup[SyllabusKeyStage])</f>
        <v>4</v>
      </c>
      <c r="C1089" s="43" t="str">
        <f>_xlfn.XLOOKUP(StatementLookup[[#This Row],[TopicID]],topics!I:I,topics!D:D)</f>
        <v>KS4.Physics</v>
      </c>
      <c r="D1089" s="43" t="str">
        <f>_xlfn.XLOOKUP(StatementLookup[[#This Row],[TopicID]],topics!I:I,topics!E:E)</f>
        <v>Y9.Physics</v>
      </c>
      <c r="E1089" s="44" t="s">
        <v>90</v>
      </c>
      <c r="F1089" s="36" t="s">
        <v>10</v>
      </c>
      <c r="G1089" s="45">
        <v>4</v>
      </c>
      <c r="H1089" s="36">
        <v>2</v>
      </c>
      <c r="I1089" s="46">
        <v>6</v>
      </c>
      <c r="J108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P4</v>
      </c>
      <c r="K108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P4.2</v>
      </c>
      <c r="L108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P4.2.6</v>
      </c>
      <c r="M1089" s="26" t="str">
        <f>IF(ISERROR(_xlfn.XLOOKUP(StatementLookup[[#This Row],[TopicID]],TopicLookup[TopicID],TopicLookup[TopicTitle])),"",_xlfn.XLOOKUP(StatementLookup[[#This Row],[TopicID]],TopicLookup[TopicID],TopicLookup[TopicTitle]))</f>
        <v>Waves</v>
      </c>
      <c r="N1089" s="42" t="str">
        <f>IF(ISERROR(_xlfn.XLOOKUP(StatementLookup[[#This Row],[LessonID]],LessonLookup[LessonID],LessonLookup[LessonTitle])),"",_xlfn.XLOOKUP(StatementLookup[[#This Row],[LessonID]],LessonLookup[LessonID],LessonLookup[LessonTitle]))</f>
        <v>Wave Speed</v>
      </c>
      <c r="O1089" s="1" t="str">
        <f>IF(StatementLookup[[#This Row],[LearningStatementEnter]]="",StatementLookup[[#This Row],[LearningStatementAuto]],StatementLookup[[#This Row],[LearningStatementEnter]])</f>
        <v>Describe how to measure the velocity of waves on the surface of water</v>
      </c>
      <c r="P1089" s="43" t="s">
        <v>2047</v>
      </c>
      <c r="Q1089" s="1" t="s">
        <v>2953</v>
      </c>
      <c r="R1089" s="1"/>
      <c r="S108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89" s="43"/>
      <c r="U1089" s="43"/>
      <c r="V1089" s="43"/>
      <c r="W1089" s="43"/>
      <c r="X1089" s="43"/>
      <c r="Y1089" s="43"/>
      <c r="Z1089" s="43"/>
      <c r="AA1089" s="43"/>
      <c r="AC1089" s="43"/>
      <c r="AD1089" s="43"/>
    </row>
    <row r="1090" spans="1:30" ht="14.65" customHeight="1" x14ac:dyDescent="0.25">
      <c r="A1090" s="42" t="str">
        <f>_xlfn.XLOOKUP(StatementLookup[[#This Row],[TopicID]],TopicLookup[TopicID],TopicLookup[SyllabusSubject])</f>
        <v>Physics</v>
      </c>
      <c r="B1090" s="43">
        <f>_xlfn.XLOOKUP(StatementLookup[[#This Row],[TopicID]],TopicLookup[TopicID],TopicLookup[SyllabusKeyStage])</f>
        <v>4</v>
      </c>
      <c r="C1090" s="43" t="str">
        <f>_xlfn.XLOOKUP(StatementLookup[[#This Row],[TopicID]],topics!I:I,topics!D:D)</f>
        <v>KS4.Physics</v>
      </c>
      <c r="D1090" s="43" t="str">
        <f>_xlfn.XLOOKUP(StatementLookup[[#This Row],[TopicID]],topics!I:I,topics!E:E)</f>
        <v>Y9.Physics</v>
      </c>
      <c r="E1090" s="44" t="s">
        <v>90</v>
      </c>
      <c r="F1090" s="36" t="s">
        <v>10</v>
      </c>
      <c r="G1090" s="45">
        <v>4</v>
      </c>
      <c r="H1090" s="36">
        <v>3</v>
      </c>
      <c r="I1090" s="46">
        <v>1</v>
      </c>
      <c r="J109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P4</v>
      </c>
      <c r="K109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P4.3</v>
      </c>
      <c r="L109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P4.3.1</v>
      </c>
      <c r="M1090" s="26" t="str">
        <f>IF(ISERROR(_xlfn.XLOOKUP(StatementLookup[[#This Row],[TopicID]],TopicLookup[TopicID],TopicLookup[TopicTitle])),"",_xlfn.XLOOKUP(StatementLookup[[#This Row],[TopicID]],TopicLookup[TopicID],TopicLookup[TopicTitle]))</f>
        <v>Waves</v>
      </c>
      <c r="N1090" s="42" t="str">
        <f>IF(ISERROR(_xlfn.XLOOKUP(StatementLookup[[#This Row],[LessonID]],LessonLookup[LessonID],LessonLookup[LessonTitle])),"",_xlfn.XLOOKUP(StatementLookup[[#This Row],[LessonID]],LessonLookup[LessonID],LessonLookup[LessonTitle]))</f>
        <v>Refraction</v>
      </c>
      <c r="O1090" s="1" t="str">
        <f>IF(StatementLookup[[#This Row],[LearningStatementEnter]]="",StatementLookup[[#This Row],[LearningStatementAuto]],StatementLookup[[#This Row],[LearningStatementEnter]])</f>
        <v>Describe what refraction is</v>
      </c>
      <c r="P1090" s="43" t="s">
        <v>2048</v>
      </c>
      <c r="Q1090" s="1" t="s">
        <v>2953</v>
      </c>
      <c r="R1090" s="1"/>
      <c r="S109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90" s="43"/>
      <c r="U1090" s="43"/>
      <c r="V1090" s="43"/>
      <c r="W1090" s="43"/>
      <c r="X1090" s="43"/>
      <c r="Y1090" s="43"/>
      <c r="Z1090" s="43"/>
      <c r="AA1090" s="43"/>
      <c r="AC1090" s="43"/>
      <c r="AD1090" s="43"/>
    </row>
    <row r="1091" spans="1:30" ht="14.65" customHeight="1" x14ac:dyDescent="0.25">
      <c r="A1091" s="42" t="str">
        <f>_xlfn.XLOOKUP(StatementLookup[[#This Row],[TopicID]],TopicLookup[TopicID],TopicLookup[SyllabusSubject])</f>
        <v>Physics</v>
      </c>
      <c r="B1091" s="43">
        <f>_xlfn.XLOOKUP(StatementLookup[[#This Row],[TopicID]],TopicLookup[TopicID],TopicLookup[SyllabusKeyStage])</f>
        <v>4</v>
      </c>
      <c r="C1091" s="43" t="str">
        <f>_xlfn.XLOOKUP(StatementLookup[[#This Row],[TopicID]],topics!I:I,topics!D:D)</f>
        <v>KS4.Physics</v>
      </c>
      <c r="D1091" s="43" t="str">
        <f>_xlfn.XLOOKUP(StatementLookup[[#This Row],[TopicID]],topics!I:I,topics!E:E)</f>
        <v>Y9.Physics</v>
      </c>
      <c r="E1091" s="44" t="s">
        <v>90</v>
      </c>
      <c r="F1091" s="36" t="s">
        <v>10</v>
      </c>
      <c r="G1091" s="45">
        <v>4</v>
      </c>
      <c r="H1091" s="36">
        <v>3</v>
      </c>
      <c r="I1091" s="46">
        <v>2</v>
      </c>
      <c r="J109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P4</v>
      </c>
      <c r="K109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P4.3</v>
      </c>
      <c r="L109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P4.3.2</v>
      </c>
      <c r="M1091" s="26" t="str">
        <f>IF(ISERROR(_xlfn.XLOOKUP(StatementLookup[[#This Row],[TopicID]],TopicLookup[TopicID],TopicLookup[TopicTitle])),"",_xlfn.XLOOKUP(StatementLookup[[#This Row],[TopicID]],TopicLookup[TopicID],TopicLookup[TopicTitle]))</f>
        <v>Waves</v>
      </c>
      <c r="N1091" s="42" t="str">
        <f>IF(ISERROR(_xlfn.XLOOKUP(StatementLookup[[#This Row],[LessonID]],LessonLookup[LessonID],LessonLookup[LessonTitle])),"",_xlfn.XLOOKUP(StatementLookup[[#This Row],[LessonID]],LessonLookup[LessonID],LessonLookup[LessonTitle]))</f>
        <v>Refraction</v>
      </c>
      <c r="O1091" s="1" t="str">
        <f>IF(StatementLookup[[#This Row],[LearningStatementEnter]]="",StatementLookup[[#This Row],[LearningStatementAuto]],StatementLookup[[#This Row],[LearningStatementEnter]])</f>
        <v>Describe how the direction of a wave changes when it goes from one material to another</v>
      </c>
      <c r="P1091" s="43" t="s">
        <v>2049</v>
      </c>
      <c r="Q1091" s="1" t="s">
        <v>2953</v>
      </c>
      <c r="R1091" s="1"/>
      <c r="S109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91" s="43"/>
      <c r="U1091" s="43"/>
      <c r="V1091" s="43"/>
      <c r="W1091" s="43"/>
      <c r="X1091" s="43"/>
      <c r="Y1091" s="43"/>
      <c r="Z1091" s="43"/>
      <c r="AA1091" s="43"/>
      <c r="AC1091" s="43"/>
      <c r="AD1091" s="43"/>
    </row>
    <row r="1092" spans="1:30" ht="14.65" customHeight="1" x14ac:dyDescent="0.25">
      <c r="A1092" s="42" t="str">
        <f>_xlfn.XLOOKUP(StatementLookup[[#This Row],[TopicID]],TopicLookup[TopicID],TopicLookup[SyllabusSubject])</f>
        <v>Physics</v>
      </c>
      <c r="B1092" s="43">
        <f>_xlfn.XLOOKUP(StatementLookup[[#This Row],[TopicID]],TopicLookup[TopicID],TopicLookup[SyllabusKeyStage])</f>
        <v>4</v>
      </c>
      <c r="C1092" s="43" t="str">
        <f>_xlfn.XLOOKUP(StatementLookup[[#This Row],[TopicID]],topics!I:I,topics!D:D)</f>
        <v>KS4.Physics</v>
      </c>
      <c r="D1092" s="43" t="str">
        <f>_xlfn.XLOOKUP(StatementLookup[[#This Row],[TopicID]],topics!I:I,topics!E:E)</f>
        <v>Y9.Physics</v>
      </c>
      <c r="E1092" s="44" t="s">
        <v>90</v>
      </c>
      <c r="F1092" s="36" t="s">
        <v>10</v>
      </c>
      <c r="G1092" s="45">
        <v>4</v>
      </c>
      <c r="H1092" s="36">
        <v>3</v>
      </c>
      <c r="I1092" s="46">
        <v>3</v>
      </c>
      <c r="J109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P4</v>
      </c>
      <c r="K109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P4.3</v>
      </c>
      <c r="L109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P4.3.3</v>
      </c>
      <c r="M1092" s="26" t="str">
        <f>IF(ISERROR(_xlfn.XLOOKUP(StatementLookup[[#This Row],[TopicID]],TopicLookup[TopicID],TopicLookup[TopicTitle])),"",_xlfn.XLOOKUP(StatementLookup[[#This Row],[TopicID]],TopicLookup[TopicID],TopicLookup[TopicTitle]))</f>
        <v>Waves</v>
      </c>
      <c r="N1092" s="42" t="str">
        <f>IF(ISERROR(_xlfn.XLOOKUP(StatementLookup[[#This Row],[LessonID]],LessonLookup[LessonID],LessonLookup[LessonTitle])),"",_xlfn.XLOOKUP(StatementLookup[[#This Row],[LessonID]],LessonLookup[LessonID],LessonLookup[LessonTitle]))</f>
        <v>Refraction</v>
      </c>
      <c r="O1092" s="1" t="str">
        <f>IF(StatementLookup[[#This Row],[LearningStatementEnter]]="",StatementLookup[[#This Row],[LearningStatementAuto]],StatementLookup[[#This Row],[LearningStatementEnter]])</f>
        <v>Explain some effects of the refraction of light (explanations in terms of changing speeds are not expected)</v>
      </c>
      <c r="P1092" s="43" t="s">
        <v>2050</v>
      </c>
      <c r="Q1092" s="1" t="s">
        <v>2953</v>
      </c>
      <c r="R1092" s="1"/>
      <c r="S109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92" s="43"/>
      <c r="U1092" s="43"/>
      <c r="V1092" s="43"/>
      <c r="W1092" s="43"/>
      <c r="X1092" s="43"/>
      <c r="Y1092" s="43"/>
      <c r="Z1092" s="43"/>
      <c r="AA1092" s="43"/>
      <c r="AC1092" s="43"/>
      <c r="AD1092" s="43"/>
    </row>
    <row r="1093" spans="1:30" ht="14.65" customHeight="1" x14ac:dyDescent="0.25">
      <c r="A1093" s="42" t="str">
        <f>_xlfn.XLOOKUP(StatementLookup[[#This Row],[TopicID]],TopicLookup[TopicID],TopicLookup[SyllabusSubject])</f>
        <v>Physics</v>
      </c>
      <c r="B1093" s="43">
        <f>_xlfn.XLOOKUP(StatementLookup[[#This Row],[TopicID]],TopicLookup[TopicID],TopicLookup[SyllabusKeyStage])</f>
        <v>4</v>
      </c>
      <c r="C1093" s="43" t="str">
        <f>_xlfn.XLOOKUP(StatementLookup[[#This Row],[TopicID]],topics!I:I,topics!D:D)</f>
        <v>KS4.Physics</v>
      </c>
      <c r="D1093" s="43" t="str">
        <f>_xlfn.XLOOKUP(StatementLookup[[#This Row],[TopicID]],topics!I:I,topics!E:E)</f>
        <v>Y9.Physics</v>
      </c>
      <c r="E1093" s="44" t="s">
        <v>90</v>
      </c>
      <c r="F1093" s="36" t="s">
        <v>10</v>
      </c>
      <c r="G1093" s="45">
        <v>4</v>
      </c>
      <c r="H1093" s="36">
        <v>3</v>
      </c>
      <c r="I1093" s="46">
        <v>4</v>
      </c>
      <c r="J109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P4</v>
      </c>
      <c r="K109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P4.3</v>
      </c>
      <c r="L109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P4.3.4</v>
      </c>
      <c r="M1093" s="26" t="str">
        <f>IF(ISERROR(_xlfn.XLOOKUP(StatementLookup[[#This Row],[TopicID]],TopicLookup[TopicID],TopicLookup[TopicTitle])),"",_xlfn.XLOOKUP(StatementLookup[[#This Row],[TopicID]],TopicLookup[TopicID],TopicLookup[TopicTitle]))</f>
        <v>Waves</v>
      </c>
      <c r="N1093" s="42" t="str">
        <f>IF(ISERROR(_xlfn.XLOOKUP(StatementLookup[[#This Row],[LessonID]],LessonLookup[LessonID],LessonLookup[LessonTitle])),"",_xlfn.XLOOKUP(StatementLookup[[#This Row],[LessonID]],LessonLookup[LessonID],LessonLookup[LessonTitle]))</f>
        <v>Refraction</v>
      </c>
      <c r="O1093" s="1" t="str">
        <f>IF(StatementLookup[[#This Row],[LearningStatementEnter]]="",StatementLookup[[#This Row],[LearningStatementAuto]],StatementLookup[[#This Row],[LearningStatementEnter]])</f>
        <v>Explain how a change in wave speed can cause a change in direction</v>
      </c>
      <c r="P1093" s="43" t="s">
        <v>2051</v>
      </c>
      <c r="Q1093" s="1" t="s">
        <v>2953</v>
      </c>
      <c r="R1093" s="1"/>
      <c r="S109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93" s="43"/>
      <c r="U1093" s="43"/>
      <c r="V1093" s="43"/>
      <c r="W1093" s="43"/>
      <c r="X1093" s="43"/>
      <c r="Y1093" s="43"/>
      <c r="Z1093" s="43"/>
      <c r="AA1093" s="43"/>
      <c r="AC1093" s="43"/>
      <c r="AD1093" s="43"/>
    </row>
    <row r="1094" spans="1:30" ht="14.65" customHeight="1" x14ac:dyDescent="0.25">
      <c r="A1094" s="42" t="str">
        <f>_xlfn.XLOOKUP(StatementLookup[[#This Row],[TopicID]],TopicLookup[TopicID],TopicLookup[SyllabusSubject])</f>
        <v>Physics</v>
      </c>
      <c r="B1094" s="43">
        <f>_xlfn.XLOOKUP(StatementLookup[[#This Row],[TopicID]],TopicLookup[TopicID],TopicLookup[SyllabusKeyStage])</f>
        <v>4</v>
      </c>
      <c r="C1094" s="43" t="str">
        <f>_xlfn.XLOOKUP(StatementLookup[[#This Row],[TopicID]],topics!I:I,topics!D:D)</f>
        <v>KS4.Physics</v>
      </c>
      <c r="D1094" s="43" t="str">
        <f>_xlfn.XLOOKUP(StatementLookup[[#This Row],[TopicID]],topics!I:I,topics!E:E)</f>
        <v>Y9.Physics</v>
      </c>
      <c r="E1094" s="44" t="s">
        <v>90</v>
      </c>
      <c r="F1094" s="36" t="s">
        <v>10</v>
      </c>
      <c r="G1094" s="45">
        <v>4</v>
      </c>
      <c r="H1094" s="36">
        <v>4</v>
      </c>
      <c r="I1094" s="46">
        <v>1</v>
      </c>
      <c r="J109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P4</v>
      </c>
      <c r="K109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P4.4</v>
      </c>
      <c r="L109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P4.4.1</v>
      </c>
      <c r="M1094" s="26" t="str">
        <f>IF(ISERROR(_xlfn.XLOOKUP(StatementLookup[[#This Row],[TopicID]],TopicLookup[TopicID],TopicLookup[TopicTitle])),"",_xlfn.XLOOKUP(StatementLookup[[#This Row],[TopicID]],TopicLookup[TopicID],TopicLookup[TopicTitle]))</f>
        <v>Waves</v>
      </c>
      <c r="N1094" s="42" t="str">
        <f>IF(ISERROR(_xlfn.XLOOKUP(StatementLookup[[#This Row],[LessonID]],LessonLookup[LessonID],LessonLookup[LessonTitle])),"",_xlfn.XLOOKUP(StatementLookup[[#This Row],[LessonID]],LessonLookup[LessonID],LessonLookup[LessonTitle]))</f>
        <v>Waves Crossing Boundaries</v>
      </c>
      <c r="O1094" s="1" t="str">
        <f>IF(StatementLookup[[#This Row],[LearningStatementEnter]]="",StatementLookup[[#This Row],[LearningStatementAuto]],StatementLookup[[#This Row],[LearningStatementEnter]])</f>
        <v>Describe some effects of waves being reflected</v>
      </c>
      <c r="P1094" s="43" t="s">
        <v>2052</v>
      </c>
      <c r="Q1094" s="1" t="s">
        <v>2953</v>
      </c>
      <c r="R1094" s="1"/>
      <c r="S109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94" s="43"/>
      <c r="U1094" s="43"/>
      <c r="V1094" s="43"/>
      <c r="W1094" s="43"/>
      <c r="X1094" s="43"/>
      <c r="Y1094" s="43"/>
      <c r="Z1094" s="43"/>
      <c r="AA1094" s="43"/>
      <c r="AC1094" s="43"/>
      <c r="AD1094" s="43"/>
    </row>
    <row r="1095" spans="1:30" ht="14.65" customHeight="1" x14ac:dyDescent="0.25">
      <c r="A1095" s="42" t="str">
        <f>_xlfn.XLOOKUP(StatementLookup[[#This Row],[TopicID]],TopicLookup[TopicID],TopicLookup[SyllabusSubject])</f>
        <v>Physics</v>
      </c>
      <c r="B1095" s="43">
        <f>_xlfn.XLOOKUP(StatementLookup[[#This Row],[TopicID]],TopicLookup[TopicID],TopicLookup[SyllabusKeyStage])</f>
        <v>4</v>
      </c>
      <c r="C1095" s="43" t="str">
        <f>_xlfn.XLOOKUP(StatementLookup[[#This Row],[TopicID]],topics!I:I,topics!D:D)</f>
        <v>KS4.Physics</v>
      </c>
      <c r="D1095" s="43" t="str">
        <f>_xlfn.XLOOKUP(StatementLookup[[#This Row],[TopicID]],topics!I:I,topics!E:E)</f>
        <v>Y9.Physics</v>
      </c>
      <c r="E1095" s="44" t="s">
        <v>90</v>
      </c>
      <c r="F1095" s="36" t="s">
        <v>10</v>
      </c>
      <c r="G1095" s="45">
        <v>4</v>
      </c>
      <c r="H1095" s="36">
        <v>4</v>
      </c>
      <c r="I1095" s="46">
        <v>2</v>
      </c>
      <c r="J109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P4</v>
      </c>
      <c r="K109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P4.4</v>
      </c>
      <c r="L109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P4.4.2</v>
      </c>
      <c r="M1095" s="26" t="str">
        <f>IF(ISERROR(_xlfn.XLOOKUP(StatementLookup[[#This Row],[TopicID]],TopicLookup[TopicID],TopicLookup[TopicTitle])),"",_xlfn.XLOOKUP(StatementLookup[[#This Row],[TopicID]],TopicLookup[TopicID],TopicLookup[TopicTitle]))</f>
        <v>Waves</v>
      </c>
      <c r="N1095" s="42" t="str">
        <f>IF(ISERROR(_xlfn.XLOOKUP(StatementLookup[[#This Row],[LessonID]],LessonLookup[LessonID],LessonLookup[LessonTitle])),"",_xlfn.XLOOKUP(StatementLookup[[#This Row],[LessonID]],LessonLookup[LessonID],LessonLookup[LessonTitle]))</f>
        <v>Waves Crossing Boundaries</v>
      </c>
      <c r="O1095" s="1" t="str">
        <f>IF(StatementLookup[[#This Row],[LearningStatementEnter]]="",StatementLookup[[#This Row],[LearningStatementAuto]],StatementLookup[[#This Row],[LearningStatementEnter]])</f>
        <v>Describe some effects of waves being refracted</v>
      </c>
      <c r="P1095" s="43" t="s">
        <v>2053</v>
      </c>
      <c r="Q1095" s="1" t="s">
        <v>2953</v>
      </c>
      <c r="R1095" s="1"/>
      <c r="S109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95" s="43"/>
      <c r="U1095" s="43"/>
      <c r="V1095" s="43"/>
      <c r="W1095" s="43"/>
      <c r="X1095" s="43"/>
      <c r="Y1095" s="43"/>
      <c r="Z1095" s="43"/>
      <c r="AA1095" s="43"/>
      <c r="AC1095" s="43"/>
      <c r="AD1095" s="43"/>
    </row>
    <row r="1096" spans="1:30" ht="14.65" customHeight="1" x14ac:dyDescent="0.25">
      <c r="A1096" s="42" t="str">
        <f>_xlfn.XLOOKUP(StatementLookup[[#This Row],[TopicID]],TopicLookup[TopicID],TopicLookup[SyllabusSubject])</f>
        <v>Physics</v>
      </c>
      <c r="B1096" s="43">
        <f>_xlfn.XLOOKUP(StatementLookup[[#This Row],[TopicID]],TopicLookup[TopicID],TopicLookup[SyllabusKeyStage])</f>
        <v>4</v>
      </c>
      <c r="C1096" s="43" t="str">
        <f>_xlfn.XLOOKUP(StatementLookup[[#This Row],[TopicID]],topics!I:I,topics!D:D)</f>
        <v>KS4.Physics</v>
      </c>
      <c r="D1096" s="43" t="str">
        <f>_xlfn.XLOOKUP(StatementLookup[[#This Row],[TopicID]],topics!I:I,topics!E:E)</f>
        <v>Y9.Physics</v>
      </c>
      <c r="E1096" s="44" t="s">
        <v>90</v>
      </c>
      <c r="F1096" s="36" t="s">
        <v>10</v>
      </c>
      <c r="G1096" s="45">
        <v>4</v>
      </c>
      <c r="H1096" s="36">
        <v>4</v>
      </c>
      <c r="I1096" s="46">
        <v>3</v>
      </c>
      <c r="J109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P4</v>
      </c>
      <c r="K109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P4.4</v>
      </c>
      <c r="L109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P4.4.3</v>
      </c>
      <c r="M1096" s="26" t="str">
        <f>IF(ISERROR(_xlfn.XLOOKUP(StatementLookup[[#This Row],[TopicID]],TopicLookup[TopicID],TopicLookup[TopicTitle])),"",_xlfn.XLOOKUP(StatementLookup[[#This Row],[TopicID]],TopicLookup[TopicID],TopicLookup[TopicTitle]))</f>
        <v>Waves</v>
      </c>
      <c r="N1096" s="42" t="str">
        <f>IF(ISERROR(_xlfn.XLOOKUP(StatementLookup[[#This Row],[LessonID]],LessonLookup[LessonID],LessonLookup[LessonTitle])),"",_xlfn.XLOOKUP(StatementLookup[[#This Row],[LessonID]],LessonLookup[LessonID],LessonLookup[LessonTitle]))</f>
        <v>Waves Crossing Boundaries</v>
      </c>
      <c r="O1096" s="1" t="str">
        <f>IF(StatementLookup[[#This Row],[LearningStatementEnter]]="",StatementLookup[[#This Row],[LearningStatementAuto]],StatementLookup[[#This Row],[LearningStatementEnter]])</f>
        <v>Describe some effects of waves being transmitted and absorbed</v>
      </c>
      <c r="P1096" s="43" t="s">
        <v>2054</v>
      </c>
      <c r="Q1096" s="1" t="s">
        <v>2953</v>
      </c>
      <c r="R1096" s="1"/>
      <c r="S109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96" s="43"/>
      <c r="U1096" s="43"/>
      <c r="V1096" s="43"/>
      <c r="W1096" s="43"/>
      <c r="X1096" s="43"/>
      <c r="Y1096" s="43"/>
      <c r="Z1096" s="43"/>
      <c r="AA1096" s="43"/>
      <c r="AC1096" s="43"/>
      <c r="AD1096" s="43"/>
    </row>
    <row r="1097" spans="1:30" ht="14.65" customHeight="1" x14ac:dyDescent="0.25">
      <c r="A1097" s="42" t="str">
        <f>_xlfn.XLOOKUP(StatementLookup[[#This Row],[TopicID]],TopicLookup[TopicID],TopicLookup[SyllabusSubject])</f>
        <v>Physics</v>
      </c>
      <c r="B1097" s="43">
        <f>_xlfn.XLOOKUP(StatementLookup[[#This Row],[TopicID]],TopicLookup[TopicID],TopicLookup[SyllabusKeyStage])</f>
        <v>4</v>
      </c>
      <c r="C1097" s="43" t="str">
        <f>_xlfn.XLOOKUP(StatementLookup[[#This Row],[TopicID]],topics!I:I,topics!D:D)</f>
        <v>KS4.Physics</v>
      </c>
      <c r="D1097" s="43" t="str">
        <f>_xlfn.XLOOKUP(StatementLookup[[#This Row],[TopicID]],topics!I:I,topics!E:E)</f>
        <v>Y9.Physics</v>
      </c>
      <c r="E1097" s="44" t="s">
        <v>90</v>
      </c>
      <c r="F1097" s="36" t="s">
        <v>10</v>
      </c>
      <c r="G1097" s="45">
        <v>4</v>
      </c>
      <c r="H1097" s="36">
        <v>4</v>
      </c>
      <c r="I1097" s="46">
        <v>4</v>
      </c>
      <c r="J109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P4</v>
      </c>
      <c r="K109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P4.4</v>
      </c>
      <c r="L109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P4.4.4</v>
      </c>
      <c r="M1097" s="26" t="str">
        <f>IF(ISERROR(_xlfn.XLOOKUP(StatementLookup[[#This Row],[TopicID]],TopicLookup[TopicID],TopicLookup[TopicTitle])),"",_xlfn.XLOOKUP(StatementLookup[[#This Row],[TopicID]],TopicLookup[TopicID],TopicLookup[TopicTitle]))</f>
        <v>Waves</v>
      </c>
      <c r="N1097" s="42" t="str">
        <f>IF(ISERROR(_xlfn.XLOOKUP(StatementLookup[[#This Row],[LessonID]],LessonLookup[LessonID],LessonLookup[LessonTitle])),"",_xlfn.XLOOKUP(StatementLookup[[#This Row],[LessonID]],LessonLookup[LessonID],LessonLookup[LessonTitle]))</f>
        <v>Waves Crossing Boundaries</v>
      </c>
      <c r="O1097" s="1" t="str">
        <f>IF(StatementLookup[[#This Row],[LearningStatementEnter]]="",StatementLookup[[#This Row],[LearningStatementAuto]],StatementLookup[[#This Row],[LearningStatementEnter]])</f>
        <v>Describe how changes in velocity, frequency and wavelength are related when soundwaves go from one medium to another</v>
      </c>
      <c r="P1097" s="43" t="s">
        <v>2055</v>
      </c>
      <c r="Q1097" s="1" t="s">
        <v>2953</v>
      </c>
      <c r="R1097" s="1"/>
      <c r="S109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97" s="43"/>
      <c r="U1097" s="43"/>
      <c r="V1097" s="43"/>
      <c r="W1097" s="43"/>
      <c r="X1097" s="43"/>
      <c r="Y1097" s="43"/>
      <c r="Z1097" s="43"/>
      <c r="AA1097" s="43"/>
      <c r="AC1097" s="43"/>
      <c r="AD1097" s="43"/>
    </row>
    <row r="1098" spans="1:30" ht="14.65" customHeight="1" x14ac:dyDescent="0.25">
      <c r="A1098" s="42" t="str">
        <f>_xlfn.XLOOKUP(StatementLookup[[#This Row],[TopicID]],TopicLookup[TopicID],TopicLookup[SyllabusSubject])</f>
        <v>Physics</v>
      </c>
      <c r="B1098" s="43">
        <f>_xlfn.XLOOKUP(StatementLookup[[#This Row],[TopicID]],TopicLookup[TopicID],TopicLookup[SyllabusKeyStage])</f>
        <v>4</v>
      </c>
      <c r="C1098" s="43" t="str">
        <f>_xlfn.XLOOKUP(StatementLookup[[#This Row],[TopicID]],topics!I:I,topics!D:D)</f>
        <v>KS4.Physics</v>
      </c>
      <c r="D1098" s="43" t="str">
        <f>_xlfn.XLOOKUP(StatementLookup[[#This Row],[TopicID]],topics!I:I,topics!E:E)</f>
        <v>Y9.Physics</v>
      </c>
      <c r="E1098" s="44" t="s">
        <v>90</v>
      </c>
      <c r="F1098" s="36" t="s">
        <v>10</v>
      </c>
      <c r="G1098" s="45">
        <v>4</v>
      </c>
      <c r="H1098" s="36">
        <v>5</v>
      </c>
      <c r="I1098" s="46">
        <v>1</v>
      </c>
      <c r="J109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P4</v>
      </c>
      <c r="K109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P4.5</v>
      </c>
      <c r="L109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P4.5.1</v>
      </c>
      <c r="M1098" s="26" t="str">
        <f>IF(ISERROR(_xlfn.XLOOKUP(StatementLookup[[#This Row],[TopicID]],TopicLookup[TopicID],TopicLookup[TopicTitle])),"",_xlfn.XLOOKUP(StatementLookup[[#This Row],[TopicID]],TopicLookup[TopicID],TopicLookup[TopicTitle]))</f>
        <v>Waves</v>
      </c>
      <c r="N1098" s="42" t="str">
        <f>IF(ISERROR(_xlfn.XLOOKUP(StatementLookup[[#This Row],[LessonID]],LessonLookup[LessonID],LessonLookup[LessonTitle])),"",_xlfn.XLOOKUP(StatementLookup[[#This Row],[LessonID]],LessonLookup[LessonID],LessonLookup[LessonTitle]))</f>
        <v>Ears And Hearing</v>
      </c>
      <c r="O1098" s="1" t="str">
        <f>IF(StatementLookup[[#This Row],[LearningStatementEnter]]="",StatementLookup[[#This Row],[LearningStatementAuto]],StatementLookup[[#This Row],[LearningStatementEnter]])</f>
        <v>List the parts of the human ear, in the order in which they transmit vibrations</v>
      </c>
      <c r="P1098" s="43" t="s">
        <v>2056</v>
      </c>
      <c r="Q1098" s="1" t="s">
        <v>2953</v>
      </c>
      <c r="R1098" s="1"/>
      <c r="S109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98" s="43"/>
      <c r="U1098" s="43"/>
      <c r="V1098" s="43"/>
      <c r="W1098" s="43"/>
      <c r="X1098" s="43"/>
      <c r="Y1098" s="43"/>
      <c r="Z1098" s="43"/>
      <c r="AA1098" s="43"/>
      <c r="AC1098" s="43"/>
      <c r="AD1098" s="43"/>
    </row>
    <row r="1099" spans="1:30" ht="14.65" customHeight="1" x14ac:dyDescent="0.25">
      <c r="A1099" s="42" t="str">
        <f>_xlfn.XLOOKUP(StatementLookup[[#This Row],[TopicID]],TopicLookup[TopicID],TopicLookup[SyllabusSubject])</f>
        <v>Physics</v>
      </c>
      <c r="B1099" s="43">
        <f>_xlfn.XLOOKUP(StatementLookup[[#This Row],[TopicID]],TopicLookup[TopicID],TopicLookup[SyllabusKeyStage])</f>
        <v>4</v>
      </c>
      <c r="C1099" s="43" t="str">
        <f>_xlfn.XLOOKUP(StatementLookup[[#This Row],[TopicID]],topics!I:I,topics!D:D)</f>
        <v>KS4.Physics</v>
      </c>
      <c r="D1099" s="43" t="str">
        <f>_xlfn.XLOOKUP(StatementLookup[[#This Row],[TopicID]],topics!I:I,topics!E:E)</f>
        <v>Y9.Physics</v>
      </c>
      <c r="E1099" s="44" t="s">
        <v>90</v>
      </c>
      <c r="F1099" s="36" t="s">
        <v>10</v>
      </c>
      <c r="G1099" s="45">
        <v>4</v>
      </c>
      <c r="H1099" s="36">
        <v>5</v>
      </c>
      <c r="I1099" s="46">
        <v>2</v>
      </c>
      <c r="J109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P4</v>
      </c>
      <c r="K109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P4.5</v>
      </c>
      <c r="L109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P4.5.2</v>
      </c>
      <c r="M1099" s="26" t="str">
        <f>IF(ISERROR(_xlfn.XLOOKUP(StatementLookup[[#This Row],[TopicID]],TopicLookup[TopicID],TopicLookup[TopicTitle])),"",_xlfn.XLOOKUP(StatementLookup[[#This Row],[TopicID]],TopicLookup[TopicID],TopicLookup[TopicTitle]))</f>
        <v>Waves</v>
      </c>
      <c r="N1099" s="42" t="str">
        <f>IF(ISERROR(_xlfn.XLOOKUP(StatementLookup[[#This Row],[LessonID]],LessonLookup[LessonID],LessonLookup[LessonTitle])),"",_xlfn.XLOOKUP(StatementLookup[[#This Row],[LessonID]],LessonLookup[LessonID],LessonLookup[LessonTitle]))</f>
        <v>Ears And Hearing</v>
      </c>
      <c r="O1099" s="1" t="str">
        <f>IF(StatementLookup[[#This Row],[LearningStatementEnter]]="",StatementLookup[[#This Row],[LearningStatementAuto]],StatementLookup[[#This Row],[LearningStatementEnter]])</f>
        <v>Describe the functions of the parts of the ear</v>
      </c>
      <c r="P1099" s="43" t="s">
        <v>2057</v>
      </c>
      <c r="Q1099" s="1" t="s">
        <v>2953</v>
      </c>
      <c r="R1099" s="1"/>
      <c r="S109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099" s="43"/>
      <c r="U1099" s="43"/>
      <c r="V1099" s="43"/>
      <c r="W1099" s="43"/>
      <c r="X1099" s="43"/>
      <c r="Y1099" s="43"/>
      <c r="Z1099" s="43"/>
      <c r="AA1099" s="43"/>
      <c r="AC1099" s="43"/>
      <c r="AD1099" s="43"/>
    </row>
    <row r="1100" spans="1:30" ht="14.65" customHeight="1" x14ac:dyDescent="0.25">
      <c r="A1100" s="42" t="str">
        <f>_xlfn.XLOOKUP(StatementLookup[[#This Row],[TopicID]],TopicLookup[TopicID],TopicLookup[SyllabusSubject])</f>
        <v>Physics</v>
      </c>
      <c r="B1100" s="43">
        <f>_xlfn.XLOOKUP(StatementLookup[[#This Row],[TopicID]],TopicLookup[TopicID],TopicLookup[SyllabusKeyStage])</f>
        <v>4</v>
      </c>
      <c r="C1100" s="43" t="str">
        <f>_xlfn.XLOOKUP(StatementLookup[[#This Row],[TopicID]],topics!I:I,topics!D:D)</f>
        <v>KS4.Physics</v>
      </c>
      <c r="D1100" s="43" t="str">
        <f>_xlfn.XLOOKUP(StatementLookup[[#This Row],[TopicID]],topics!I:I,topics!E:E)</f>
        <v>Y9.Physics</v>
      </c>
      <c r="E1100" s="44" t="s">
        <v>90</v>
      </c>
      <c r="F1100" s="36" t="s">
        <v>10</v>
      </c>
      <c r="G1100" s="45">
        <v>4</v>
      </c>
      <c r="H1100" s="36">
        <v>5</v>
      </c>
      <c r="I1100" s="46">
        <v>3</v>
      </c>
      <c r="J110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P4</v>
      </c>
      <c r="K110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P4.5</v>
      </c>
      <c r="L110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P4.5.3</v>
      </c>
      <c r="M1100" s="26" t="str">
        <f>IF(ISERROR(_xlfn.XLOOKUP(StatementLookup[[#This Row],[TopicID]],TopicLookup[TopicID],TopicLookup[TopicTitle])),"",_xlfn.XLOOKUP(StatementLookup[[#This Row],[TopicID]],TopicLookup[TopicID],TopicLookup[TopicTitle]))</f>
        <v>Waves</v>
      </c>
      <c r="N1100" s="42" t="str">
        <f>IF(ISERROR(_xlfn.XLOOKUP(StatementLookup[[#This Row],[LessonID]],LessonLookup[LessonID],LessonLookup[LessonTitle])),"",_xlfn.XLOOKUP(StatementLookup[[#This Row],[LessonID]],LessonLookup[LessonID],LessonLookup[LessonTitle]))</f>
        <v>Ears And Hearing</v>
      </c>
      <c r="O1100" s="1" t="str">
        <f>IF(StatementLookup[[#This Row],[LearningStatementEnter]]="",StatementLookup[[#This Row],[LearningStatementAuto]],StatementLookup[[#This Row],[LearningStatementEnter]])</f>
        <v>Describe how sound waves in air are converted to vibrations in solids</v>
      </c>
      <c r="P1100" s="43" t="s">
        <v>2058</v>
      </c>
      <c r="Q1100" s="1" t="s">
        <v>2953</v>
      </c>
      <c r="R1100" s="1"/>
      <c r="S110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00" s="43"/>
      <c r="U1100" s="43"/>
      <c r="V1100" s="43"/>
      <c r="W1100" s="43"/>
      <c r="X1100" s="43"/>
      <c r="Y1100" s="43"/>
      <c r="Z1100" s="43"/>
      <c r="AA1100" s="43"/>
      <c r="AC1100" s="43"/>
      <c r="AD1100" s="43"/>
    </row>
    <row r="1101" spans="1:30" ht="14.65" customHeight="1" x14ac:dyDescent="0.25">
      <c r="A1101" s="42" t="str">
        <f>_xlfn.XLOOKUP(StatementLookup[[#This Row],[TopicID]],TopicLookup[TopicID],TopicLookup[SyllabusSubject])</f>
        <v>Physics</v>
      </c>
      <c r="B1101" s="43">
        <f>_xlfn.XLOOKUP(StatementLookup[[#This Row],[TopicID]],TopicLookup[TopicID],TopicLookup[SyllabusKeyStage])</f>
        <v>4</v>
      </c>
      <c r="C1101" s="43" t="str">
        <f>_xlfn.XLOOKUP(StatementLookup[[#This Row],[TopicID]],topics!I:I,topics!D:D)</f>
        <v>KS4.Physics</v>
      </c>
      <c r="D1101" s="43" t="str">
        <f>_xlfn.XLOOKUP(StatementLookup[[#This Row],[TopicID]],topics!I:I,topics!E:E)</f>
        <v>Y9.Physics</v>
      </c>
      <c r="E1101" s="44" t="s">
        <v>90</v>
      </c>
      <c r="F1101" s="36" t="s">
        <v>10</v>
      </c>
      <c r="G1101" s="45">
        <v>4</v>
      </c>
      <c r="H1101" s="36">
        <v>5</v>
      </c>
      <c r="I1101" s="46">
        <v>4</v>
      </c>
      <c r="J110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P4</v>
      </c>
      <c r="K110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P4.5</v>
      </c>
      <c r="L110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P4.5.4</v>
      </c>
      <c r="M1101" s="26" t="str">
        <f>IF(ISERROR(_xlfn.XLOOKUP(StatementLookup[[#This Row],[TopicID]],TopicLookup[TopicID],TopicLookup[TopicTitle])),"",_xlfn.XLOOKUP(StatementLookup[[#This Row],[TopicID]],TopicLookup[TopicID],TopicLookup[TopicTitle]))</f>
        <v>Waves</v>
      </c>
      <c r="N1101" s="42" t="str">
        <f>IF(ISERROR(_xlfn.XLOOKUP(StatementLookup[[#This Row],[LessonID]],LessonLookup[LessonID],LessonLookup[LessonTitle])),"",_xlfn.XLOOKUP(StatementLookup[[#This Row],[LessonID]],LessonLookup[LessonID],LessonLookup[LessonTitle]))</f>
        <v>Ears And Hearing</v>
      </c>
      <c r="O1101" s="1" t="str">
        <f>IF(StatementLookup[[#This Row],[LearningStatementEnter]]="",StatementLookup[[#This Row],[LearningStatementAuto]],StatementLookup[[#This Row],[LearningStatementEnter]])</f>
        <v>Describe some factors that affect how well sound waves transfer energy to solids</v>
      </c>
      <c r="P1101" s="43" t="s">
        <v>2059</v>
      </c>
      <c r="Q1101" s="1" t="s">
        <v>2953</v>
      </c>
      <c r="R1101" s="1"/>
      <c r="S110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01" s="43"/>
      <c r="U1101" s="43"/>
      <c r="V1101" s="43"/>
      <c r="W1101" s="43"/>
      <c r="X1101" s="43"/>
      <c r="Y1101" s="43"/>
      <c r="Z1101" s="43"/>
      <c r="AA1101" s="43"/>
      <c r="AC1101" s="43"/>
      <c r="AD1101" s="43"/>
    </row>
    <row r="1102" spans="1:30" ht="14.65" customHeight="1" x14ac:dyDescent="0.25">
      <c r="A1102" s="42" t="str">
        <f>_xlfn.XLOOKUP(StatementLookup[[#This Row],[TopicID]],TopicLookup[TopicID],TopicLookup[SyllabusSubject])</f>
        <v>Physics</v>
      </c>
      <c r="B1102" s="43">
        <f>_xlfn.XLOOKUP(StatementLookup[[#This Row],[TopicID]],TopicLookup[TopicID],TopicLookup[SyllabusKeyStage])</f>
        <v>4</v>
      </c>
      <c r="C1102" s="43" t="str">
        <f>_xlfn.XLOOKUP(StatementLookup[[#This Row],[TopicID]],topics!I:I,topics!D:D)</f>
        <v>KS4.Physics</v>
      </c>
      <c r="D1102" s="43" t="str">
        <f>_xlfn.XLOOKUP(StatementLookup[[#This Row],[TopicID]],topics!I:I,topics!E:E)</f>
        <v>Y9.Physics</v>
      </c>
      <c r="E1102" s="44" t="s">
        <v>90</v>
      </c>
      <c r="F1102" s="36" t="s">
        <v>10</v>
      </c>
      <c r="G1102" s="45">
        <v>4</v>
      </c>
      <c r="H1102" s="36">
        <v>5</v>
      </c>
      <c r="I1102" s="46">
        <v>5</v>
      </c>
      <c r="J110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P4</v>
      </c>
      <c r="K110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P4.5</v>
      </c>
      <c r="L110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P4.5.5</v>
      </c>
      <c r="M1102" s="26" t="str">
        <f>IF(ISERROR(_xlfn.XLOOKUP(StatementLookup[[#This Row],[TopicID]],TopicLookup[TopicID],TopicLookup[TopicTitle])),"",_xlfn.XLOOKUP(StatementLookup[[#This Row],[TopicID]],TopicLookup[TopicID],TopicLookup[TopicTitle]))</f>
        <v>Waves</v>
      </c>
      <c r="N1102" s="42" t="str">
        <f>IF(ISERROR(_xlfn.XLOOKUP(StatementLookup[[#This Row],[LessonID]],LessonLookup[LessonID],LessonLookup[LessonTitle])),"",_xlfn.XLOOKUP(StatementLookup[[#This Row],[LessonID]],LessonLookup[LessonID],LessonLookup[LessonTitle]))</f>
        <v>Ears And Hearing</v>
      </c>
      <c r="O1102" s="1" t="str">
        <f>IF(StatementLookup[[#This Row],[LearningStatementEnter]]="",StatementLookup[[#This Row],[LearningStatementAuto]],StatementLookup[[#This Row],[LearningStatementEnter]])</f>
        <v>Explain why the human ear can only detect a certain range of frequencies</v>
      </c>
      <c r="P1102" s="43" t="s">
        <v>2060</v>
      </c>
      <c r="Q1102" s="1" t="s">
        <v>2953</v>
      </c>
      <c r="R1102" s="1"/>
      <c r="S110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02" s="43"/>
      <c r="U1102" s="43"/>
      <c r="V1102" s="43"/>
      <c r="W1102" s="43"/>
      <c r="X1102" s="43"/>
      <c r="Y1102" s="43"/>
      <c r="Z1102" s="43"/>
      <c r="AA1102" s="43"/>
      <c r="AC1102" s="43"/>
      <c r="AD1102" s="43"/>
    </row>
    <row r="1103" spans="1:30" ht="14.65" customHeight="1" x14ac:dyDescent="0.25">
      <c r="A1103" s="42" t="str">
        <f>_xlfn.XLOOKUP(StatementLookup[[#This Row],[TopicID]],TopicLookup[TopicID],TopicLookup[SyllabusSubject])</f>
        <v>Physics</v>
      </c>
      <c r="B1103" s="43">
        <f>_xlfn.XLOOKUP(StatementLookup[[#This Row],[TopicID]],TopicLookup[TopicID],TopicLookup[SyllabusKeyStage])</f>
        <v>4</v>
      </c>
      <c r="C1103" s="43" t="str">
        <f>_xlfn.XLOOKUP(StatementLookup[[#This Row],[TopicID]],topics!I:I,topics!D:D)</f>
        <v>KS4.Physics</v>
      </c>
      <c r="D1103" s="43" t="str">
        <f>_xlfn.XLOOKUP(StatementLookup[[#This Row],[TopicID]],topics!I:I,topics!E:E)</f>
        <v>Y9.Physics</v>
      </c>
      <c r="E1103" s="44" t="s">
        <v>90</v>
      </c>
      <c r="F1103" s="36" t="s">
        <v>10</v>
      </c>
      <c r="G1103" s="45">
        <v>4</v>
      </c>
      <c r="H1103" s="36">
        <v>6</v>
      </c>
      <c r="I1103" s="46">
        <v>1</v>
      </c>
      <c r="J110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P4</v>
      </c>
      <c r="K110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P4.6</v>
      </c>
      <c r="L110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P4.6.1</v>
      </c>
      <c r="M1103" s="26" t="str">
        <f>IF(ISERROR(_xlfn.XLOOKUP(StatementLookup[[#This Row],[TopicID]],TopicLookup[TopicID],TopicLookup[TopicTitle])),"",_xlfn.XLOOKUP(StatementLookup[[#This Row],[TopicID]],TopicLookup[TopicID],TopicLookup[TopicTitle]))</f>
        <v>Waves</v>
      </c>
      <c r="N1103" s="42" t="str">
        <f>IF(ISERROR(_xlfn.XLOOKUP(StatementLookup[[#This Row],[LessonID]],LessonLookup[LessonID],LessonLookup[LessonTitle])),"",_xlfn.XLOOKUP(StatementLookup[[#This Row],[LessonID]],LessonLookup[LessonID],LessonLookup[LessonTitle]))</f>
        <v>Ultrasound</v>
      </c>
      <c r="O1103" s="1" t="str">
        <f>IF(StatementLookup[[#This Row],[LearningStatementEnter]]="",StatementLookup[[#This Row],[LearningStatementAuto]],StatementLookup[[#This Row],[LearningStatementEnter]])</f>
        <v>Calculate the depth of water from information about time and wave velocity</v>
      </c>
      <c r="P1103" s="43" t="s">
        <v>2061</v>
      </c>
      <c r="Q1103" s="1" t="s">
        <v>2953</v>
      </c>
      <c r="R1103" s="1"/>
      <c r="S110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03" s="43"/>
      <c r="U1103" s="43"/>
      <c r="V1103" s="43"/>
      <c r="W1103" s="43"/>
      <c r="X1103" s="43"/>
      <c r="Y1103" s="43"/>
      <c r="Z1103" s="43"/>
      <c r="AA1103" s="43"/>
      <c r="AC1103" s="43"/>
      <c r="AD1103" s="43"/>
    </row>
    <row r="1104" spans="1:30" ht="14.65" customHeight="1" x14ac:dyDescent="0.25">
      <c r="A1104" s="42" t="str">
        <f>_xlfn.XLOOKUP(StatementLookup[[#This Row],[TopicID]],TopicLookup[TopicID],TopicLookup[SyllabusSubject])</f>
        <v>Physics</v>
      </c>
      <c r="B1104" s="43">
        <f>_xlfn.XLOOKUP(StatementLookup[[#This Row],[TopicID]],TopicLookup[TopicID],TopicLookup[SyllabusKeyStage])</f>
        <v>4</v>
      </c>
      <c r="C1104" s="43" t="str">
        <f>_xlfn.XLOOKUP(StatementLookup[[#This Row],[TopicID]],topics!I:I,topics!D:D)</f>
        <v>KS4.Physics</v>
      </c>
      <c r="D1104" s="43" t="str">
        <f>_xlfn.XLOOKUP(StatementLookup[[#This Row],[TopicID]],topics!I:I,topics!E:E)</f>
        <v>Y9.Physics</v>
      </c>
      <c r="E1104" s="44" t="s">
        <v>90</v>
      </c>
      <c r="F1104" s="36" t="s">
        <v>10</v>
      </c>
      <c r="G1104" s="45">
        <v>4</v>
      </c>
      <c r="H1104" s="36">
        <v>6</v>
      </c>
      <c r="I1104" s="46">
        <v>2</v>
      </c>
      <c r="J110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P4</v>
      </c>
      <c r="K110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P4.6</v>
      </c>
      <c r="L110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P4.6.2</v>
      </c>
      <c r="M1104" s="26" t="str">
        <f>IF(ISERROR(_xlfn.XLOOKUP(StatementLookup[[#This Row],[TopicID]],TopicLookup[TopicID],TopicLookup[TopicTitle])),"",_xlfn.XLOOKUP(StatementLookup[[#This Row],[TopicID]],TopicLookup[TopicID],TopicLookup[TopicTitle]))</f>
        <v>Waves</v>
      </c>
      <c r="N1104" s="42" t="str">
        <f>IF(ISERROR(_xlfn.XLOOKUP(StatementLookup[[#This Row],[LessonID]],LessonLookup[LessonID],LessonLookup[LessonTitle])),"",_xlfn.XLOOKUP(StatementLookup[[#This Row],[LessonID]],LessonLookup[LessonID],LessonLookup[LessonTitle]))</f>
        <v>Ultrasound</v>
      </c>
      <c r="O1104" s="1" t="str">
        <f>IF(StatementLookup[[#This Row],[LearningStatementEnter]]="",StatementLookup[[#This Row],[LearningStatementAuto]],StatementLookup[[#This Row],[LearningStatementEnter]])</f>
        <v>Recall that sound with frequencies greater than 20 000 Hz is called ultrasound</v>
      </c>
      <c r="P1104" s="43" t="s">
        <v>2062</v>
      </c>
      <c r="Q1104" s="1" t="s">
        <v>2953</v>
      </c>
      <c r="R1104" s="1"/>
      <c r="S110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04" s="43"/>
      <c r="U1104" s="43"/>
      <c r="V1104" s="43"/>
      <c r="W1104" s="43"/>
      <c r="X1104" s="43"/>
      <c r="Y1104" s="43"/>
      <c r="Z1104" s="43"/>
      <c r="AA1104" s="43"/>
      <c r="AC1104" s="43"/>
      <c r="AD1104" s="43"/>
    </row>
    <row r="1105" spans="1:30" ht="14.65" customHeight="1" x14ac:dyDescent="0.25">
      <c r="A1105" s="42" t="str">
        <f>_xlfn.XLOOKUP(StatementLookup[[#This Row],[TopicID]],TopicLookup[TopicID],TopicLookup[SyllabusSubject])</f>
        <v>Physics</v>
      </c>
      <c r="B1105" s="43">
        <f>_xlfn.XLOOKUP(StatementLookup[[#This Row],[TopicID]],TopicLookup[TopicID],TopicLookup[SyllabusKeyStage])</f>
        <v>4</v>
      </c>
      <c r="C1105" s="43" t="str">
        <f>_xlfn.XLOOKUP(StatementLookup[[#This Row],[TopicID]],topics!I:I,topics!D:D)</f>
        <v>KS4.Physics</v>
      </c>
      <c r="D1105" s="43" t="str">
        <f>_xlfn.XLOOKUP(StatementLookup[[#This Row],[TopicID]],topics!I:I,topics!E:E)</f>
        <v>Y9.Physics</v>
      </c>
      <c r="E1105" s="44" t="s">
        <v>90</v>
      </c>
      <c r="F1105" s="36" t="s">
        <v>10</v>
      </c>
      <c r="G1105" s="45">
        <v>4</v>
      </c>
      <c r="H1105" s="36">
        <v>6</v>
      </c>
      <c r="I1105" s="46">
        <v>3</v>
      </c>
      <c r="J110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P4</v>
      </c>
      <c r="K110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P4.6</v>
      </c>
      <c r="L110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P4.6.3</v>
      </c>
      <c r="M1105" s="26" t="str">
        <f>IF(ISERROR(_xlfn.XLOOKUP(StatementLookup[[#This Row],[TopicID]],TopicLookup[TopicID],TopicLookup[TopicTitle])),"",_xlfn.XLOOKUP(StatementLookup[[#This Row],[TopicID]],TopicLookup[TopicID],TopicLookup[TopicTitle]))</f>
        <v>Waves</v>
      </c>
      <c r="N1105" s="42" t="str">
        <f>IF(ISERROR(_xlfn.XLOOKUP(StatementLookup[[#This Row],[LessonID]],LessonLookup[LessonID],LessonLookup[LessonTitle])),"",_xlfn.XLOOKUP(StatementLookup[[#This Row],[LessonID]],LessonLookup[LessonID],LessonLookup[LessonTitle]))</f>
        <v>Ultrasound</v>
      </c>
      <c r="O1105" s="1" t="str">
        <f>IF(StatementLookup[[#This Row],[LearningStatementEnter]]="",StatementLookup[[#This Row],[LearningStatementAuto]],StatementLookup[[#This Row],[LearningStatementEnter]])</f>
        <v>Explain how ultrasound is used in sonar</v>
      </c>
      <c r="P1105" s="43" t="s">
        <v>2063</v>
      </c>
      <c r="Q1105" s="1" t="s">
        <v>2953</v>
      </c>
      <c r="R1105" s="1"/>
      <c r="S110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05" s="43"/>
      <c r="U1105" s="43"/>
      <c r="V1105" s="43"/>
      <c r="W1105" s="43"/>
      <c r="X1105" s="43"/>
      <c r="Y1105" s="43"/>
      <c r="Z1105" s="43"/>
      <c r="AA1105" s="43"/>
      <c r="AC1105" s="43"/>
      <c r="AD1105" s="43"/>
    </row>
    <row r="1106" spans="1:30" ht="14.65" customHeight="1" x14ac:dyDescent="0.25">
      <c r="A1106" s="42" t="str">
        <f>_xlfn.XLOOKUP(StatementLookup[[#This Row],[TopicID]],TopicLookup[TopicID],TopicLookup[SyllabusSubject])</f>
        <v>Physics</v>
      </c>
      <c r="B1106" s="43">
        <f>_xlfn.XLOOKUP(StatementLookup[[#This Row],[TopicID]],TopicLookup[TopicID],TopicLookup[SyllabusKeyStage])</f>
        <v>4</v>
      </c>
      <c r="C1106" s="43" t="str">
        <f>_xlfn.XLOOKUP(StatementLookup[[#This Row],[TopicID]],topics!I:I,topics!D:D)</f>
        <v>KS4.Physics</v>
      </c>
      <c r="D1106" s="43" t="str">
        <f>_xlfn.XLOOKUP(StatementLookup[[#This Row],[TopicID]],topics!I:I,topics!E:E)</f>
        <v>Y9.Physics</v>
      </c>
      <c r="E1106" s="44" t="s">
        <v>90</v>
      </c>
      <c r="F1106" s="36" t="s">
        <v>10</v>
      </c>
      <c r="G1106" s="45">
        <v>4</v>
      </c>
      <c r="H1106" s="36">
        <v>6</v>
      </c>
      <c r="I1106" s="46">
        <v>4</v>
      </c>
      <c r="J110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P4</v>
      </c>
      <c r="K110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P4.6</v>
      </c>
      <c r="L110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P4.6.4</v>
      </c>
      <c r="M1106" s="26" t="str">
        <f>IF(ISERROR(_xlfn.XLOOKUP(StatementLookup[[#This Row],[TopicID]],TopicLookup[TopicID],TopicLookup[TopicTitle])),"",_xlfn.XLOOKUP(StatementLookup[[#This Row],[TopicID]],TopicLookup[TopicID],TopicLookup[TopicTitle]))</f>
        <v>Waves</v>
      </c>
      <c r="N1106" s="42" t="str">
        <f>IF(ISERROR(_xlfn.XLOOKUP(StatementLookup[[#This Row],[LessonID]],LessonLookup[LessonID],LessonLookup[LessonTitle])),"",_xlfn.XLOOKUP(StatementLookup[[#This Row],[LessonID]],LessonLookup[LessonID],LessonLookup[LessonTitle]))</f>
        <v>Ultrasound</v>
      </c>
      <c r="O1106" s="1" t="str">
        <f>IF(StatementLookup[[#This Row],[LearningStatementEnter]]="",StatementLookup[[#This Row],[LearningStatementAuto]],StatementLookup[[#This Row],[LearningStatementEnter]])</f>
        <v>Describe uses of ultrasound in body scanning</v>
      </c>
      <c r="P1106" s="43" t="s">
        <v>2064</v>
      </c>
      <c r="Q1106" s="1" t="s">
        <v>2953</v>
      </c>
      <c r="R1106" s="1"/>
      <c r="S110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06" s="43"/>
      <c r="U1106" s="43"/>
      <c r="V1106" s="43"/>
      <c r="W1106" s="43"/>
      <c r="X1106" s="43"/>
      <c r="Y1106" s="43"/>
      <c r="Z1106" s="43"/>
      <c r="AA1106" s="43"/>
      <c r="AC1106" s="43"/>
      <c r="AD1106" s="43"/>
    </row>
    <row r="1107" spans="1:30" ht="14.65" customHeight="1" x14ac:dyDescent="0.25">
      <c r="A1107" s="42" t="str">
        <f>_xlfn.XLOOKUP(StatementLookup[[#This Row],[TopicID]],TopicLookup[TopicID],TopicLookup[SyllabusSubject])</f>
        <v>Physics</v>
      </c>
      <c r="B1107" s="43">
        <f>_xlfn.XLOOKUP(StatementLookup[[#This Row],[TopicID]],TopicLookup[TopicID],TopicLookup[SyllabusKeyStage])</f>
        <v>4</v>
      </c>
      <c r="C1107" s="43" t="str">
        <f>_xlfn.XLOOKUP(StatementLookup[[#This Row],[TopicID]],topics!I:I,topics!D:D)</f>
        <v>KS4.Physics</v>
      </c>
      <c r="D1107" s="43" t="str">
        <f>_xlfn.XLOOKUP(StatementLookup[[#This Row],[TopicID]],topics!I:I,topics!E:E)</f>
        <v>Y9.Physics</v>
      </c>
      <c r="E1107" s="44" t="s">
        <v>90</v>
      </c>
      <c r="F1107" s="36" t="s">
        <v>10</v>
      </c>
      <c r="G1107" s="45">
        <v>4</v>
      </c>
      <c r="H1107" s="36">
        <v>6</v>
      </c>
      <c r="I1107" s="46">
        <v>5</v>
      </c>
      <c r="J110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P4</v>
      </c>
      <c r="K110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P4.6</v>
      </c>
      <c r="L110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P4.6.5</v>
      </c>
      <c r="M1107" s="26" t="str">
        <f>IF(ISERROR(_xlfn.XLOOKUP(StatementLookup[[#This Row],[TopicID]],TopicLookup[TopicID],TopicLookup[TopicTitle])),"",_xlfn.XLOOKUP(StatementLookup[[#This Row],[TopicID]],TopicLookup[TopicID],TopicLookup[TopicTitle]))</f>
        <v>Waves</v>
      </c>
      <c r="N1107" s="42" t="str">
        <f>IF(ISERROR(_xlfn.XLOOKUP(StatementLookup[[#This Row],[LessonID]],LessonLookup[LessonID],LessonLookup[LessonTitle])),"",_xlfn.XLOOKUP(StatementLookup[[#This Row],[LessonID]],LessonLookup[LessonID],LessonLookup[LessonTitle]))</f>
        <v>Ultrasound</v>
      </c>
      <c r="O1107" s="1" t="str">
        <f>IF(StatementLookup[[#This Row],[LearningStatementEnter]]="",StatementLookup[[#This Row],[LearningStatementAuto]],StatementLookup[[#This Row],[LearningStatementEnter]])</f>
        <v>Explain how ultrasound is used in foetal scanning</v>
      </c>
      <c r="P1107" s="43" t="s">
        <v>2065</v>
      </c>
      <c r="Q1107" s="1" t="s">
        <v>2953</v>
      </c>
      <c r="R1107" s="1"/>
      <c r="S110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07" s="43"/>
      <c r="U1107" s="43"/>
      <c r="V1107" s="43"/>
      <c r="W1107" s="43"/>
      <c r="X1107" s="43"/>
      <c r="Y1107" s="43"/>
      <c r="Z1107" s="43"/>
      <c r="AA1107" s="43"/>
      <c r="AC1107" s="43"/>
      <c r="AD1107" s="43"/>
    </row>
    <row r="1108" spans="1:30" ht="14.65" customHeight="1" x14ac:dyDescent="0.25">
      <c r="A1108" s="42" t="str">
        <f>_xlfn.XLOOKUP(StatementLookup[[#This Row],[TopicID]],TopicLookup[TopicID],TopicLookup[SyllabusSubject])</f>
        <v>Physics</v>
      </c>
      <c r="B1108" s="43">
        <f>_xlfn.XLOOKUP(StatementLookup[[#This Row],[TopicID]],TopicLookup[TopicID],TopicLookup[SyllabusKeyStage])</f>
        <v>4</v>
      </c>
      <c r="C1108" s="43" t="str">
        <f>_xlfn.XLOOKUP(StatementLookup[[#This Row],[TopicID]],topics!I:I,topics!D:D)</f>
        <v>KS4.Physics</v>
      </c>
      <c r="D1108" s="43" t="str">
        <f>_xlfn.XLOOKUP(StatementLookup[[#This Row],[TopicID]],topics!I:I,topics!E:E)</f>
        <v>Y9.Physics</v>
      </c>
      <c r="E1108" s="44" t="s">
        <v>90</v>
      </c>
      <c r="F1108" s="36" t="s">
        <v>10</v>
      </c>
      <c r="G1108" s="45">
        <v>4</v>
      </c>
      <c r="H1108" s="36">
        <v>7</v>
      </c>
      <c r="I1108" s="46">
        <v>1</v>
      </c>
      <c r="J110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P4</v>
      </c>
      <c r="K110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P4.7</v>
      </c>
      <c r="L110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P4.7.1</v>
      </c>
      <c r="M1108" s="26" t="str">
        <f>IF(ISERROR(_xlfn.XLOOKUP(StatementLookup[[#This Row],[TopicID]],TopicLookup[TopicID],TopicLookup[TopicTitle])),"",_xlfn.XLOOKUP(StatementLookup[[#This Row],[TopicID]],TopicLookup[TopicID],TopicLookup[TopicTitle]))</f>
        <v>Waves</v>
      </c>
      <c r="N1108" s="42" t="str">
        <f>IF(ISERROR(_xlfn.XLOOKUP(StatementLookup[[#This Row],[LessonID]],LessonLookup[LessonID],LessonLookup[LessonTitle])),"",_xlfn.XLOOKUP(StatementLookup[[#This Row],[LessonID]],LessonLookup[LessonID],LessonLookup[LessonTitle]))</f>
        <v>Infrasound</v>
      </c>
      <c r="O1108" s="1" t="str">
        <f>IF(StatementLookup[[#This Row],[LearningStatementEnter]]="",StatementLookup[[#This Row],[LearningStatementAuto]],StatementLookup[[#This Row],[LearningStatementEnter]])</f>
        <v>Recall that sound with frequencies less than 20Hz is called infrasound</v>
      </c>
      <c r="P1108" s="43" t="s">
        <v>2066</v>
      </c>
      <c r="Q1108" s="1" t="s">
        <v>2953</v>
      </c>
      <c r="R1108" s="1"/>
      <c r="S110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08" s="43"/>
      <c r="U1108" s="43"/>
      <c r="V1108" s="43"/>
      <c r="W1108" s="43"/>
      <c r="X1108" s="43"/>
      <c r="Y1108" s="43"/>
      <c r="Z1108" s="43"/>
      <c r="AA1108" s="43"/>
      <c r="AC1108" s="43"/>
      <c r="AD1108" s="43"/>
    </row>
    <row r="1109" spans="1:30" ht="14.65" customHeight="1" x14ac:dyDescent="0.25">
      <c r="A1109" s="42" t="str">
        <f>_xlfn.XLOOKUP(StatementLookup[[#This Row],[TopicID]],TopicLookup[TopicID],TopicLookup[SyllabusSubject])</f>
        <v>Physics</v>
      </c>
      <c r="B1109" s="43">
        <f>_xlfn.XLOOKUP(StatementLookup[[#This Row],[TopicID]],TopicLookup[TopicID],TopicLookup[SyllabusKeyStage])</f>
        <v>4</v>
      </c>
      <c r="C1109" s="43" t="str">
        <f>_xlfn.XLOOKUP(StatementLookup[[#This Row],[TopicID]],topics!I:I,topics!D:D)</f>
        <v>KS4.Physics</v>
      </c>
      <c r="D1109" s="43" t="str">
        <f>_xlfn.XLOOKUP(StatementLookup[[#This Row],[TopicID]],topics!I:I,topics!E:E)</f>
        <v>Y9.Physics</v>
      </c>
      <c r="E1109" s="44" t="s">
        <v>90</v>
      </c>
      <c r="F1109" s="36" t="s">
        <v>10</v>
      </c>
      <c r="G1109" s="45">
        <v>4</v>
      </c>
      <c r="H1109" s="36">
        <v>7</v>
      </c>
      <c r="I1109" s="46">
        <v>2</v>
      </c>
      <c r="J110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P4</v>
      </c>
      <c r="K110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P4.7</v>
      </c>
      <c r="L110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P4.7.2</v>
      </c>
      <c r="M1109" s="26" t="str">
        <f>IF(ISERROR(_xlfn.XLOOKUP(StatementLookup[[#This Row],[TopicID]],TopicLookup[TopicID],TopicLookup[TopicTitle])),"",_xlfn.XLOOKUP(StatementLookup[[#This Row],[TopicID]],TopicLookup[TopicID],TopicLookup[TopicTitle]))</f>
        <v>Waves</v>
      </c>
      <c r="N1109" s="42" t="str">
        <f>IF(ISERROR(_xlfn.XLOOKUP(StatementLookup[[#This Row],[LessonID]],LessonLookup[LessonID],LessonLookup[LessonTitle])),"",_xlfn.XLOOKUP(StatementLookup[[#This Row],[LessonID]],LessonLookup[LessonID],LessonLookup[LessonTitle]))</f>
        <v>Infrasound</v>
      </c>
      <c r="O1109" s="1" t="str">
        <f>IF(StatementLookup[[#This Row],[LearningStatementEnter]]="",StatementLookup[[#This Row],[LearningStatementAuto]],StatementLookup[[#This Row],[LearningStatementEnter]])</f>
        <v>Describe some uses of infrasound</v>
      </c>
      <c r="P1109" s="43" t="s">
        <v>2067</v>
      </c>
      <c r="Q1109" s="1" t="s">
        <v>2953</v>
      </c>
      <c r="R1109" s="1"/>
      <c r="S110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09" s="43"/>
      <c r="U1109" s="43"/>
      <c r="V1109" s="43"/>
      <c r="W1109" s="43"/>
      <c r="X1109" s="43"/>
      <c r="Y1109" s="43"/>
      <c r="Z1109" s="43"/>
      <c r="AA1109" s="43"/>
      <c r="AC1109" s="43"/>
      <c r="AD1109" s="43"/>
    </row>
    <row r="1110" spans="1:30" ht="14.65" customHeight="1" x14ac:dyDescent="0.25">
      <c r="A1110" s="42" t="str">
        <f>_xlfn.XLOOKUP(StatementLookup[[#This Row],[TopicID]],TopicLookup[TopicID],TopicLookup[SyllabusSubject])</f>
        <v>Physics</v>
      </c>
      <c r="B1110" s="43">
        <f>_xlfn.XLOOKUP(StatementLookup[[#This Row],[TopicID]],TopicLookup[TopicID],TopicLookup[SyllabusKeyStage])</f>
        <v>4</v>
      </c>
      <c r="C1110" s="43" t="str">
        <f>_xlfn.XLOOKUP(StatementLookup[[#This Row],[TopicID]],topics!I:I,topics!D:D)</f>
        <v>KS4.Physics</v>
      </c>
      <c r="D1110" s="43" t="str">
        <f>_xlfn.XLOOKUP(StatementLookup[[#This Row],[TopicID]],topics!I:I,topics!E:E)</f>
        <v>Y9.Physics</v>
      </c>
      <c r="E1110" s="44" t="s">
        <v>90</v>
      </c>
      <c r="F1110" s="36" t="s">
        <v>10</v>
      </c>
      <c r="G1110" s="45">
        <v>4</v>
      </c>
      <c r="H1110" s="36">
        <v>7</v>
      </c>
      <c r="I1110" s="46">
        <v>3</v>
      </c>
      <c r="J111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P4</v>
      </c>
      <c r="K111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P4.7</v>
      </c>
      <c r="L111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P4.7.3</v>
      </c>
      <c r="M1110" s="26" t="str">
        <f>IF(ISERROR(_xlfn.XLOOKUP(StatementLookup[[#This Row],[TopicID]],TopicLookup[TopicID],TopicLookup[TopicTitle])),"",_xlfn.XLOOKUP(StatementLookup[[#This Row],[TopicID]],TopicLookup[TopicID],TopicLookup[TopicTitle]))</f>
        <v>Waves</v>
      </c>
      <c r="N1110" s="42" t="str">
        <f>IF(ISERROR(_xlfn.XLOOKUP(StatementLookup[[#This Row],[LessonID]],LessonLookup[LessonID],LessonLookup[LessonTitle])),"",_xlfn.XLOOKUP(StatementLookup[[#This Row],[LessonID]],LessonLookup[LessonID],LessonLookup[LessonTitle]))</f>
        <v>Infrasound</v>
      </c>
      <c r="O1110" s="1" t="str">
        <f>IF(StatementLookup[[#This Row],[LearningStatementEnter]]="",StatementLookup[[#This Row],[LearningStatementAuto]],StatementLookup[[#This Row],[LearningStatementEnter]])</f>
        <v>Recall that some seismic waves are infra sound waves</v>
      </c>
      <c r="P1110" s="43" t="s">
        <v>2068</v>
      </c>
      <c r="Q1110" s="1" t="s">
        <v>2953</v>
      </c>
      <c r="R1110" s="1"/>
      <c r="S111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10" s="43"/>
      <c r="U1110" s="43"/>
      <c r="V1110" s="43"/>
      <c r="W1110" s="43"/>
      <c r="X1110" s="43"/>
      <c r="Y1110" s="43"/>
      <c r="Z1110" s="43"/>
      <c r="AA1110" s="43"/>
      <c r="AC1110" s="43"/>
      <c r="AD1110" s="43"/>
    </row>
    <row r="1111" spans="1:30" ht="14.65" customHeight="1" x14ac:dyDescent="0.25">
      <c r="A1111" s="42" t="str">
        <f>_xlfn.XLOOKUP(StatementLookup[[#This Row],[TopicID]],TopicLookup[TopicID],TopicLookup[SyllabusSubject])</f>
        <v>Physics</v>
      </c>
      <c r="B1111" s="43">
        <f>_xlfn.XLOOKUP(StatementLookup[[#This Row],[TopicID]],TopicLookup[TopicID],TopicLookup[SyllabusKeyStage])</f>
        <v>4</v>
      </c>
      <c r="C1111" s="43" t="str">
        <f>_xlfn.XLOOKUP(StatementLookup[[#This Row],[TopicID]],topics!I:I,topics!D:D)</f>
        <v>KS4.Physics</v>
      </c>
      <c r="D1111" s="43" t="str">
        <f>_xlfn.XLOOKUP(StatementLookup[[#This Row],[TopicID]],topics!I:I,topics!E:E)</f>
        <v>Y9.Physics</v>
      </c>
      <c r="E1111" s="44" t="s">
        <v>90</v>
      </c>
      <c r="F1111" s="36" t="s">
        <v>10</v>
      </c>
      <c r="G1111" s="45">
        <v>4</v>
      </c>
      <c r="H1111" s="36">
        <v>7</v>
      </c>
      <c r="I1111" s="46">
        <v>4</v>
      </c>
      <c r="J111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P4</v>
      </c>
      <c r="K111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P4.7</v>
      </c>
      <c r="L111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P4.7.4</v>
      </c>
      <c r="M1111" s="26" t="str">
        <f>IF(ISERROR(_xlfn.XLOOKUP(StatementLookup[[#This Row],[TopicID]],TopicLookup[TopicID],TopicLookup[TopicTitle])),"",_xlfn.XLOOKUP(StatementLookup[[#This Row],[TopicID]],TopicLookup[TopicID],TopicLookup[TopicTitle]))</f>
        <v>Waves</v>
      </c>
      <c r="N1111" s="42" t="str">
        <f>IF(ISERROR(_xlfn.XLOOKUP(StatementLookup[[#This Row],[LessonID]],LessonLookup[LessonID],LessonLookup[LessonTitle])),"",_xlfn.XLOOKUP(StatementLookup[[#This Row],[LessonID]],LessonLookup[LessonID],LessonLookup[LessonTitle]))</f>
        <v>Infrasound</v>
      </c>
      <c r="O1111" s="1" t="str">
        <f>IF(StatementLookup[[#This Row],[LearningStatementEnter]]="",StatementLookup[[#This Row],[LearningStatementAuto]],StatementLookup[[#This Row],[LearningStatementEnter]])</f>
        <v>Describe P waves and S waves and the substances through which they can travel</v>
      </c>
      <c r="P1111" s="43" t="s">
        <v>2069</v>
      </c>
      <c r="Q1111" s="1" t="s">
        <v>2953</v>
      </c>
      <c r="R1111" s="1"/>
      <c r="S111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11" s="43"/>
      <c r="U1111" s="43"/>
      <c r="V1111" s="43"/>
      <c r="W1111" s="43"/>
      <c r="X1111" s="43"/>
      <c r="Y1111" s="43"/>
      <c r="Z1111" s="43"/>
      <c r="AA1111" s="43"/>
      <c r="AC1111" s="43"/>
      <c r="AD1111" s="43"/>
    </row>
    <row r="1112" spans="1:30" ht="14.65" customHeight="1" x14ac:dyDescent="0.25">
      <c r="A1112" s="42" t="str">
        <f>_xlfn.XLOOKUP(StatementLookup[[#This Row],[TopicID]],TopicLookup[TopicID],TopicLookup[SyllabusSubject])</f>
        <v>Physics</v>
      </c>
      <c r="B1112" s="43">
        <f>_xlfn.XLOOKUP(StatementLookup[[#This Row],[TopicID]],TopicLookup[TopicID],TopicLookup[SyllabusKeyStage])</f>
        <v>4</v>
      </c>
      <c r="C1112" s="43" t="str">
        <f>_xlfn.XLOOKUP(StatementLookup[[#This Row],[TopicID]],topics!I:I,topics!D:D)</f>
        <v>KS4.Physics</v>
      </c>
      <c r="D1112" s="43" t="str">
        <f>_xlfn.XLOOKUP(StatementLookup[[#This Row],[TopicID]],topics!I:I,topics!E:E)</f>
        <v>Y9.Physics</v>
      </c>
      <c r="E1112" s="44" t="s">
        <v>90</v>
      </c>
      <c r="F1112" s="36" t="s">
        <v>10</v>
      </c>
      <c r="G1112" s="45">
        <v>4</v>
      </c>
      <c r="H1112" s="36">
        <v>7</v>
      </c>
      <c r="I1112" s="46">
        <v>5</v>
      </c>
      <c r="J111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P4</v>
      </c>
      <c r="K111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P4.7</v>
      </c>
      <c r="L111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P4.7.5</v>
      </c>
      <c r="M1112" s="26" t="str">
        <f>IF(ISERROR(_xlfn.XLOOKUP(StatementLookup[[#This Row],[TopicID]],TopicLookup[TopicID],TopicLookup[TopicTitle])),"",_xlfn.XLOOKUP(StatementLookup[[#This Row],[TopicID]],TopicLookup[TopicID],TopicLookup[TopicTitle]))</f>
        <v>Waves</v>
      </c>
      <c r="N1112" s="42" t="str">
        <f>IF(ISERROR(_xlfn.XLOOKUP(StatementLookup[[#This Row],[LessonID]],LessonLookup[LessonID],LessonLookup[LessonTitle])),"",_xlfn.XLOOKUP(StatementLookup[[#This Row],[LessonID]],LessonLookup[LessonID],LessonLookup[LessonTitle]))</f>
        <v>Infrasound</v>
      </c>
      <c r="O1112" s="1" t="str">
        <f>IF(StatementLookup[[#This Row],[LearningStatementEnter]]="",StatementLookup[[#This Row],[LearningStatementAuto]],StatementLookup[[#This Row],[LearningStatementEnter]])</f>
        <v>Explain how seismic waves can help us to investigate the Earth’s core</v>
      </c>
      <c r="P1112" s="43" t="s">
        <v>2070</v>
      </c>
      <c r="Q1112" s="1" t="s">
        <v>2953</v>
      </c>
      <c r="R1112" s="1"/>
      <c r="S111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12" s="43"/>
      <c r="U1112" s="43"/>
      <c r="V1112" s="43"/>
      <c r="W1112" s="43"/>
      <c r="X1112" s="43"/>
      <c r="Y1112" s="43"/>
      <c r="Z1112" s="43"/>
      <c r="AA1112" s="43"/>
      <c r="AC1112" s="43"/>
      <c r="AD1112" s="43"/>
    </row>
    <row r="1113" spans="1:30" ht="14.65" customHeight="1" x14ac:dyDescent="0.25">
      <c r="A1113" s="42" t="str">
        <f>_xlfn.XLOOKUP(StatementLookup[[#This Row],[TopicID]],TopicLookup[TopicID],TopicLookup[SyllabusSubject])</f>
        <v>Physics</v>
      </c>
      <c r="B1113" s="43">
        <f>_xlfn.XLOOKUP(StatementLookup[[#This Row],[TopicID]],TopicLookup[TopicID],TopicLookup[SyllabusKeyStage])</f>
        <v>4</v>
      </c>
      <c r="C1113" s="43" t="str">
        <f>_xlfn.XLOOKUP(StatementLookup[[#This Row],[TopicID]],topics!I:I,topics!D:D)</f>
        <v>KS4.Physics</v>
      </c>
      <c r="D1113" s="43" t="str">
        <f>_xlfn.XLOOKUP(StatementLookup[[#This Row],[TopicID]],topics!I:I,topics!E:E)</f>
        <v>Y9.Physics</v>
      </c>
      <c r="E1113" s="44" t="s">
        <v>90</v>
      </c>
      <c r="F1113" s="36" t="s">
        <v>10</v>
      </c>
      <c r="G1113" s="45">
        <v>4</v>
      </c>
      <c r="H1113" s="36" t="s">
        <v>8</v>
      </c>
      <c r="I1113" s="46">
        <v>1</v>
      </c>
      <c r="J111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P4</v>
      </c>
      <c r="K111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P4.F</v>
      </c>
      <c r="L111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P4.F.1</v>
      </c>
      <c r="M1113" s="26" t="str">
        <f>IF(ISERROR(_xlfn.XLOOKUP(StatementLookup[[#This Row],[TopicID]],TopicLookup[TopicID],TopicLookup[TopicTitle])),"",_xlfn.XLOOKUP(StatementLookup[[#This Row],[TopicID]],TopicLookup[TopicID],TopicLookup[TopicTitle]))</f>
        <v>Waves</v>
      </c>
      <c r="N1113" s="42" t="str">
        <f>IF(ISERROR(_xlfn.XLOOKUP(StatementLookup[[#This Row],[LessonID]],LessonLookup[LessonID],LessonLookup[LessonTitle])),"",_xlfn.XLOOKUP(StatementLookup[[#This Row],[LessonID]],LessonLookup[LessonID],LessonLookup[LessonTitle]))</f>
        <v>Test feedback: P4 Waves</v>
      </c>
      <c r="O1113" s="1" t="str">
        <f>IF(StatementLookup[[#This Row],[LearningStatementEnter]]="",StatementLookup[[#This Row],[LearningStatementAuto]],StatementLookup[[#This Row],[LearningStatementEnter]])</f>
        <v>Review WWW &amp; EBI for topic P4 Waves</v>
      </c>
      <c r="P1113" s="43"/>
      <c r="Q1113" s="1" t="s">
        <v>2954</v>
      </c>
      <c r="R1113" s="1"/>
      <c r="S111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WWW &amp; EBI for topic P4 Waves</v>
      </c>
      <c r="T1113" s="43"/>
      <c r="U1113" s="43"/>
      <c r="V1113" s="43"/>
      <c r="W1113" s="43"/>
      <c r="X1113" s="43"/>
      <c r="Y1113" s="43"/>
      <c r="Z1113" s="43"/>
      <c r="AA1113" s="43"/>
      <c r="AC1113" s="43"/>
      <c r="AD1113" s="43"/>
    </row>
    <row r="1114" spans="1:30" ht="14.65" customHeight="1" x14ac:dyDescent="0.25">
      <c r="A1114" s="42" t="str">
        <f>_xlfn.XLOOKUP(StatementLookup[[#This Row],[TopicID]],TopicLookup[TopicID],TopicLookup[SyllabusSubject])</f>
        <v>Physics</v>
      </c>
      <c r="B1114" s="43">
        <f>_xlfn.XLOOKUP(StatementLookup[[#This Row],[TopicID]],TopicLookup[TopicID],TopicLookup[SyllabusKeyStage])</f>
        <v>4</v>
      </c>
      <c r="C1114" s="43" t="str">
        <f>_xlfn.XLOOKUP(StatementLookup[[#This Row],[TopicID]],topics!I:I,topics!D:D)</f>
        <v>KS4.Physics</v>
      </c>
      <c r="D1114" s="43" t="str">
        <f>_xlfn.XLOOKUP(StatementLookup[[#This Row],[TopicID]],topics!I:I,topics!E:E)</f>
        <v>Y9.Physics</v>
      </c>
      <c r="E1114" s="44" t="s">
        <v>90</v>
      </c>
      <c r="F1114" s="36" t="s">
        <v>10</v>
      </c>
      <c r="G1114" s="45">
        <v>4</v>
      </c>
      <c r="H1114" s="36" t="s">
        <v>6</v>
      </c>
      <c r="I1114" s="46">
        <v>1</v>
      </c>
      <c r="J111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P4</v>
      </c>
      <c r="K111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P4.R</v>
      </c>
      <c r="L111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P4.R.1</v>
      </c>
      <c r="M1114" s="26" t="str">
        <f>IF(ISERROR(_xlfn.XLOOKUP(StatementLookup[[#This Row],[TopicID]],TopicLookup[TopicID],TopicLookup[TopicTitle])),"",_xlfn.XLOOKUP(StatementLookup[[#This Row],[TopicID]],TopicLookup[TopicID],TopicLookup[TopicTitle]))</f>
        <v>Waves</v>
      </c>
      <c r="N1114" s="42" t="str">
        <f>IF(ISERROR(_xlfn.XLOOKUP(StatementLookup[[#This Row],[LessonID]],LessonLookup[LessonID],LessonLookup[LessonTitle])),"",_xlfn.XLOOKUP(StatementLookup[[#This Row],[LessonID]],LessonLookup[LessonID],LessonLookup[LessonTitle]))</f>
        <v>Revision of topic P4 Waves</v>
      </c>
      <c r="O1114" s="1" t="str">
        <f>IF(StatementLookup[[#This Row],[LearningStatementEnter]]="",StatementLookup[[#This Row],[LearningStatementAuto]],StatementLookup[[#This Row],[LearningStatementEnter]])</f>
        <v>Review topic P4 Waves</v>
      </c>
      <c r="P1114" s="43"/>
      <c r="Q1114" s="1" t="s">
        <v>2954</v>
      </c>
      <c r="R1114" s="1"/>
      <c r="S111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topic P4 Waves</v>
      </c>
      <c r="T1114" s="43"/>
      <c r="U1114" s="43"/>
      <c r="V1114" s="43"/>
      <c r="W1114" s="43"/>
      <c r="X1114" s="43"/>
      <c r="Y1114" s="43"/>
      <c r="Z1114" s="43"/>
      <c r="AA1114" s="43"/>
      <c r="AC1114" s="43"/>
      <c r="AD1114" s="43"/>
    </row>
    <row r="1115" spans="1:30" ht="14.65" customHeight="1" x14ac:dyDescent="0.25">
      <c r="A1115" s="42" t="str">
        <f>_xlfn.XLOOKUP(StatementLookup[[#This Row],[TopicID]],TopicLookup[TopicID],TopicLookup[SyllabusSubject])</f>
        <v>Physics</v>
      </c>
      <c r="B1115" s="43">
        <f>_xlfn.XLOOKUP(StatementLookup[[#This Row],[TopicID]],TopicLookup[TopicID],TopicLookup[SyllabusKeyStage])</f>
        <v>4</v>
      </c>
      <c r="C1115" s="43" t="str">
        <f>_xlfn.XLOOKUP(StatementLookup[[#This Row],[TopicID]],topics!I:I,topics!D:D)</f>
        <v>KS4.Physics</v>
      </c>
      <c r="D1115" s="43" t="str">
        <f>_xlfn.XLOOKUP(StatementLookup[[#This Row],[TopicID]],topics!I:I,topics!E:E)</f>
        <v>Y9.Physics</v>
      </c>
      <c r="E1115" s="44" t="s">
        <v>90</v>
      </c>
      <c r="F1115" s="36" t="s">
        <v>10</v>
      </c>
      <c r="G1115" s="45">
        <v>4</v>
      </c>
      <c r="H1115" s="36" t="s">
        <v>7</v>
      </c>
      <c r="I1115" s="46">
        <v>1</v>
      </c>
      <c r="J111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P4</v>
      </c>
      <c r="K111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P4.T</v>
      </c>
      <c r="L111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P4.T.1</v>
      </c>
      <c r="M1115" s="26" t="str">
        <f>IF(ISERROR(_xlfn.XLOOKUP(StatementLookup[[#This Row],[TopicID]],TopicLookup[TopicID],TopicLookup[TopicTitle])),"",_xlfn.XLOOKUP(StatementLookup[[#This Row],[TopicID]],TopicLookup[TopicID],TopicLookup[TopicTitle]))</f>
        <v>Waves</v>
      </c>
      <c r="N1115" s="42" t="str">
        <f>IF(ISERROR(_xlfn.XLOOKUP(StatementLookup[[#This Row],[LessonID]],LessonLookup[LessonID],LessonLookup[LessonTitle])),"",_xlfn.XLOOKUP(StatementLookup[[#This Row],[LessonID]],LessonLookup[LessonID],LessonLookup[LessonTitle]))</f>
        <v>Topic test: P4 Waves</v>
      </c>
      <c r="O1115" s="1" t="str">
        <f>IF(StatementLookup[[#This Row],[LearningStatementEnter]]="",StatementLookup[[#This Row],[LearningStatementAuto]],StatementLookup[[#This Row],[LearningStatementEnter]])</f>
        <v>Test understanding of topic P4 Waves</v>
      </c>
      <c r="P1115" s="43"/>
      <c r="Q1115" s="1" t="s">
        <v>2954</v>
      </c>
      <c r="R1115" s="1"/>
      <c r="S111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Test understanding of topic P4 Waves</v>
      </c>
      <c r="T1115" s="43"/>
      <c r="U1115" s="43"/>
      <c r="V1115" s="43"/>
      <c r="W1115" s="43"/>
      <c r="X1115" s="43"/>
      <c r="Y1115" s="43"/>
      <c r="Z1115" s="43"/>
      <c r="AA1115" s="43"/>
      <c r="AC1115" s="43"/>
      <c r="AD1115" s="43"/>
    </row>
    <row r="1116" spans="1:30" ht="14.65" customHeight="1" x14ac:dyDescent="0.25">
      <c r="A1116" s="42" t="str">
        <f>_xlfn.XLOOKUP(StatementLookup[[#This Row],[TopicID]],TopicLookup[TopicID],TopicLookup[SyllabusSubject])</f>
        <v>Physics</v>
      </c>
      <c r="B1116" s="43">
        <f>_xlfn.XLOOKUP(StatementLookup[[#This Row],[TopicID]],TopicLookup[TopicID],TopicLookup[SyllabusKeyStage])</f>
        <v>4</v>
      </c>
      <c r="C1116" s="43" t="str">
        <f>_xlfn.XLOOKUP(StatementLookup[[#This Row],[TopicID]],topics!I:I,topics!D:D)</f>
        <v>KS4.Physics</v>
      </c>
      <c r="D1116" s="43" t="str">
        <f>_xlfn.XLOOKUP(StatementLookup[[#This Row],[TopicID]],topics!I:I,topics!E:E)</f>
        <v>Y9.Physics</v>
      </c>
      <c r="E1116" s="44" t="s">
        <v>90</v>
      </c>
      <c r="F1116" s="36" t="s">
        <v>10</v>
      </c>
      <c r="G1116" s="45">
        <v>5</v>
      </c>
      <c r="H1116" s="36">
        <v>1</v>
      </c>
      <c r="I1116" s="46">
        <v>1</v>
      </c>
      <c r="J111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1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P5.1</v>
      </c>
      <c r="L111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P5.1.1</v>
      </c>
      <c r="M1116" s="26" t="str">
        <f>IF(ISERROR(_xlfn.XLOOKUP(StatementLookup[[#This Row],[TopicID]],TopicLookup[TopicID],TopicLookup[TopicTitle])),"",_xlfn.XLOOKUP(StatementLookup[[#This Row],[TopicID]],TopicLookup[TopicID],TopicLookup[TopicTitle]))</f>
        <v>Light And The Electromagnetic Spectrum</v>
      </c>
      <c r="N1116" s="42" t="str">
        <f>IF(ISERROR(_xlfn.XLOOKUP(StatementLookup[[#This Row],[LessonID]],LessonLookup[LessonID],LessonLookup[LessonTitle])),"",_xlfn.XLOOKUP(StatementLookup[[#This Row],[LessonID]],LessonLookup[LessonID],LessonLookup[LessonTitle]))</f>
        <v>Ray Diagrams</v>
      </c>
      <c r="O1116" s="1" t="str">
        <f>IF(StatementLookup[[#This Row],[LearningStatementEnter]]="",StatementLookup[[#This Row],[LearningStatementAuto]],StatementLookup[[#This Row],[LearningStatementEnter]])</f>
        <v>Recall the law of reflection</v>
      </c>
      <c r="P1116" s="43" t="s">
        <v>2071</v>
      </c>
      <c r="Q1116" s="1" t="s">
        <v>2953</v>
      </c>
      <c r="R1116" s="1"/>
      <c r="S111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16" s="43"/>
      <c r="U1116" s="43"/>
      <c r="V1116" s="43"/>
      <c r="W1116" s="43"/>
      <c r="X1116" s="43"/>
      <c r="Y1116" s="43"/>
      <c r="Z1116" s="43"/>
      <c r="AA1116" s="43"/>
      <c r="AC1116" s="43"/>
      <c r="AD1116" s="43"/>
    </row>
    <row r="1117" spans="1:30" ht="14.65" customHeight="1" x14ac:dyDescent="0.25">
      <c r="A1117" s="42" t="str">
        <f>_xlfn.XLOOKUP(StatementLookup[[#This Row],[TopicID]],TopicLookup[TopicID],TopicLookup[SyllabusSubject])</f>
        <v>Physics</v>
      </c>
      <c r="B1117" s="43">
        <f>_xlfn.XLOOKUP(StatementLookup[[#This Row],[TopicID]],TopicLookup[TopicID],TopicLookup[SyllabusKeyStage])</f>
        <v>4</v>
      </c>
      <c r="C1117" s="43" t="str">
        <f>_xlfn.XLOOKUP(StatementLookup[[#This Row],[TopicID]],topics!I:I,topics!D:D)</f>
        <v>KS4.Physics</v>
      </c>
      <c r="D1117" s="43" t="str">
        <f>_xlfn.XLOOKUP(StatementLookup[[#This Row],[TopicID]],topics!I:I,topics!E:E)</f>
        <v>Y9.Physics</v>
      </c>
      <c r="E1117" s="44" t="s">
        <v>90</v>
      </c>
      <c r="F1117" s="36" t="s">
        <v>10</v>
      </c>
      <c r="G1117" s="45">
        <v>5</v>
      </c>
      <c r="H1117" s="36">
        <v>1</v>
      </c>
      <c r="I1117" s="46">
        <v>2</v>
      </c>
      <c r="J111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1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P5.1</v>
      </c>
      <c r="L111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P5.1.2</v>
      </c>
      <c r="M1117" s="26" t="str">
        <f>IF(ISERROR(_xlfn.XLOOKUP(StatementLookup[[#This Row],[TopicID]],TopicLookup[TopicID],TopicLookup[TopicTitle])),"",_xlfn.XLOOKUP(StatementLookup[[#This Row],[TopicID]],TopicLookup[TopicID],TopicLookup[TopicTitle]))</f>
        <v>Light And The Electromagnetic Spectrum</v>
      </c>
      <c r="N1117" s="42" t="str">
        <f>IF(ISERROR(_xlfn.XLOOKUP(StatementLookup[[#This Row],[LessonID]],LessonLookup[LessonID],LessonLookup[LessonTitle])),"",_xlfn.XLOOKUP(StatementLookup[[#This Row],[LessonID]],LessonLookup[LessonID],LessonLookup[LessonTitle]))</f>
        <v>Ray Diagrams</v>
      </c>
      <c r="O1117" s="1" t="str">
        <f>IF(StatementLookup[[#This Row],[LearningStatementEnter]]="",StatementLookup[[#This Row],[LearningStatementAuto]],StatementLookup[[#This Row],[LearningStatementEnter]])</f>
        <v>Draw ray diagrams to show how a mirror forms images</v>
      </c>
      <c r="P1117" s="43" t="s">
        <v>2072</v>
      </c>
      <c r="Q1117" s="1" t="s">
        <v>2953</v>
      </c>
      <c r="R1117" s="1"/>
      <c r="S111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17" s="43"/>
      <c r="U1117" s="43"/>
      <c r="V1117" s="43"/>
      <c r="W1117" s="43"/>
      <c r="X1117" s="43"/>
      <c r="Y1117" s="43"/>
      <c r="Z1117" s="43"/>
      <c r="AA1117" s="43"/>
      <c r="AC1117" s="43"/>
      <c r="AD1117" s="43"/>
    </row>
    <row r="1118" spans="1:30" ht="14.65" customHeight="1" x14ac:dyDescent="0.25">
      <c r="A1118" s="42" t="str">
        <f>_xlfn.XLOOKUP(StatementLookup[[#This Row],[TopicID]],TopicLookup[TopicID],TopicLookup[SyllabusSubject])</f>
        <v>Physics</v>
      </c>
      <c r="B1118" s="43">
        <f>_xlfn.XLOOKUP(StatementLookup[[#This Row],[TopicID]],TopicLookup[TopicID],TopicLookup[SyllabusKeyStage])</f>
        <v>4</v>
      </c>
      <c r="C1118" s="43" t="str">
        <f>_xlfn.XLOOKUP(StatementLookup[[#This Row],[TopicID]],topics!I:I,topics!D:D)</f>
        <v>KS4.Physics</v>
      </c>
      <c r="D1118" s="43" t="str">
        <f>_xlfn.XLOOKUP(StatementLookup[[#This Row],[TopicID]],topics!I:I,topics!E:E)</f>
        <v>Y9.Physics</v>
      </c>
      <c r="E1118" s="44" t="s">
        <v>90</v>
      </c>
      <c r="F1118" s="36" t="s">
        <v>10</v>
      </c>
      <c r="G1118" s="45">
        <v>5</v>
      </c>
      <c r="H1118" s="36">
        <v>1</v>
      </c>
      <c r="I1118" s="46">
        <v>3</v>
      </c>
      <c r="J111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1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P5.1</v>
      </c>
      <c r="L111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P5.1.3</v>
      </c>
      <c r="M1118" s="26" t="str">
        <f>IF(ISERROR(_xlfn.XLOOKUP(StatementLookup[[#This Row],[TopicID]],TopicLookup[TopicID],TopicLookup[TopicTitle])),"",_xlfn.XLOOKUP(StatementLookup[[#This Row],[TopicID]],TopicLookup[TopicID],TopicLookup[TopicTitle]))</f>
        <v>Light And The Electromagnetic Spectrum</v>
      </c>
      <c r="N1118" s="42" t="str">
        <f>IF(ISERROR(_xlfn.XLOOKUP(StatementLookup[[#This Row],[LessonID]],LessonLookup[LessonID],LessonLookup[LessonTitle])),"",_xlfn.XLOOKUP(StatementLookup[[#This Row],[LessonID]],LessonLookup[LessonID],LessonLookup[LessonTitle]))</f>
        <v>Ray Diagrams</v>
      </c>
      <c r="O1118" s="1" t="str">
        <f>IF(StatementLookup[[#This Row],[LearningStatementEnter]]="",StatementLookup[[#This Row],[LearningStatementAuto]],StatementLookup[[#This Row],[LearningStatementEnter]])</f>
        <v>Draw ray diagrams to show what happens when light is refracted</v>
      </c>
      <c r="P1118" s="43" t="s">
        <v>2073</v>
      </c>
      <c r="Q1118" s="1" t="s">
        <v>2953</v>
      </c>
      <c r="R1118" s="1"/>
      <c r="S111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18" s="43"/>
      <c r="U1118" s="43"/>
      <c r="V1118" s="43"/>
      <c r="W1118" s="43"/>
      <c r="X1118" s="43"/>
      <c r="Y1118" s="43"/>
      <c r="Z1118" s="43"/>
      <c r="AA1118" s="43"/>
      <c r="AC1118" s="43"/>
      <c r="AD1118" s="43"/>
    </row>
    <row r="1119" spans="1:30" ht="14.65" customHeight="1" x14ac:dyDescent="0.25">
      <c r="A1119" s="42" t="str">
        <f>_xlfn.XLOOKUP(StatementLookup[[#This Row],[TopicID]],TopicLookup[TopicID],TopicLookup[SyllabusSubject])</f>
        <v>Physics</v>
      </c>
      <c r="B1119" s="43">
        <f>_xlfn.XLOOKUP(StatementLookup[[#This Row],[TopicID]],TopicLookup[TopicID],TopicLookup[SyllabusKeyStage])</f>
        <v>4</v>
      </c>
      <c r="C1119" s="43" t="str">
        <f>_xlfn.XLOOKUP(StatementLookup[[#This Row],[TopicID]],topics!I:I,topics!D:D)</f>
        <v>KS4.Physics</v>
      </c>
      <c r="D1119" s="43" t="str">
        <f>_xlfn.XLOOKUP(StatementLookup[[#This Row],[TopicID]],topics!I:I,topics!E:E)</f>
        <v>Y9.Physics</v>
      </c>
      <c r="E1119" s="44" t="s">
        <v>90</v>
      </c>
      <c r="F1119" s="36" t="s">
        <v>10</v>
      </c>
      <c r="G1119" s="45">
        <v>5</v>
      </c>
      <c r="H1119" s="36">
        <v>1</v>
      </c>
      <c r="I1119" s="46">
        <v>4</v>
      </c>
      <c r="J111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1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P5.1</v>
      </c>
      <c r="L111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P5.1.4</v>
      </c>
      <c r="M1119" s="26" t="str">
        <f>IF(ISERROR(_xlfn.XLOOKUP(StatementLookup[[#This Row],[TopicID]],TopicLookup[TopicID],TopicLookup[TopicTitle])),"",_xlfn.XLOOKUP(StatementLookup[[#This Row],[TopicID]],TopicLookup[TopicID],TopicLookup[TopicTitle]))</f>
        <v>Light And The Electromagnetic Spectrum</v>
      </c>
      <c r="N1119" s="42" t="str">
        <f>IF(ISERROR(_xlfn.XLOOKUP(StatementLookup[[#This Row],[LessonID]],LessonLookup[LessonID],LessonLookup[LessonTitle])),"",_xlfn.XLOOKUP(StatementLookup[[#This Row],[LessonID]],LessonLookup[LessonID],LessonLookup[LessonTitle]))</f>
        <v>Ray Diagrams</v>
      </c>
      <c r="O1119" s="1" t="str">
        <f>IF(StatementLookup[[#This Row],[LearningStatementEnter]]="",StatementLookup[[#This Row],[LearningStatementAuto]],StatementLookup[[#This Row],[LearningStatementEnter]])</f>
        <v>Describe what total internal reflection is and when it happens</v>
      </c>
      <c r="P1119" s="43" t="s">
        <v>2074</v>
      </c>
      <c r="Q1119" s="1" t="s">
        <v>2953</v>
      </c>
      <c r="R1119" s="1"/>
      <c r="S111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19" s="43"/>
      <c r="U1119" s="43"/>
      <c r="V1119" s="43"/>
      <c r="W1119" s="43"/>
      <c r="X1119" s="43"/>
      <c r="Y1119" s="43"/>
      <c r="Z1119" s="43"/>
      <c r="AA1119" s="43"/>
      <c r="AC1119" s="43"/>
      <c r="AD1119" s="43"/>
    </row>
    <row r="1120" spans="1:30" ht="14.65" customHeight="1" x14ac:dyDescent="0.25">
      <c r="A1120" s="42" t="str">
        <f>_xlfn.XLOOKUP(StatementLookup[[#This Row],[TopicID]],TopicLookup[TopicID],TopicLookup[SyllabusSubject])</f>
        <v>Physics</v>
      </c>
      <c r="B1120" s="43">
        <f>_xlfn.XLOOKUP(StatementLookup[[#This Row],[TopicID]],TopicLookup[TopicID],TopicLookup[SyllabusKeyStage])</f>
        <v>4</v>
      </c>
      <c r="C1120" s="43" t="str">
        <f>_xlfn.XLOOKUP(StatementLookup[[#This Row],[TopicID]],topics!I:I,topics!D:D)</f>
        <v>KS4.Physics</v>
      </c>
      <c r="D1120" s="43" t="str">
        <f>_xlfn.XLOOKUP(StatementLookup[[#This Row],[TopicID]],topics!I:I,topics!E:E)</f>
        <v>Y9.Physics</v>
      </c>
      <c r="E1120" s="44" t="s">
        <v>90</v>
      </c>
      <c r="F1120" s="36" t="s">
        <v>10</v>
      </c>
      <c r="G1120" s="45">
        <v>5</v>
      </c>
      <c r="H1120" s="36">
        <v>1</v>
      </c>
      <c r="I1120" s="46">
        <v>5</v>
      </c>
      <c r="J112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2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P5.1</v>
      </c>
      <c r="L112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P5.1.5</v>
      </c>
      <c r="M1120" s="26" t="str">
        <f>IF(ISERROR(_xlfn.XLOOKUP(StatementLookup[[#This Row],[TopicID]],TopicLookup[TopicID],TopicLookup[TopicTitle])),"",_xlfn.XLOOKUP(StatementLookup[[#This Row],[TopicID]],TopicLookup[TopicID],TopicLookup[TopicTitle]))</f>
        <v>Light And The Electromagnetic Spectrum</v>
      </c>
      <c r="N1120" s="42" t="str">
        <f>IF(ISERROR(_xlfn.XLOOKUP(StatementLookup[[#This Row],[LessonID]],LessonLookup[LessonID],LessonLookup[LessonTitle])),"",_xlfn.XLOOKUP(StatementLookup[[#This Row],[LessonID]],LessonLookup[LessonID],LessonLookup[LessonTitle]))</f>
        <v>Ray Diagrams</v>
      </c>
      <c r="O1120" s="1" t="str">
        <f>IF(StatementLookup[[#This Row],[LearningStatementEnter]]="",StatementLookup[[#This Row],[LearningStatementAuto]],StatementLookup[[#This Row],[LearningStatementEnter]])</f>
        <v>Explain the significance of the critical angle in total internal reflection</v>
      </c>
      <c r="P1120" s="43" t="s">
        <v>2075</v>
      </c>
      <c r="Q1120" s="1" t="s">
        <v>2953</v>
      </c>
      <c r="R1120" s="1"/>
      <c r="S112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20" s="43"/>
      <c r="U1120" s="43"/>
      <c r="V1120" s="43"/>
      <c r="W1120" s="43"/>
      <c r="X1120" s="43"/>
      <c r="Y1120" s="43"/>
      <c r="Z1120" s="43"/>
      <c r="AA1120" s="43"/>
      <c r="AC1120" s="43"/>
      <c r="AD1120" s="43"/>
    </row>
    <row r="1121" spans="1:30" ht="14.65" customHeight="1" x14ac:dyDescent="0.25">
      <c r="A1121" s="42" t="str">
        <f>_xlfn.XLOOKUP(StatementLookup[[#This Row],[TopicID]],TopicLookup[TopicID],TopicLookup[SyllabusSubject])</f>
        <v>Physics</v>
      </c>
      <c r="B1121" s="43">
        <f>_xlfn.XLOOKUP(StatementLookup[[#This Row],[TopicID]],TopicLookup[TopicID],TopicLookup[SyllabusKeyStage])</f>
        <v>4</v>
      </c>
      <c r="C1121" s="43" t="str">
        <f>_xlfn.XLOOKUP(StatementLookup[[#This Row],[TopicID]],topics!I:I,topics!D:D)</f>
        <v>KS4.Physics</v>
      </c>
      <c r="D1121" s="43" t="str">
        <f>_xlfn.XLOOKUP(StatementLookup[[#This Row],[TopicID]],topics!I:I,topics!E:E)</f>
        <v>Y9.Physics</v>
      </c>
      <c r="E1121" s="44" t="s">
        <v>90</v>
      </c>
      <c r="F1121" s="36" t="s">
        <v>10</v>
      </c>
      <c r="G1121" s="45">
        <v>5</v>
      </c>
      <c r="H1121" s="36">
        <v>2</v>
      </c>
      <c r="I1121" s="46">
        <v>1</v>
      </c>
      <c r="J112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2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P5.2</v>
      </c>
      <c r="L112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P5.2.1</v>
      </c>
      <c r="M1121" s="26" t="str">
        <f>IF(ISERROR(_xlfn.XLOOKUP(StatementLookup[[#This Row],[TopicID]],TopicLookup[TopicID],TopicLookup[TopicTitle])),"",_xlfn.XLOOKUP(StatementLookup[[#This Row],[TopicID]],TopicLookup[TopicID],TopicLookup[TopicTitle]))</f>
        <v>Light And The Electromagnetic Spectrum</v>
      </c>
      <c r="N1121" s="42" t="str">
        <f>IF(ISERROR(_xlfn.XLOOKUP(StatementLookup[[#This Row],[LessonID]],LessonLookup[LessonID],LessonLookup[LessonTitle])),"",_xlfn.XLOOKUP(StatementLookup[[#This Row],[LessonID]],LessonLookup[LessonID],LessonLookup[LessonTitle]))</f>
        <v>Colour</v>
      </c>
      <c r="O1121" s="1" t="str">
        <f>IF(StatementLookup[[#This Row],[LearningStatementEnter]]="",StatementLookup[[#This Row],[LearningStatementAuto]],StatementLookup[[#This Row],[LearningStatementEnter]])</f>
        <v>Explain the difference between specular and diffuse reflection</v>
      </c>
      <c r="P1121" s="43" t="s">
        <v>2076</v>
      </c>
      <c r="Q1121" s="1" t="s">
        <v>2953</v>
      </c>
      <c r="R1121" s="1"/>
      <c r="S112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21" s="43"/>
      <c r="U1121" s="43"/>
      <c r="V1121" s="43"/>
      <c r="W1121" s="43"/>
      <c r="X1121" s="43"/>
      <c r="Y1121" s="43"/>
      <c r="Z1121" s="43"/>
      <c r="AA1121" s="43"/>
      <c r="AC1121" s="43"/>
      <c r="AD1121" s="43"/>
    </row>
    <row r="1122" spans="1:30" ht="14.65" customHeight="1" x14ac:dyDescent="0.25">
      <c r="A1122" s="42" t="str">
        <f>_xlfn.XLOOKUP(StatementLookup[[#This Row],[TopicID]],TopicLookup[TopicID],TopicLookup[SyllabusSubject])</f>
        <v>Physics</v>
      </c>
      <c r="B1122" s="43">
        <f>_xlfn.XLOOKUP(StatementLookup[[#This Row],[TopicID]],TopicLookup[TopicID],TopicLookup[SyllabusKeyStage])</f>
        <v>4</v>
      </c>
      <c r="C1122" s="43" t="str">
        <f>_xlfn.XLOOKUP(StatementLookup[[#This Row],[TopicID]],topics!I:I,topics!D:D)</f>
        <v>KS4.Physics</v>
      </c>
      <c r="D1122" s="43" t="str">
        <f>_xlfn.XLOOKUP(StatementLookup[[#This Row],[TopicID]],topics!I:I,topics!E:E)</f>
        <v>Y9.Physics</v>
      </c>
      <c r="E1122" s="44" t="s">
        <v>90</v>
      </c>
      <c r="F1122" s="36" t="s">
        <v>10</v>
      </c>
      <c r="G1122" s="45">
        <v>5</v>
      </c>
      <c r="H1122" s="36">
        <v>2</v>
      </c>
      <c r="I1122" s="46">
        <v>2</v>
      </c>
      <c r="J112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2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P5.2</v>
      </c>
      <c r="L112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P5.2.2</v>
      </c>
      <c r="M1122" s="26" t="str">
        <f>IF(ISERROR(_xlfn.XLOOKUP(StatementLookup[[#This Row],[TopicID]],TopicLookup[TopicID],TopicLookup[TopicTitle])),"",_xlfn.XLOOKUP(StatementLookup[[#This Row],[TopicID]],TopicLookup[TopicID],TopicLookup[TopicTitle]))</f>
        <v>Light And The Electromagnetic Spectrum</v>
      </c>
      <c r="N1122" s="42" t="str">
        <f>IF(ISERROR(_xlfn.XLOOKUP(StatementLookup[[#This Row],[LessonID]],LessonLookup[LessonID],LessonLookup[LessonTitle])),"",_xlfn.XLOOKUP(StatementLookup[[#This Row],[LessonID]],LessonLookup[LessonID],LessonLookup[LessonTitle]))</f>
        <v>Colour</v>
      </c>
      <c r="O1122" s="1" t="str">
        <f>IF(StatementLookup[[#This Row],[LearningStatementEnter]]="",StatementLookup[[#This Row],[LearningStatementAuto]],StatementLookup[[#This Row],[LearningStatementEnter]])</f>
        <v>Recall that white light is a mixture of different colours of light</v>
      </c>
      <c r="P1122" s="43" t="s">
        <v>2077</v>
      </c>
      <c r="Q1122" s="1" t="s">
        <v>2953</v>
      </c>
      <c r="R1122" s="1"/>
      <c r="S112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22" s="43"/>
      <c r="U1122" s="43"/>
      <c r="V1122" s="43"/>
      <c r="W1122" s="43"/>
      <c r="X1122" s="43"/>
      <c r="Y1122" s="43"/>
      <c r="Z1122" s="43"/>
      <c r="AA1122" s="43"/>
      <c r="AC1122" s="43"/>
      <c r="AD1122" s="43"/>
    </row>
    <row r="1123" spans="1:30" ht="14.65" customHeight="1" x14ac:dyDescent="0.25">
      <c r="A1123" s="42" t="str">
        <f>_xlfn.XLOOKUP(StatementLookup[[#This Row],[TopicID]],TopicLookup[TopicID],TopicLookup[SyllabusSubject])</f>
        <v>Physics</v>
      </c>
      <c r="B1123" s="43">
        <f>_xlfn.XLOOKUP(StatementLookup[[#This Row],[TopicID]],TopicLookup[TopicID],TopicLookup[SyllabusKeyStage])</f>
        <v>4</v>
      </c>
      <c r="C1123" s="43" t="str">
        <f>_xlfn.XLOOKUP(StatementLookup[[#This Row],[TopicID]],topics!I:I,topics!D:D)</f>
        <v>KS4.Physics</v>
      </c>
      <c r="D1123" s="43" t="str">
        <f>_xlfn.XLOOKUP(StatementLookup[[#This Row],[TopicID]],topics!I:I,topics!E:E)</f>
        <v>Y9.Physics</v>
      </c>
      <c r="E1123" s="44" t="s">
        <v>90</v>
      </c>
      <c r="F1123" s="36" t="s">
        <v>10</v>
      </c>
      <c r="G1123" s="45">
        <v>5</v>
      </c>
      <c r="H1123" s="36">
        <v>2</v>
      </c>
      <c r="I1123" s="46">
        <v>3</v>
      </c>
      <c r="J112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2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P5.2</v>
      </c>
      <c r="L112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P5.2.3</v>
      </c>
      <c r="M1123" s="26" t="str">
        <f>IF(ISERROR(_xlfn.XLOOKUP(StatementLookup[[#This Row],[TopicID]],TopicLookup[TopicID],TopicLookup[TopicTitle])),"",_xlfn.XLOOKUP(StatementLookup[[#This Row],[TopicID]],TopicLookup[TopicID],TopicLookup[TopicTitle]))</f>
        <v>Light And The Electromagnetic Spectrum</v>
      </c>
      <c r="N1123" s="42" t="str">
        <f>IF(ISERROR(_xlfn.XLOOKUP(StatementLookup[[#This Row],[LessonID]],LessonLookup[LessonID],LessonLookup[LessonTitle])),"",_xlfn.XLOOKUP(StatementLookup[[#This Row],[LessonID]],LessonLookup[LessonID],LessonLookup[LessonTitle]))</f>
        <v>Colour</v>
      </c>
      <c r="O1123" s="1" t="str">
        <f>IF(StatementLookup[[#This Row],[LearningStatementEnter]]="",StatementLookup[[#This Row],[LearningStatementAuto]],StatementLookup[[#This Row],[LearningStatementEnter]])</f>
        <v>Explain why surfaces appear to have different colours in terms of differential absorption</v>
      </c>
      <c r="P1123" s="43" t="s">
        <v>2078</v>
      </c>
      <c r="Q1123" s="1" t="s">
        <v>2953</v>
      </c>
      <c r="R1123" s="1"/>
      <c r="S112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23" s="43"/>
      <c r="U1123" s="43"/>
      <c r="V1123" s="43"/>
      <c r="W1123" s="43"/>
      <c r="X1123" s="43"/>
      <c r="Y1123" s="43"/>
      <c r="Z1123" s="43"/>
      <c r="AA1123" s="43"/>
      <c r="AC1123" s="43"/>
      <c r="AD1123" s="43"/>
    </row>
    <row r="1124" spans="1:30" ht="14.65" customHeight="1" x14ac:dyDescent="0.25">
      <c r="A1124" s="42" t="str">
        <f>_xlfn.XLOOKUP(StatementLookup[[#This Row],[TopicID]],TopicLookup[TopicID],TopicLookup[SyllabusSubject])</f>
        <v>Physics</v>
      </c>
      <c r="B1124" s="43">
        <f>_xlfn.XLOOKUP(StatementLookup[[#This Row],[TopicID]],TopicLookup[TopicID],TopicLookup[SyllabusKeyStage])</f>
        <v>4</v>
      </c>
      <c r="C1124" s="43" t="str">
        <f>_xlfn.XLOOKUP(StatementLookup[[#This Row],[TopicID]],topics!I:I,topics!D:D)</f>
        <v>KS4.Physics</v>
      </c>
      <c r="D1124" s="43" t="str">
        <f>_xlfn.XLOOKUP(StatementLookup[[#This Row],[TopicID]],topics!I:I,topics!E:E)</f>
        <v>Y9.Physics</v>
      </c>
      <c r="E1124" s="44" t="s">
        <v>90</v>
      </c>
      <c r="F1124" s="36" t="s">
        <v>10</v>
      </c>
      <c r="G1124" s="45">
        <v>5</v>
      </c>
      <c r="H1124" s="36">
        <v>2</v>
      </c>
      <c r="I1124" s="46">
        <v>4</v>
      </c>
      <c r="J112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2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P5.2</v>
      </c>
      <c r="L112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P5.2.4</v>
      </c>
      <c r="M1124" s="26" t="str">
        <f>IF(ISERROR(_xlfn.XLOOKUP(StatementLookup[[#This Row],[TopicID]],TopicLookup[TopicID],TopicLookup[TopicTitle])),"",_xlfn.XLOOKUP(StatementLookup[[#This Row],[TopicID]],TopicLookup[TopicID],TopicLookup[TopicTitle]))</f>
        <v>Light And The Electromagnetic Spectrum</v>
      </c>
      <c r="N1124" s="42" t="str">
        <f>IF(ISERROR(_xlfn.XLOOKUP(StatementLookup[[#This Row],[LessonID]],LessonLookup[LessonID],LessonLookup[LessonTitle])),"",_xlfn.XLOOKUP(StatementLookup[[#This Row],[LessonID]],LessonLookup[LessonID],LessonLookup[LessonTitle]))</f>
        <v>Colour</v>
      </c>
      <c r="O1124" s="1" t="str">
        <f>IF(StatementLookup[[#This Row],[LearningStatementEnter]]="",StatementLookup[[#This Row],[LearningStatementAuto]],StatementLookup[[#This Row],[LearningStatementEnter]])</f>
        <v>Explain how filters make coloured light in terms of absorption and transmission</v>
      </c>
      <c r="P1124" s="43" t="s">
        <v>2079</v>
      </c>
      <c r="Q1124" s="1" t="s">
        <v>2953</v>
      </c>
      <c r="R1124" s="1"/>
      <c r="S112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24" s="43"/>
      <c r="U1124" s="43"/>
      <c r="V1124" s="43"/>
      <c r="W1124" s="43"/>
      <c r="X1124" s="43"/>
      <c r="Y1124" s="43"/>
      <c r="Z1124" s="43"/>
      <c r="AA1124" s="43"/>
      <c r="AC1124" s="43"/>
      <c r="AD1124" s="43"/>
    </row>
    <row r="1125" spans="1:30" ht="14.65" customHeight="1" x14ac:dyDescent="0.25">
      <c r="A1125" s="42" t="str">
        <f>_xlfn.XLOOKUP(StatementLookup[[#This Row],[TopicID]],TopicLookup[TopicID],TopicLookup[SyllabusSubject])</f>
        <v>Physics</v>
      </c>
      <c r="B1125" s="43">
        <f>_xlfn.XLOOKUP(StatementLookup[[#This Row],[TopicID]],TopicLookup[TopicID],TopicLookup[SyllabusKeyStage])</f>
        <v>4</v>
      </c>
      <c r="C1125" s="43" t="str">
        <f>_xlfn.XLOOKUP(StatementLookup[[#This Row],[TopicID]],topics!I:I,topics!D:D)</f>
        <v>KS4.Physics</v>
      </c>
      <c r="D1125" s="43" t="str">
        <f>_xlfn.XLOOKUP(StatementLookup[[#This Row],[TopicID]],topics!I:I,topics!E:E)</f>
        <v>Y9.Physics</v>
      </c>
      <c r="E1125" s="44" t="s">
        <v>90</v>
      </c>
      <c r="F1125" s="36" t="s">
        <v>10</v>
      </c>
      <c r="G1125" s="45">
        <v>5</v>
      </c>
      <c r="H1125" s="36">
        <v>2</v>
      </c>
      <c r="I1125" s="46">
        <v>5</v>
      </c>
      <c r="J112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2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P5.2</v>
      </c>
      <c r="L112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P5.2.5</v>
      </c>
      <c r="M1125" s="26" t="str">
        <f>IF(ISERROR(_xlfn.XLOOKUP(StatementLookup[[#This Row],[TopicID]],TopicLookup[TopicID],TopicLookup[TopicTitle])),"",_xlfn.XLOOKUP(StatementLookup[[#This Row],[TopicID]],TopicLookup[TopicID],TopicLookup[TopicTitle]))</f>
        <v>Light And The Electromagnetic Spectrum</v>
      </c>
      <c r="N1125" s="42" t="str">
        <f>IF(ISERROR(_xlfn.XLOOKUP(StatementLookup[[#This Row],[LessonID]],LessonLookup[LessonID],LessonLookup[LessonTitle])),"",_xlfn.XLOOKUP(StatementLookup[[#This Row],[LessonID]],LessonLookup[LessonID],LessonLookup[LessonTitle]))</f>
        <v>Colour</v>
      </c>
      <c r="O1125" s="1" t="str">
        <f>IF(StatementLookup[[#This Row],[LearningStatementEnter]]="",StatementLookup[[#This Row],[LearningStatementAuto]],StatementLookup[[#This Row],[LearningStatementEnter]])</f>
        <v>Explain the effect of viewing coloured objects in different colours of light</v>
      </c>
      <c r="P1125" s="1" t="s">
        <v>2080</v>
      </c>
      <c r="Q1125" s="1" t="s">
        <v>2953</v>
      </c>
      <c r="R1125" s="1"/>
      <c r="S112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25" s="43"/>
      <c r="U1125" s="43"/>
      <c r="V1125" s="43"/>
      <c r="W1125" s="43"/>
      <c r="X1125" s="43"/>
      <c r="Y1125" s="43"/>
      <c r="Z1125" s="43"/>
      <c r="AA1125" s="43"/>
      <c r="AC1125" s="43"/>
      <c r="AD1125" s="43"/>
    </row>
    <row r="1126" spans="1:30" ht="14.65" customHeight="1" x14ac:dyDescent="0.25">
      <c r="A1126" s="42" t="str">
        <f>_xlfn.XLOOKUP(StatementLookup[[#This Row],[TopicID]],TopicLookup[TopicID],TopicLookup[SyllabusSubject])</f>
        <v>Physics</v>
      </c>
      <c r="B1126" s="43">
        <f>_xlfn.XLOOKUP(StatementLookup[[#This Row],[TopicID]],TopicLookup[TopicID],TopicLookup[SyllabusKeyStage])</f>
        <v>4</v>
      </c>
      <c r="C1126" s="43" t="str">
        <f>_xlfn.XLOOKUP(StatementLookup[[#This Row],[TopicID]],topics!I:I,topics!D:D)</f>
        <v>KS4.Physics</v>
      </c>
      <c r="D1126" s="43" t="str">
        <f>_xlfn.XLOOKUP(StatementLookup[[#This Row],[TopicID]],topics!I:I,topics!E:E)</f>
        <v>Y9.Physics</v>
      </c>
      <c r="E1126" s="44" t="s">
        <v>90</v>
      </c>
      <c r="F1126" s="36" t="s">
        <v>10</v>
      </c>
      <c r="G1126" s="45">
        <v>5</v>
      </c>
      <c r="H1126" s="36">
        <v>3</v>
      </c>
      <c r="I1126" s="46">
        <v>1</v>
      </c>
      <c r="J112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2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P5.3</v>
      </c>
      <c r="L112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P5.3.1</v>
      </c>
      <c r="M1126" s="26" t="str">
        <f>IF(ISERROR(_xlfn.XLOOKUP(StatementLookup[[#This Row],[TopicID]],TopicLookup[TopicID],TopicLookup[TopicTitle])),"",_xlfn.XLOOKUP(StatementLookup[[#This Row],[TopicID]],TopicLookup[TopicID],TopicLookup[TopicTitle]))</f>
        <v>Light And The Electromagnetic Spectrum</v>
      </c>
      <c r="N1126" s="42" t="str">
        <f>IF(ISERROR(_xlfn.XLOOKUP(StatementLookup[[#This Row],[LessonID]],LessonLookup[LessonID],LessonLookup[LessonTitle])),"",_xlfn.XLOOKUP(StatementLookup[[#This Row],[LessonID]],LessonLookup[LessonID],LessonLookup[LessonTitle]))</f>
        <v>Lenses</v>
      </c>
      <c r="O1126" s="1" t="str">
        <f>IF(StatementLookup[[#This Row],[LearningStatementEnter]]="",StatementLookup[[#This Row],[LearningStatementAuto]],StatementLookup[[#This Row],[LearningStatementEnter]])</f>
        <v>Define the power of a lens (in terms of a more powerful lens bending light through a greater angle - the formula relating power to focal length is not required)</v>
      </c>
      <c r="P1126" s="43" t="s">
        <v>2081</v>
      </c>
      <c r="Q1126" s="1" t="s">
        <v>2953</v>
      </c>
      <c r="R1126" s="1"/>
      <c r="S112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26" s="43"/>
      <c r="U1126" s="43"/>
      <c r="V1126" s="43"/>
      <c r="W1126" s="43"/>
      <c r="X1126" s="43"/>
      <c r="Y1126" s="43"/>
      <c r="Z1126" s="43"/>
      <c r="AA1126" s="43"/>
      <c r="AC1126" s="43"/>
      <c r="AD1126" s="43"/>
    </row>
    <row r="1127" spans="1:30" ht="14.65" customHeight="1" x14ac:dyDescent="0.25">
      <c r="A1127" s="42" t="str">
        <f>_xlfn.XLOOKUP(StatementLookup[[#This Row],[TopicID]],TopicLookup[TopicID],TopicLookup[SyllabusSubject])</f>
        <v>Physics</v>
      </c>
      <c r="B1127" s="43">
        <f>_xlfn.XLOOKUP(StatementLookup[[#This Row],[TopicID]],TopicLookup[TopicID],TopicLookup[SyllabusKeyStage])</f>
        <v>4</v>
      </c>
      <c r="C1127" s="43" t="str">
        <f>_xlfn.XLOOKUP(StatementLookup[[#This Row],[TopicID]],topics!I:I,topics!D:D)</f>
        <v>KS4.Physics</v>
      </c>
      <c r="D1127" s="43" t="str">
        <f>_xlfn.XLOOKUP(StatementLookup[[#This Row],[TopicID]],topics!I:I,topics!E:E)</f>
        <v>Y9.Physics</v>
      </c>
      <c r="E1127" s="44" t="s">
        <v>90</v>
      </c>
      <c r="F1127" s="36" t="s">
        <v>10</v>
      </c>
      <c r="G1127" s="45">
        <v>5</v>
      </c>
      <c r="H1127" s="36">
        <v>3</v>
      </c>
      <c r="I1127" s="46">
        <v>2</v>
      </c>
      <c r="J112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2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P5.3</v>
      </c>
      <c r="L112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P5.3.2</v>
      </c>
      <c r="M1127" s="26" t="str">
        <f>IF(ISERROR(_xlfn.XLOOKUP(StatementLookup[[#This Row],[TopicID]],TopicLookup[TopicID],TopicLookup[TopicTitle])),"",_xlfn.XLOOKUP(StatementLookup[[#This Row],[TopicID]],TopicLookup[TopicID],TopicLookup[TopicTitle]))</f>
        <v>Light And The Electromagnetic Spectrum</v>
      </c>
      <c r="N1127" s="42" t="str">
        <f>IF(ISERROR(_xlfn.XLOOKUP(StatementLookup[[#This Row],[LessonID]],LessonLookup[LessonID],LessonLookup[LessonTitle])),"",_xlfn.XLOOKUP(StatementLookup[[#This Row],[LessonID]],LessonLookup[LessonID],LessonLookup[LessonTitle]))</f>
        <v>Lenses</v>
      </c>
      <c r="O1127" s="1" t="str">
        <f>IF(StatementLookup[[#This Row],[LearningStatementEnter]]="",StatementLookup[[#This Row],[LearningStatementAuto]],StatementLookup[[#This Row],[LearningStatementEnter]])</f>
        <v>Describe how the focal length and shape of a lens affect its power</v>
      </c>
      <c r="P1127" s="43" t="s">
        <v>2082</v>
      </c>
      <c r="Q1127" s="1" t="s">
        <v>2953</v>
      </c>
      <c r="R1127" s="1"/>
      <c r="S112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27" s="43"/>
      <c r="U1127" s="43"/>
      <c r="V1127" s="43"/>
      <c r="W1127" s="43"/>
      <c r="X1127" s="43"/>
      <c r="Y1127" s="43"/>
      <c r="Z1127" s="43"/>
      <c r="AA1127" s="43"/>
      <c r="AC1127" s="43"/>
      <c r="AD1127" s="43"/>
    </row>
    <row r="1128" spans="1:30" ht="14.65" customHeight="1" x14ac:dyDescent="0.25">
      <c r="A1128" s="42" t="str">
        <f>_xlfn.XLOOKUP(StatementLookup[[#This Row],[TopicID]],TopicLookup[TopicID],TopicLookup[SyllabusSubject])</f>
        <v>Physics</v>
      </c>
      <c r="B1128" s="43">
        <f>_xlfn.XLOOKUP(StatementLookup[[#This Row],[TopicID]],TopicLookup[TopicID],TopicLookup[SyllabusKeyStage])</f>
        <v>4</v>
      </c>
      <c r="C1128" s="43" t="str">
        <f>_xlfn.XLOOKUP(StatementLookup[[#This Row],[TopicID]],topics!I:I,topics!D:D)</f>
        <v>KS4.Physics</v>
      </c>
      <c r="D1128" s="43" t="str">
        <f>_xlfn.XLOOKUP(StatementLookup[[#This Row],[TopicID]],topics!I:I,topics!E:E)</f>
        <v>Y9.Physics</v>
      </c>
      <c r="E1128" s="44" t="s">
        <v>90</v>
      </c>
      <c r="F1128" s="36" t="s">
        <v>10</v>
      </c>
      <c r="G1128" s="45">
        <v>5</v>
      </c>
      <c r="H1128" s="36">
        <v>3</v>
      </c>
      <c r="I1128" s="46">
        <v>3</v>
      </c>
      <c r="J112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2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P5.3</v>
      </c>
      <c r="L112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P5.3.3</v>
      </c>
      <c r="M1128" s="26" t="str">
        <f>IF(ISERROR(_xlfn.XLOOKUP(StatementLookup[[#This Row],[TopicID]],TopicLookup[TopicID],TopicLookup[TopicTitle])),"",_xlfn.XLOOKUP(StatementLookup[[#This Row],[TopicID]],TopicLookup[TopicID],TopicLookup[TopicTitle]))</f>
        <v>Light And The Electromagnetic Spectrum</v>
      </c>
      <c r="N1128" s="42" t="str">
        <f>IF(ISERROR(_xlfn.XLOOKUP(StatementLookup[[#This Row],[LessonID]],LessonLookup[LessonID],LessonLookup[LessonTitle])),"",_xlfn.XLOOKUP(StatementLookup[[#This Row],[LessonID]],LessonLookup[LessonID],LessonLookup[LessonTitle]))</f>
        <v>Lenses</v>
      </c>
      <c r="O1128" s="1" t="str">
        <f>IF(StatementLookup[[#This Row],[LearningStatementEnter]]="",StatementLookup[[#This Row],[LearningStatementAuto]],StatementLookup[[#This Row],[LearningStatementEnter]])</f>
        <v>Use ray diagrams to show how converging and diverging lenses refract light</v>
      </c>
      <c r="P1128" s="43" t="s">
        <v>2083</v>
      </c>
      <c r="Q1128" s="1" t="s">
        <v>2953</v>
      </c>
      <c r="R1128" s="1"/>
      <c r="S112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28" s="43"/>
      <c r="U1128" s="43"/>
      <c r="V1128" s="43"/>
      <c r="W1128" s="43"/>
      <c r="X1128" s="43"/>
      <c r="Y1128" s="43"/>
      <c r="Z1128" s="43"/>
      <c r="AA1128" s="43"/>
      <c r="AC1128" s="43"/>
      <c r="AD1128" s="43"/>
    </row>
    <row r="1129" spans="1:30" ht="14.65" customHeight="1" x14ac:dyDescent="0.25">
      <c r="A1129" s="42" t="str">
        <f>_xlfn.XLOOKUP(StatementLookup[[#This Row],[TopicID]],TopicLookup[TopicID],TopicLookup[SyllabusSubject])</f>
        <v>Physics</v>
      </c>
      <c r="B1129" s="43">
        <f>_xlfn.XLOOKUP(StatementLookup[[#This Row],[TopicID]],TopicLookup[TopicID],TopicLookup[SyllabusKeyStage])</f>
        <v>4</v>
      </c>
      <c r="C1129" s="43" t="str">
        <f>_xlfn.XLOOKUP(StatementLookup[[#This Row],[TopicID]],topics!I:I,topics!D:D)</f>
        <v>KS4.Physics</v>
      </c>
      <c r="D1129" s="43" t="str">
        <f>_xlfn.XLOOKUP(StatementLookup[[#This Row],[TopicID]],topics!I:I,topics!E:E)</f>
        <v>Y9.Physics</v>
      </c>
      <c r="E1129" s="44" t="s">
        <v>90</v>
      </c>
      <c r="F1129" s="36" t="s">
        <v>10</v>
      </c>
      <c r="G1129" s="45">
        <v>5</v>
      </c>
      <c r="H1129" s="36">
        <v>3</v>
      </c>
      <c r="I1129" s="46">
        <v>4</v>
      </c>
      <c r="J112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2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P5.3</v>
      </c>
      <c r="L112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P5.3.4</v>
      </c>
      <c r="M1129" s="26" t="str">
        <f>IF(ISERROR(_xlfn.XLOOKUP(StatementLookup[[#This Row],[TopicID]],TopicLookup[TopicID],TopicLookup[TopicTitle])),"",_xlfn.XLOOKUP(StatementLookup[[#This Row],[TopicID]],TopicLookup[TopicID],TopicLookup[TopicTitle]))</f>
        <v>Light And The Electromagnetic Spectrum</v>
      </c>
      <c r="N1129" s="42" t="str">
        <f>IF(ISERROR(_xlfn.XLOOKUP(StatementLookup[[#This Row],[LessonID]],LessonLookup[LessonID],LessonLookup[LessonTitle])),"",_xlfn.XLOOKUP(StatementLookup[[#This Row],[LessonID]],LessonLookup[LessonID],LessonLookup[LessonTitle]))</f>
        <v>Lenses</v>
      </c>
      <c r="O1129" s="1" t="str">
        <f>IF(StatementLookup[[#This Row],[LearningStatementEnter]]="",StatementLookup[[#This Row],[LearningStatementAuto]],StatementLookup[[#This Row],[LearningStatementEnter]])</f>
        <v>Compare and contrast the way in which converging and diverging lenses refract light</v>
      </c>
      <c r="P1129" s="43" t="s">
        <v>2084</v>
      </c>
      <c r="Q1129" s="1" t="s">
        <v>2953</v>
      </c>
      <c r="R1129" s="1"/>
      <c r="S112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29" s="43"/>
      <c r="U1129" s="43"/>
      <c r="V1129" s="43"/>
      <c r="W1129" s="43"/>
      <c r="X1129" s="43"/>
      <c r="Y1129" s="43"/>
      <c r="Z1129" s="43"/>
      <c r="AA1129" s="43"/>
      <c r="AC1129" s="43"/>
      <c r="AD1129" s="43"/>
    </row>
    <row r="1130" spans="1:30" ht="14.65" customHeight="1" x14ac:dyDescent="0.25">
      <c r="A1130" s="42" t="str">
        <f>_xlfn.XLOOKUP(StatementLookup[[#This Row],[TopicID]],TopicLookup[TopicID],TopicLookup[SyllabusSubject])</f>
        <v>Physics</v>
      </c>
      <c r="B1130" s="43">
        <f>_xlfn.XLOOKUP(StatementLookup[[#This Row],[TopicID]],TopicLookup[TopicID],TopicLookup[SyllabusKeyStage])</f>
        <v>4</v>
      </c>
      <c r="C1130" s="43" t="str">
        <f>_xlfn.XLOOKUP(StatementLookup[[#This Row],[TopicID]],topics!I:I,topics!D:D)</f>
        <v>KS4.Physics</v>
      </c>
      <c r="D1130" s="43" t="str">
        <f>_xlfn.XLOOKUP(StatementLookup[[#This Row],[TopicID]],topics!I:I,topics!E:E)</f>
        <v>Y9.Physics</v>
      </c>
      <c r="E1130" s="44" t="s">
        <v>90</v>
      </c>
      <c r="F1130" s="36" t="s">
        <v>10</v>
      </c>
      <c r="G1130" s="45">
        <v>5</v>
      </c>
      <c r="H1130" s="36">
        <v>3</v>
      </c>
      <c r="I1130" s="46">
        <v>5</v>
      </c>
      <c r="J113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3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P5.3</v>
      </c>
      <c r="L113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P5.3.5</v>
      </c>
      <c r="M1130" s="26" t="str">
        <f>IF(ISERROR(_xlfn.XLOOKUP(StatementLookup[[#This Row],[TopicID]],TopicLookup[TopicID],TopicLookup[TopicTitle])),"",_xlfn.XLOOKUP(StatementLookup[[#This Row],[TopicID]],TopicLookup[TopicID],TopicLookup[TopicTitle]))</f>
        <v>Light And The Electromagnetic Spectrum</v>
      </c>
      <c r="N1130" s="42" t="str">
        <f>IF(ISERROR(_xlfn.XLOOKUP(StatementLookup[[#This Row],[LessonID]],LessonLookup[LessonID],LessonLookup[LessonTitle])),"",_xlfn.XLOOKUP(StatementLookup[[#This Row],[LessonID]],LessonLookup[LessonID],LessonLookup[LessonTitle]))</f>
        <v>Lenses</v>
      </c>
      <c r="O1130" s="1" t="str">
        <f>IF(StatementLookup[[#This Row],[LearningStatementEnter]]="",StatementLookup[[#This Row],[LearningStatementAuto]],StatementLookup[[#This Row],[LearningStatementEnter]])</f>
        <v>Explain how diverging lenses produce virtual images</v>
      </c>
      <c r="P1130" s="43" t="s">
        <v>2085</v>
      </c>
      <c r="Q1130" s="1" t="s">
        <v>2953</v>
      </c>
      <c r="R1130" s="1"/>
      <c r="S113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30" s="43"/>
      <c r="U1130" s="43"/>
      <c r="V1130" s="43"/>
      <c r="W1130" s="43"/>
      <c r="X1130" s="43"/>
      <c r="Y1130" s="43"/>
      <c r="Z1130" s="43"/>
      <c r="AA1130" s="43"/>
      <c r="AC1130" s="43"/>
      <c r="AD1130" s="43"/>
    </row>
    <row r="1131" spans="1:30" ht="14.65" customHeight="1" x14ac:dyDescent="0.25">
      <c r="A1131" s="42" t="str">
        <f>_xlfn.XLOOKUP(StatementLookup[[#This Row],[TopicID]],TopicLookup[TopicID],TopicLookup[SyllabusSubject])</f>
        <v>Physics</v>
      </c>
      <c r="B1131" s="43">
        <f>_xlfn.XLOOKUP(StatementLookup[[#This Row],[TopicID]],TopicLookup[TopicID],TopicLookup[SyllabusKeyStage])</f>
        <v>4</v>
      </c>
      <c r="C1131" s="43" t="str">
        <f>_xlfn.XLOOKUP(StatementLookup[[#This Row],[TopicID]],topics!I:I,topics!D:D)</f>
        <v>KS4.Physics</v>
      </c>
      <c r="D1131" s="43" t="str">
        <f>_xlfn.XLOOKUP(StatementLookup[[#This Row],[TopicID]],topics!I:I,topics!E:E)</f>
        <v>Y9.Physics</v>
      </c>
      <c r="E1131" s="44" t="s">
        <v>90</v>
      </c>
      <c r="F1131" s="36" t="s">
        <v>10</v>
      </c>
      <c r="G1131" s="45">
        <v>5</v>
      </c>
      <c r="H1131" s="36">
        <v>3</v>
      </c>
      <c r="I1131" s="46">
        <v>6</v>
      </c>
      <c r="J113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3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P5.3</v>
      </c>
      <c r="L113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P5.3.6</v>
      </c>
      <c r="M1131" s="26" t="str">
        <f>IF(ISERROR(_xlfn.XLOOKUP(StatementLookup[[#This Row],[TopicID]],TopicLookup[TopicID],TopicLookup[TopicTitle])),"",_xlfn.XLOOKUP(StatementLookup[[#This Row],[TopicID]],TopicLookup[TopicID],TopicLookup[TopicTitle]))</f>
        <v>Light And The Electromagnetic Spectrum</v>
      </c>
      <c r="N1131" s="42" t="str">
        <f>IF(ISERROR(_xlfn.XLOOKUP(StatementLookup[[#This Row],[LessonID]],LessonLookup[LessonID],LessonLookup[LessonTitle])),"",_xlfn.XLOOKUP(StatementLookup[[#This Row],[LessonID]],LessonLookup[LessonID],LessonLookup[LessonTitle]))</f>
        <v>Lenses</v>
      </c>
      <c r="O1131" s="1" t="str">
        <f>IF(StatementLookup[[#This Row],[LearningStatementEnter]]="",StatementLookup[[#This Row],[LearningStatementAuto]],StatementLookup[[#This Row],[LearningStatementEnter]])</f>
        <v>Explain the different types of image that can be formed by converging lenses. SP5d Electromagnetic waves</v>
      </c>
      <c r="P1131" s="43" t="s">
        <v>2086</v>
      </c>
      <c r="Q1131" s="1" t="s">
        <v>2953</v>
      </c>
      <c r="R1131" s="1"/>
      <c r="S113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31" s="43"/>
      <c r="U1131" s="43"/>
      <c r="V1131" s="43"/>
      <c r="W1131" s="43"/>
      <c r="X1131" s="43"/>
      <c r="Y1131" s="43"/>
      <c r="Z1131" s="43"/>
      <c r="AA1131" s="43"/>
      <c r="AC1131" s="43"/>
      <c r="AD1131" s="43"/>
    </row>
    <row r="1132" spans="1:30" ht="14.65" customHeight="1" x14ac:dyDescent="0.25">
      <c r="A1132" s="42" t="str">
        <f>_xlfn.XLOOKUP(StatementLookup[[#This Row],[TopicID]],TopicLookup[TopicID],TopicLookup[SyllabusSubject])</f>
        <v>Physics</v>
      </c>
      <c r="B1132" s="43">
        <f>_xlfn.XLOOKUP(StatementLookup[[#This Row],[TopicID]],TopicLookup[TopicID],TopicLookup[SyllabusKeyStage])</f>
        <v>4</v>
      </c>
      <c r="C1132" s="43" t="str">
        <f>_xlfn.XLOOKUP(StatementLookup[[#This Row],[TopicID]],topics!I:I,topics!D:D)</f>
        <v>KS4.Physics</v>
      </c>
      <c r="D1132" s="43" t="str">
        <f>_xlfn.XLOOKUP(StatementLookup[[#This Row],[TopicID]],topics!I:I,topics!E:E)</f>
        <v>Y9.Physics</v>
      </c>
      <c r="E1132" s="44" t="s">
        <v>90</v>
      </c>
      <c r="F1132" s="36" t="s">
        <v>10</v>
      </c>
      <c r="G1132" s="45">
        <v>5</v>
      </c>
      <c r="H1132" s="36">
        <v>4</v>
      </c>
      <c r="I1132" s="46">
        <v>1</v>
      </c>
      <c r="J113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3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P5.4</v>
      </c>
      <c r="L113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P5.4.1</v>
      </c>
      <c r="M1132" s="26" t="str">
        <f>IF(ISERROR(_xlfn.XLOOKUP(StatementLookup[[#This Row],[TopicID]],TopicLookup[TopicID],TopicLookup[TopicTitle])),"",_xlfn.XLOOKUP(StatementLookup[[#This Row],[TopicID]],TopicLookup[TopicID],TopicLookup[TopicTitle]))</f>
        <v>Light And The Electromagnetic Spectrum</v>
      </c>
      <c r="N1132" s="42" t="str">
        <f>IF(ISERROR(_xlfn.XLOOKUP(StatementLookup[[#This Row],[LessonID]],LessonLookup[LessonID],LessonLookup[LessonTitle])),"",_xlfn.XLOOKUP(StatementLookup[[#This Row],[LessonID]],LessonLookup[LessonID],LessonLookup[LessonTitle]))</f>
        <v>Electromagnetic Waves</v>
      </c>
      <c r="O1132" s="1" t="str">
        <f>IF(StatementLookup[[#This Row],[LearningStatementEnter]]="",StatementLookup[[#This Row],[LearningStatementAuto]],StatementLookup[[#This Row],[LearningStatementEnter]])</f>
        <v>Recall examples of electromagnetic waves</v>
      </c>
      <c r="P1132" s="43" t="s">
        <v>2087</v>
      </c>
      <c r="Q1132" s="1" t="s">
        <v>2953</v>
      </c>
      <c r="R1132" s="1"/>
      <c r="S113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32" s="43"/>
      <c r="U1132" s="43"/>
      <c r="V1132" s="43"/>
      <c r="W1132" s="43"/>
      <c r="X1132" s="43"/>
      <c r="Y1132" s="43"/>
      <c r="Z1132" s="43"/>
      <c r="AA1132" s="43"/>
      <c r="AC1132" s="43"/>
      <c r="AD1132" s="43"/>
    </row>
    <row r="1133" spans="1:30" ht="14.65" customHeight="1" x14ac:dyDescent="0.25">
      <c r="A1133" s="42" t="str">
        <f>_xlfn.XLOOKUP(StatementLookup[[#This Row],[TopicID]],TopicLookup[TopicID],TopicLookup[SyllabusSubject])</f>
        <v>Physics</v>
      </c>
      <c r="B1133" s="43">
        <f>_xlfn.XLOOKUP(StatementLookup[[#This Row],[TopicID]],TopicLookup[TopicID],TopicLookup[SyllabusKeyStage])</f>
        <v>4</v>
      </c>
      <c r="C1133" s="43" t="str">
        <f>_xlfn.XLOOKUP(StatementLookup[[#This Row],[TopicID]],topics!I:I,topics!D:D)</f>
        <v>KS4.Physics</v>
      </c>
      <c r="D1133" s="43" t="str">
        <f>_xlfn.XLOOKUP(StatementLookup[[#This Row],[TopicID]],topics!I:I,topics!E:E)</f>
        <v>Y9.Physics</v>
      </c>
      <c r="E1133" s="44" t="s">
        <v>90</v>
      </c>
      <c r="F1133" s="36" t="s">
        <v>10</v>
      </c>
      <c r="G1133" s="45">
        <v>5</v>
      </c>
      <c r="H1133" s="36">
        <v>4</v>
      </c>
      <c r="I1133" s="46">
        <v>2</v>
      </c>
      <c r="J113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3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P5.4</v>
      </c>
      <c r="L113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P5.4.2</v>
      </c>
      <c r="M1133" s="26" t="str">
        <f>IF(ISERROR(_xlfn.XLOOKUP(StatementLookup[[#This Row],[TopicID]],TopicLookup[TopicID],TopicLookup[TopicTitle])),"",_xlfn.XLOOKUP(StatementLookup[[#This Row],[TopicID]],TopicLookup[TopicID],TopicLookup[TopicTitle]))</f>
        <v>Light And The Electromagnetic Spectrum</v>
      </c>
      <c r="N1133" s="42" t="str">
        <f>IF(ISERROR(_xlfn.XLOOKUP(StatementLookup[[#This Row],[LessonID]],LessonLookup[LessonID],LessonLookup[LessonTitle])),"",_xlfn.XLOOKUP(StatementLookup[[#This Row],[LessonID]],LessonLookup[LessonID],LessonLookup[LessonTitle]))</f>
        <v>Electromagnetic Waves</v>
      </c>
      <c r="O1133" s="1" t="str">
        <f>IF(StatementLookup[[#This Row],[LearningStatementEnter]]="",StatementLookup[[#This Row],[LearningStatementAuto]],StatementLookup[[#This Row],[LearningStatementEnter]])</f>
        <v>Describe the common features of electromagnetic waves</v>
      </c>
      <c r="P1133" s="43" t="s">
        <v>2088</v>
      </c>
      <c r="Q1133" s="1" t="s">
        <v>2953</v>
      </c>
      <c r="R1133" s="1"/>
      <c r="S113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33" s="43"/>
      <c r="U1133" s="43"/>
      <c r="V1133" s="43"/>
      <c r="W1133" s="43"/>
      <c r="X1133" s="43"/>
      <c r="Y1133" s="43"/>
      <c r="Z1133" s="43"/>
      <c r="AA1133" s="43"/>
      <c r="AC1133" s="43"/>
      <c r="AD1133" s="43"/>
    </row>
    <row r="1134" spans="1:30" ht="14.65" customHeight="1" x14ac:dyDescent="0.25">
      <c r="A1134" s="42" t="str">
        <f>_xlfn.XLOOKUP(StatementLookup[[#This Row],[TopicID]],TopicLookup[TopicID],TopicLookup[SyllabusSubject])</f>
        <v>Physics</v>
      </c>
      <c r="B1134" s="43">
        <f>_xlfn.XLOOKUP(StatementLookup[[#This Row],[TopicID]],TopicLookup[TopicID],TopicLookup[SyllabusKeyStage])</f>
        <v>4</v>
      </c>
      <c r="C1134" s="43" t="str">
        <f>_xlfn.XLOOKUP(StatementLookup[[#This Row],[TopicID]],topics!I:I,topics!D:D)</f>
        <v>KS4.Physics</v>
      </c>
      <c r="D1134" s="43" t="str">
        <f>_xlfn.XLOOKUP(StatementLookup[[#This Row],[TopicID]],topics!I:I,topics!E:E)</f>
        <v>Y9.Physics</v>
      </c>
      <c r="E1134" s="44" t="s">
        <v>90</v>
      </c>
      <c r="F1134" s="36" t="s">
        <v>10</v>
      </c>
      <c r="G1134" s="45">
        <v>5</v>
      </c>
      <c r="H1134" s="36">
        <v>4</v>
      </c>
      <c r="I1134" s="46">
        <v>3</v>
      </c>
      <c r="J113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3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P5.4</v>
      </c>
      <c r="L113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P5.4.3</v>
      </c>
      <c r="M1134" s="26" t="str">
        <f>IF(ISERROR(_xlfn.XLOOKUP(StatementLookup[[#This Row],[TopicID]],TopicLookup[TopicID],TopicLookup[TopicTitle])),"",_xlfn.XLOOKUP(StatementLookup[[#This Row],[TopicID]],TopicLookup[TopicID],TopicLookup[TopicTitle]))</f>
        <v>Light And The Electromagnetic Spectrum</v>
      </c>
      <c r="N1134" s="42" t="str">
        <f>IF(ISERROR(_xlfn.XLOOKUP(StatementLookup[[#This Row],[LessonID]],LessonLookup[LessonID],LessonLookup[LessonTitle])),"",_xlfn.XLOOKUP(StatementLookup[[#This Row],[LessonID]],LessonLookup[LessonID],LessonLookup[LessonTitle]))</f>
        <v>Electromagnetic Waves</v>
      </c>
      <c r="O1134" s="1" t="str">
        <f>IF(StatementLookup[[#This Row],[LearningStatementEnter]]="",StatementLookup[[#This Row],[LearningStatementAuto]],StatementLookup[[#This Row],[LearningStatementEnter]])</f>
        <v>Describe the transfer of energy by electromagnetic waves</v>
      </c>
      <c r="P1134" s="43" t="s">
        <v>2089</v>
      </c>
      <c r="Q1134" s="1" t="s">
        <v>2953</v>
      </c>
      <c r="R1134" s="1"/>
      <c r="S113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34" s="43"/>
      <c r="U1134" s="43"/>
      <c r="V1134" s="43"/>
      <c r="W1134" s="43"/>
      <c r="X1134" s="43"/>
      <c r="Y1134" s="43"/>
      <c r="Z1134" s="43"/>
      <c r="AA1134" s="43"/>
      <c r="AC1134" s="43"/>
      <c r="AD1134" s="43"/>
    </row>
    <row r="1135" spans="1:30" ht="14.65" customHeight="1" x14ac:dyDescent="0.25">
      <c r="A1135" s="42" t="str">
        <f>_xlfn.XLOOKUP(StatementLookup[[#This Row],[TopicID]],TopicLookup[TopicID],TopicLookup[SyllabusSubject])</f>
        <v>Physics</v>
      </c>
      <c r="B1135" s="43">
        <f>_xlfn.XLOOKUP(StatementLookup[[#This Row],[TopicID]],TopicLookup[TopicID],TopicLookup[SyllabusKeyStage])</f>
        <v>4</v>
      </c>
      <c r="C1135" s="43" t="str">
        <f>_xlfn.XLOOKUP(StatementLookup[[#This Row],[TopicID]],topics!I:I,topics!D:D)</f>
        <v>KS4.Physics</v>
      </c>
      <c r="D1135" s="43" t="str">
        <f>_xlfn.XLOOKUP(StatementLookup[[#This Row],[TopicID]],topics!I:I,topics!E:E)</f>
        <v>Y9.Physics</v>
      </c>
      <c r="E1135" s="44" t="s">
        <v>90</v>
      </c>
      <c r="F1135" s="36" t="s">
        <v>10</v>
      </c>
      <c r="G1135" s="45">
        <v>5</v>
      </c>
      <c r="H1135" s="36">
        <v>4</v>
      </c>
      <c r="I1135" s="46">
        <v>4</v>
      </c>
      <c r="J113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3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P5.4</v>
      </c>
      <c r="L113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P5.4.4</v>
      </c>
      <c r="M1135" s="26" t="str">
        <f>IF(ISERROR(_xlfn.XLOOKUP(StatementLookup[[#This Row],[TopicID]],TopicLookup[TopicID],TopicLookup[TopicTitle])),"",_xlfn.XLOOKUP(StatementLookup[[#This Row],[TopicID]],TopicLookup[TopicID],TopicLookup[TopicTitle]))</f>
        <v>Light And The Electromagnetic Spectrum</v>
      </c>
      <c r="N1135" s="42" t="str">
        <f>IF(ISERROR(_xlfn.XLOOKUP(StatementLookup[[#This Row],[LessonID]],LessonLookup[LessonID],LessonLookup[LessonTitle])),"",_xlfn.XLOOKUP(StatementLookup[[#This Row],[LessonID]],LessonLookup[LessonID],LessonLookup[LessonTitle]))</f>
        <v>Electromagnetic Waves</v>
      </c>
      <c r="O1135" s="1" t="str">
        <f>IF(StatementLookup[[#This Row],[LearningStatementEnter]]="",StatementLookup[[#This Row],[LearningStatementAuto]],StatementLookup[[#This Row],[LearningStatementEnter]])</f>
        <v>Describe the range of electromagnetic waves that our eyes can detect</v>
      </c>
      <c r="P1135" s="43" t="s">
        <v>2090</v>
      </c>
      <c r="Q1135" s="1" t="s">
        <v>2953</v>
      </c>
      <c r="R1135" s="1"/>
      <c r="S113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35" s="43"/>
      <c r="U1135" s="43"/>
      <c r="V1135" s="43"/>
      <c r="W1135" s="43"/>
      <c r="X1135" s="43"/>
      <c r="Y1135" s="43"/>
      <c r="Z1135" s="43"/>
      <c r="AA1135" s="43"/>
      <c r="AC1135" s="43"/>
      <c r="AD1135" s="43"/>
    </row>
    <row r="1136" spans="1:30" ht="14.65" customHeight="1" x14ac:dyDescent="0.25">
      <c r="A1136" s="42" t="str">
        <f>_xlfn.XLOOKUP(StatementLookup[[#This Row],[TopicID]],TopicLookup[TopicID],TopicLookup[SyllabusSubject])</f>
        <v>Physics</v>
      </c>
      <c r="B1136" s="43">
        <f>_xlfn.XLOOKUP(StatementLookup[[#This Row],[TopicID]],TopicLookup[TopicID],TopicLookup[SyllabusKeyStage])</f>
        <v>4</v>
      </c>
      <c r="C1136" s="43" t="str">
        <f>_xlfn.XLOOKUP(StatementLookup[[#This Row],[TopicID]],topics!I:I,topics!D:D)</f>
        <v>KS4.Physics</v>
      </c>
      <c r="D1136" s="43" t="str">
        <f>_xlfn.XLOOKUP(StatementLookup[[#This Row],[TopicID]],topics!I:I,topics!E:E)</f>
        <v>Y9.Physics</v>
      </c>
      <c r="E1136" s="44" t="s">
        <v>90</v>
      </c>
      <c r="F1136" s="36" t="s">
        <v>10</v>
      </c>
      <c r="G1136" s="45">
        <v>5</v>
      </c>
      <c r="H1136" s="36">
        <v>4</v>
      </c>
      <c r="I1136" s="46">
        <v>5</v>
      </c>
      <c r="J113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3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P5.4</v>
      </c>
      <c r="L113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P5.4.5</v>
      </c>
      <c r="M1136" s="26" t="str">
        <f>IF(ISERROR(_xlfn.XLOOKUP(StatementLookup[[#This Row],[TopicID]],TopicLookup[TopicID],TopicLookup[TopicTitle])),"",_xlfn.XLOOKUP(StatementLookup[[#This Row],[TopicID]],TopicLookup[TopicID],TopicLookup[TopicTitle]))</f>
        <v>Light And The Electromagnetic Spectrum</v>
      </c>
      <c r="N1136" s="42" t="str">
        <f>IF(ISERROR(_xlfn.XLOOKUP(StatementLookup[[#This Row],[LessonID]],LessonLookup[LessonID],LessonLookup[LessonTitle])),"",_xlfn.XLOOKUP(StatementLookup[[#This Row],[LessonID]],LessonLookup[LessonID],LessonLookup[LessonTitle]))</f>
        <v>Electromagnetic Waves</v>
      </c>
      <c r="O1136" s="1" t="str">
        <f>IF(StatementLookup[[#This Row],[LearningStatementEnter]]="",StatementLookup[[#This Row],[LearningStatementAuto]],StatementLookup[[#This Row],[LearningStatementEnter]])</f>
        <v>Describe an effect caused by the different velocities of electromagnetic waves in different substances</v>
      </c>
      <c r="P1136" s="43" t="s">
        <v>2091</v>
      </c>
      <c r="Q1136" s="1" t="s">
        <v>2953</v>
      </c>
      <c r="R1136" s="1"/>
      <c r="S113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36" s="43"/>
      <c r="U1136" s="43"/>
      <c r="V1136" s="43"/>
      <c r="W1136" s="43"/>
      <c r="X1136" s="43"/>
      <c r="Y1136" s="43"/>
      <c r="Z1136" s="43"/>
      <c r="AA1136" s="43"/>
      <c r="AC1136" s="43"/>
      <c r="AD1136" s="43"/>
    </row>
    <row r="1137" spans="1:30" ht="14.65" customHeight="1" x14ac:dyDescent="0.25">
      <c r="A1137" s="42" t="str">
        <f>_xlfn.XLOOKUP(StatementLookup[[#This Row],[TopicID]],TopicLookup[TopicID],TopicLookup[SyllabusSubject])</f>
        <v>Physics</v>
      </c>
      <c r="B1137" s="43">
        <f>_xlfn.XLOOKUP(StatementLookup[[#This Row],[TopicID]],TopicLookup[TopicID],TopicLookup[SyllabusKeyStage])</f>
        <v>4</v>
      </c>
      <c r="C1137" s="43" t="str">
        <f>_xlfn.XLOOKUP(StatementLookup[[#This Row],[TopicID]],topics!I:I,topics!D:D)</f>
        <v>KS4.Physics</v>
      </c>
      <c r="D1137" s="43" t="str">
        <f>_xlfn.XLOOKUP(StatementLookup[[#This Row],[TopicID]],topics!I:I,topics!E:E)</f>
        <v>Y9.Physics</v>
      </c>
      <c r="E1137" s="44" t="s">
        <v>90</v>
      </c>
      <c r="F1137" s="36" t="s">
        <v>10</v>
      </c>
      <c r="G1137" s="45">
        <v>5</v>
      </c>
      <c r="H1137" s="36">
        <v>5</v>
      </c>
      <c r="I1137" s="46">
        <v>1</v>
      </c>
      <c r="J113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3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P5.5</v>
      </c>
      <c r="L113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P5.5.1</v>
      </c>
      <c r="M1137" s="26" t="str">
        <f>IF(ISERROR(_xlfn.XLOOKUP(StatementLookup[[#This Row],[TopicID]],TopicLookup[TopicID],TopicLookup[TopicTitle])),"",_xlfn.XLOOKUP(StatementLookup[[#This Row],[TopicID]],TopicLookup[TopicID],TopicLookup[TopicTitle]))</f>
        <v>Light And The Electromagnetic Spectrum</v>
      </c>
      <c r="N1137" s="42" t="str">
        <f>IF(ISERROR(_xlfn.XLOOKUP(StatementLookup[[#This Row],[LessonID]],LessonLookup[LessonID],LessonLookup[LessonTitle])),"",_xlfn.XLOOKUP(StatementLookup[[#This Row],[LessonID]],LessonLookup[LessonID],LessonLookup[LessonTitle]))</f>
        <v>The Electromagnetic Spectrum</v>
      </c>
      <c r="O1137" s="1" t="str">
        <f>IF(StatementLookup[[#This Row],[LearningStatementEnter]]="",StatementLookup[[#This Row],[LearningStatementAuto]],StatementLookup[[#This Row],[LearningStatementEnter]])</f>
        <v>Recall the groups of waves in the electromagnetic spectrum in order</v>
      </c>
      <c r="P1137" s="43" t="s">
        <v>2092</v>
      </c>
      <c r="Q1137" s="1" t="s">
        <v>2953</v>
      </c>
      <c r="R1137" s="1"/>
      <c r="S113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37" s="43"/>
      <c r="U1137" s="43"/>
      <c r="V1137" s="43"/>
      <c r="W1137" s="43"/>
      <c r="X1137" s="43"/>
      <c r="Y1137" s="43"/>
      <c r="Z1137" s="43"/>
      <c r="AA1137" s="43"/>
      <c r="AC1137" s="43"/>
      <c r="AD1137" s="43"/>
    </row>
    <row r="1138" spans="1:30" ht="14.65" customHeight="1" x14ac:dyDescent="0.25">
      <c r="A1138" s="42" t="str">
        <f>_xlfn.XLOOKUP(StatementLookup[[#This Row],[TopicID]],TopicLookup[TopicID],TopicLookup[SyllabusSubject])</f>
        <v>Physics</v>
      </c>
      <c r="B1138" s="43">
        <f>_xlfn.XLOOKUP(StatementLookup[[#This Row],[TopicID]],TopicLookup[TopicID],TopicLookup[SyllabusKeyStage])</f>
        <v>4</v>
      </c>
      <c r="C1138" s="43" t="str">
        <f>_xlfn.XLOOKUP(StatementLookup[[#This Row],[TopicID]],topics!I:I,topics!D:D)</f>
        <v>KS4.Physics</v>
      </c>
      <c r="D1138" s="43" t="str">
        <f>_xlfn.XLOOKUP(StatementLookup[[#This Row],[TopicID]],topics!I:I,topics!E:E)</f>
        <v>Y9.Physics</v>
      </c>
      <c r="E1138" s="44" t="s">
        <v>90</v>
      </c>
      <c r="F1138" s="36" t="s">
        <v>10</v>
      </c>
      <c r="G1138" s="45">
        <v>5</v>
      </c>
      <c r="H1138" s="36">
        <v>5</v>
      </c>
      <c r="I1138" s="46">
        <v>2</v>
      </c>
      <c r="J113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3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P5.5</v>
      </c>
      <c r="L113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P5.5.2</v>
      </c>
      <c r="M1138" s="26" t="str">
        <f>IF(ISERROR(_xlfn.XLOOKUP(StatementLookup[[#This Row],[TopicID]],TopicLookup[TopicID],TopicLookup[TopicTitle])),"",_xlfn.XLOOKUP(StatementLookup[[#This Row],[TopicID]],TopicLookup[TopicID],TopicLookup[TopicTitle]))</f>
        <v>Light And The Electromagnetic Spectrum</v>
      </c>
      <c r="N1138" s="42" t="str">
        <f>IF(ISERROR(_xlfn.XLOOKUP(StatementLookup[[#This Row],[LessonID]],LessonLookup[LessonID],LessonLookup[LessonTitle])),"",_xlfn.XLOOKUP(StatementLookup[[#This Row],[LessonID]],LessonLookup[LessonID],LessonLookup[LessonTitle]))</f>
        <v>The Electromagnetic Spectrum</v>
      </c>
      <c r="O1138" s="1" t="str">
        <f>IF(StatementLookup[[#This Row],[LearningStatementEnter]]="",StatementLookup[[#This Row],[LearningStatementAuto]],StatementLookup[[#This Row],[LearningStatementEnter]])</f>
        <v>Recall the colours of the visible spectrum in order</v>
      </c>
      <c r="P1138" s="43" t="s">
        <v>2093</v>
      </c>
      <c r="Q1138" s="1" t="s">
        <v>2953</v>
      </c>
      <c r="R1138" s="1"/>
      <c r="S113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38" s="43"/>
      <c r="U1138" s="43"/>
      <c r="V1138" s="43"/>
      <c r="W1138" s="43"/>
      <c r="X1138" s="43"/>
      <c r="Y1138" s="43"/>
      <c r="Z1138" s="43"/>
      <c r="AA1138" s="43"/>
      <c r="AC1138" s="43"/>
      <c r="AD1138" s="43"/>
    </row>
    <row r="1139" spans="1:30" ht="14.65" customHeight="1" x14ac:dyDescent="0.25">
      <c r="A1139" s="42" t="str">
        <f>_xlfn.XLOOKUP(StatementLookup[[#This Row],[TopicID]],TopicLookup[TopicID],TopicLookup[SyllabusSubject])</f>
        <v>Physics</v>
      </c>
      <c r="B1139" s="43">
        <f>_xlfn.XLOOKUP(StatementLookup[[#This Row],[TopicID]],TopicLookup[TopicID],TopicLookup[SyllabusKeyStage])</f>
        <v>4</v>
      </c>
      <c r="C1139" s="43" t="str">
        <f>_xlfn.XLOOKUP(StatementLookup[[#This Row],[TopicID]],topics!I:I,topics!D:D)</f>
        <v>KS4.Physics</v>
      </c>
      <c r="D1139" s="43" t="str">
        <f>_xlfn.XLOOKUP(StatementLookup[[#This Row],[TopicID]],topics!I:I,topics!E:E)</f>
        <v>Y9.Physics</v>
      </c>
      <c r="E1139" s="44" t="s">
        <v>90</v>
      </c>
      <c r="F1139" s="36" t="s">
        <v>10</v>
      </c>
      <c r="G1139" s="45">
        <v>5</v>
      </c>
      <c r="H1139" s="36">
        <v>5</v>
      </c>
      <c r="I1139" s="46">
        <v>3</v>
      </c>
      <c r="J113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3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P5.5</v>
      </c>
      <c r="L113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P5.5.3</v>
      </c>
      <c r="M1139" s="26" t="str">
        <f>IF(ISERROR(_xlfn.XLOOKUP(StatementLookup[[#This Row],[TopicID]],TopicLookup[TopicID],TopicLookup[TopicTitle])),"",_xlfn.XLOOKUP(StatementLookup[[#This Row],[TopicID]],TopicLookup[TopicID],TopicLookup[TopicTitle]))</f>
        <v>Light And The Electromagnetic Spectrum</v>
      </c>
      <c r="N1139" s="42" t="str">
        <f>IF(ISERROR(_xlfn.XLOOKUP(StatementLookup[[#This Row],[LessonID]],LessonLookup[LessonID],LessonLookup[LessonTitle])),"",_xlfn.XLOOKUP(StatementLookup[[#This Row],[LessonID]],LessonLookup[LessonID],LessonLookup[LessonTitle]))</f>
        <v>The Electromagnetic Spectrum</v>
      </c>
      <c r="O1139" s="1" t="str">
        <f>IF(StatementLookup[[#This Row],[LearningStatementEnter]]="",StatementLookup[[#This Row],[LearningStatementAuto]],StatementLookup[[#This Row],[LearningStatementEnter]])</f>
        <v>Describe how the waves in the electromagnetic spectrum are grouped</v>
      </c>
      <c r="P1139" s="43" t="s">
        <v>2094</v>
      </c>
      <c r="Q1139" s="1" t="s">
        <v>2953</v>
      </c>
      <c r="R1139" s="1"/>
      <c r="S113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39" s="43"/>
      <c r="U1139" s="43"/>
      <c r="V1139" s="43"/>
      <c r="W1139" s="43"/>
      <c r="X1139" s="43"/>
      <c r="Y1139" s="43"/>
      <c r="Z1139" s="43"/>
      <c r="AA1139" s="43"/>
      <c r="AC1139" s="43"/>
      <c r="AD1139" s="43"/>
    </row>
    <row r="1140" spans="1:30" ht="14.65" customHeight="1" x14ac:dyDescent="0.25">
      <c r="A1140" s="42" t="str">
        <f>_xlfn.XLOOKUP(StatementLookup[[#This Row],[TopicID]],TopicLookup[TopicID],TopicLookup[SyllabusSubject])</f>
        <v>Physics</v>
      </c>
      <c r="B1140" s="43">
        <f>_xlfn.XLOOKUP(StatementLookup[[#This Row],[TopicID]],TopicLookup[TopicID],TopicLookup[SyllabusKeyStage])</f>
        <v>4</v>
      </c>
      <c r="C1140" s="43" t="str">
        <f>_xlfn.XLOOKUP(StatementLookup[[#This Row],[TopicID]],topics!I:I,topics!D:D)</f>
        <v>KS4.Physics</v>
      </c>
      <c r="D1140" s="43" t="str">
        <f>_xlfn.XLOOKUP(StatementLookup[[#This Row],[TopicID]],topics!I:I,topics!E:E)</f>
        <v>Y9.Physics</v>
      </c>
      <c r="E1140" s="44" t="s">
        <v>90</v>
      </c>
      <c r="F1140" s="36" t="s">
        <v>10</v>
      </c>
      <c r="G1140" s="45">
        <v>5</v>
      </c>
      <c r="H1140" s="36">
        <v>5</v>
      </c>
      <c r="I1140" s="46">
        <v>4</v>
      </c>
      <c r="J114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4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P5.5</v>
      </c>
      <c r="L114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P5.5.4</v>
      </c>
      <c r="M1140" s="26" t="str">
        <f>IF(ISERROR(_xlfn.XLOOKUP(StatementLookup[[#This Row],[TopicID]],TopicLookup[TopicID],TopicLookup[TopicTitle])),"",_xlfn.XLOOKUP(StatementLookup[[#This Row],[TopicID]],TopicLookup[TopicID],TopicLookup[TopicTitle]))</f>
        <v>Light And The Electromagnetic Spectrum</v>
      </c>
      <c r="N1140" s="42" t="str">
        <f>IF(ISERROR(_xlfn.XLOOKUP(StatementLookup[[#This Row],[LessonID]],LessonLookup[LessonID],LessonLookup[LessonTitle])),"",_xlfn.XLOOKUP(StatementLookup[[#This Row],[LessonID]],LessonLookup[LessonID],LessonLookup[LessonTitle]))</f>
        <v>The Electromagnetic Spectrum</v>
      </c>
      <c r="O1140" s="1" t="str">
        <f>IF(StatementLookup[[#This Row],[LearningStatementEnter]]="",StatementLookup[[#This Row],[LearningStatementAuto]],StatementLookup[[#This Row],[LearningStatementEnter]])</f>
        <v>Describe some differences in the ways that different parts of the electromagnetic spectrum are absorbed and transmitted</v>
      </c>
      <c r="P1140" s="43" t="s">
        <v>2095</v>
      </c>
      <c r="Q1140" s="1" t="s">
        <v>2953</v>
      </c>
      <c r="R1140" s="1"/>
      <c r="S114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40" s="43"/>
      <c r="U1140" s="43"/>
      <c r="V1140" s="43"/>
      <c r="W1140" s="43"/>
      <c r="X1140" s="43"/>
      <c r="Y1140" s="43"/>
      <c r="Z1140" s="43"/>
      <c r="AA1140" s="43"/>
      <c r="AC1140" s="43"/>
      <c r="AD1140" s="43"/>
    </row>
    <row r="1141" spans="1:30" ht="14.65" customHeight="1" x14ac:dyDescent="0.25">
      <c r="A1141" s="42" t="str">
        <f>_xlfn.XLOOKUP(StatementLookup[[#This Row],[TopicID]],TopicLookup[TopicID],TopicLookup[SyllabusSubject])</f>
        <v>Physics</v>
      </c>
      <c r="B1141" s="43">
        <f>_xlfn.XLOOKUP(StatementLookup[[#This Row],[TopicID]],TopicLookup[TopicID],TopicLookup[SyllabusKeyStage])</f>
        <v>4</v>
      </c>
      <c r="C1141" s="43" t="str">
        <f>_xlfn.XLOOKUP(StatementLookup[[#This Row],[TopicID]],topics!I:I,topics!D:D)</f>
        <v>KS4.Physics</v>
      </c>
      <c r="D1141" s="43" t="str">
        <f>_xlfn.XLOOKUP(StatementLookup[[#This Row],[TopicID]],topics!I:I,topics!E:E)</f>
        <v>Y9.Physics</v>
      </c>
      <c r="E1141" s="44" t="s">
        <v>90</v>
      </c>
      <c r="F1141" s="36" t="s">
        <v>10</v>
      </c>
      <c r="G1141" s="45">
        <v>5</v>
      </c>
      <c r="H1141" s="36">
        <v>5</v>
      </c>
      <c r="I1141" s="46">
        <v>5</v>
      </c>
      <c r="J114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4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P5.5</v>
      </c>
      <c r="L114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P5.5.5</v>
      </c>
      <c r="M1141" s="26" t="str">
        <f>IF(ISERROR(_xlfn.XLOOKUP(StatementLookup[[#This Row],[TopicID]],TopicLookup[TopicID],TopicLookup[TopicTitle])),"",_xlfn.XLOOKUP(StatementLookup[[#This Row],[TopicID]],TopicLookup[TopicID],TopicLookup[TopicTitle]))</f>
        <v>Light And The Electromagnetic Spectrum</v>
      </c>
      <c r="N1141" s="42" t="str">
        <f>IF(ISERROR(_xlfn.XLOOKUP(StatementLookup[[#This Row],[LessonID]],LessonLookup[LessonID],LessonLookup[LessonTitle])),"",_xlfn.XLOOKUP(StatementLookup[[#This Row],[LessonID]],LessonLookup[LessonID],LessonLookup[LessonTitle]))</f>
        <v>The Electromagnetic Spectrum</v>
      </c>
      <c r="O1141" s="1" t="str">
        <f>IF(StatementLookup[[#This Row],[LearningStatementEnter]]="",StatementLookup[[#This Row],[LearningStatementAuto]],StatementLookup[[#This Row],[LearningStatementEnter]])</f>
        <v>Describe some differences in the ways that different parts of the electromagnetic spectrum are refracted and reflected</v>
      </c>
      <c r="P1141" s="43" t="s">
        <v>2096</v>
      </c>
      <c r="Q1141" s="1" t="s">
        <v>2953</v>
      </c>
      <c r="R1141" s="1"/>
      <c r="S114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41" s="43"/>
      <c r="U1141" s="43"/>
      <c r="V1141" s="43"/>
      <c r="W1141" s="43"/>
      <c r="X1141" s="43"/>
      <c r="Y1141" s="43"/>
      <c r="Z1141" s="43"/>
      <c r="AA1141" s="43"/>
      <c r="AC1141" s="43"/>
      <c r="AD1141" s="43"/>
    </row>
    <row r="1142" spans="1:30" ht="14.65" customHeight="1" x14ac:dyDescent="0.25">
      <c r="A1142" s="42" t="str">
        <f>_xlfn.XLOOKUP(StatementLookup[[#This Row],[TopicID]],TopicLookup[TopicID],TopicLookup[SyllabusSubject])</f>
        <v>Physics</v>
      </c>
      <c r="B1142" s="43">
        <f>_xlfn.XLOOKUP(StatementLookup[[#This Row],[TopicID]],TopicLookup[TopicID],TopicLookup[SyllabusKeyStage])</f>
        <v>4</v>
      </c>
      <c r="C1142" s="43" t="str">
        <f>_xlfn.XLOOKUP(StatementLookup[[#This Row],[TopicID]],topics!I:I,topics!D:D)</f>
        <v>KS4.Physics</v>
      </c>
      <c r="D1142" s="43" t="str">
        <f>_xlfn.XLOOKUP(StatementLookup[[#This Row],[TopicID]],topics!I:I,topics!E:E)</f>
        <v>Y9.Physics</v>
      </c>
      <c r="E1142" s="44" t="s">
        <v>90</v>
      </c>
      <c r="F1142" s="36" t="s">
        <v>10</v>
      </c>
      <c r="G1142" s="45">
        <v>5</v>
      </c>
      <c r="H1142" s="36">
        <v>6</v>
      </c>
      <c r="I1142" s="46">
        <v>1</v>
      </c>
      <c r="J114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4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P5.6</v>
      </c>
      <c r="L114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P5.6.1</v>
      </c>
      <c r="M1142" s="26" t="str">
        <f>IF(ISERROR(_xlfn.XLOOKUP(StatementLookup[[#This Row],[TopicID]],TopicLookup[TopicID],TopicLookup[TopicTitle])),"",_xlfn.XLOOKUP(StatementLookup[[#This Row],[TopicID]],TopicLookup[TopicID],TopicLookup[TopicTitle]))</f>
        <v>Light And The Electromagnetic Spectrum</v>
      </c>
      <c r="N1142" s="42" t="str">
        <f>IF(ISERROR(_xlfn.XLOOKUP(StatementLookup[[#This Row],[LessonID]],LessonLookup[LessonID],LessonLookup[LessonTitle])),"",_xlfn.XLOOKUP(StatementLookup[[#This Row],[LessonID]],LessonLookup[LessonID],LessonLookup[LessonTitle]))</f>
        <v>Using The Long Wavelengths</v>
      </c>
      <c r="O1142" s="1" t="str">
        <f>IF(StatementLookup[[#This Row],[LearningStatementEnter]]="",StatementLookup[[#This Row],[LearningStatementAuto]],StatementLookup[[#This Row],[LearningStatementEnter]])</f>
        <v>Describe how long wavelength electromagnetic waves are affected by different substances</v>
      </c>
      <c r="P1142" s="43" t="s">
        <v>2097</v>
      </c>
      <c r="Q1142" s="1" t="s">
        <v>2953</v>
      </c>
      <c r="R1142" s="1"/>
      <c r="S114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42" s="43"/>
      <c r="U1142" s="43"/>
      <c r="V1142" s="43"/>
      <c r="W1142" s="43"/>
      <c r="X1142" s="43"/>
      <c r="Y1142" s="43"/>
      <c r="Z1142" s="43"/>
      <c r="AA1142" s="43"/>
      <c r="AC1142" s="43"/>
      <c r="AD1142" s="43"/>
    </row>
    <row r="1143" spans="1:30" ht="14.65" customHeight="1" x14ac:dyDescent="0.25">
      <c r="A1143" s="42" t="str">
        <f>_xlfn.XLOOKUP(StatementLookup[[#This Row],[TopicID]],TopicLookup[TopicID],TopicLookup[SyllabusSubject])</f>
        <v>Physics</v>
      </c>
      <c r="B1143" s="43">
        <f>_xlfn.XLOOKUP(StatementLookup[[#This Row],[TopicID]],TopicLookup[TopicID],TopicLookup[SyllabusKeyStage])</f>
        <v>4</v>
      </c>
      <c r="C1143" s="43" t="str">
        <f>_xlfn.XLOOKUP(StatementLookup[[#This Row],[TopicID]],topics!I:I,topics!D:D)</f>
        <v>KS4.Physics</v>
      </c>
      <c r="D1143" s="43" t="str">
        <f>_xlfn.XLOOKUP(StatementLookup[[#This Row],[TopicID]],topics!I:I,topics!E:E)</f>
        <v>Y9.Physics</v>
      </c>
      <c r="E1143" s="44" t="s">
        <v>90</v>
      </c>
      <c r="F1143" s="36" t="s">
        <v>10</v>
      </c>
      <c r="G1143" s="45">
        <v>5</v>
      </c>
      <c r="H1143" s="36">
        <v>6</v>
      </c>
      <c r="I1143" s="46">
        <v>2</v>
      </c>
      <c r="J114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4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P5.6</v>
      </c>
      <c r="L114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P5.6.2</v>
      </c>
      <c r="M1143" s="26" t="str">
        <f>IF(ISERROR(_xlfn.XLOOKUP(StatementLookup[[#This Row],[TopicID]],TopicLookup[TopicID],TopicLookup[TopicTitle])),"",_xlfn.XLOOKUP(StatementLookup[[#This Row],[TopicID]],TopicLookup[TopicID],TopicLookup[TopicTitle]))</f>
        <v>Light And The Electromagnetic Spectrum</v>
      </c>
      <c r="N1143" s="42" t="str">
        <f>IF(ISERROR(_xlfn.XLOOKUP(StatementLookup[[#This Row],[LessonID]],LessonLookup[LessonID],LessonLookup[LessonTitle])),"",_xlfn.XLOOKUP(StatementLookup[[#This Row],[LessonID]],LessonLookup[LessonID],LessonLookup[LessonTitle]))</f>
        <v>Using The Long Wavelengths</v>
      </c>
      <c r="O1143" s="1" t="str">
        <f>IF(StatementLookup[[#This Row],[LearningStatementEnter]]="",StatementLookup[[#This Row],[LearningStatementAuto]],StatementLookup[[#This Row],[LearningStatementEnter]])</f>
        <v>Explain the effects caused by long wavelength electromagnetic waves travelling at different velocities in different substances</v>
      </c>
      <c r="P1143" s="43" t="s">
        <v>2098</v>
      </c>
      <c r="Q1143" s="1" t="s">
        <v>2953</v>
      </c>
      <c r="R1143" s="1"/>
      <c r="S114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43" s="43"/>
      <c r="U1143" s="43"/>
      <c r="V1143" s="43"/>
      <c r="W1143" s="43"/>
      <c r="X1143" s="43"/>
      <c r="Y1143" s="43"/>
      <c r="Z1143" s="43"/>
      <c r="AA1143" s="43"/>
      <c r="AC1143" s="43"/>
      <c r="AD1143" s="43"/>
    </row>
    <row r="1144" spans="1:30" ht="14.65" customHeight="1" x14ac:dyDescent="0.25">
      <c r="A1144" s="42" t="str">
        <f>_xlfn.XLOOKUP(StatementLookup[[#This Row],[TopicID]],TopicLookup[TopicID],TopicLookup[SyllabusSubject])</f>
        <v>Physics</v>
      </c>
      <c r="B1144" s="43">
        <f>_xlfn.XLOOKUP(StatementLookup[[#This Row],[TopicID]],TopicLookup[TopicID],TopicLookup[SyllabusKeyStage])</f>
        <v>4</v>
      </c>
      <c r="C1144" s="43" t="str">
        <f>_xlfn.XLOOKUP(StatementLookup[[#This Row],[TopicID]],topics!I:I,topics!D:D)</f>
        <v>KS4.Physics</v>
      </c>
      <c r="D1144" s="43" t="str">
        <f>_xlfn.XLOOKUP(StatementLookup[[#This Row],[TopicID]],topics!I:I,topics!E:E)</f>
        <v>Y9.Physics</v>
      </c>
      <c r="E1144" s="44" t="s">
        <v>90</v>
      </c>
      <c r="F1144" s="36" t="s">
        <v>10</v>
      </c>
      <c r="G1144" s="45">
        <v>5</v>
      </c>
      <c r="H1144" s="36">
        <v>6</v>
      </c>
      <c r="I1144" s="46">
        <v>3</v>
      </c>
      <c r="J114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4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P5.6</v>
      </c>
      <c r="L114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P5.6.3</v>
      </c>
      <c r="M1144" s="26" t="str">
        <f>IF(ISERROR(_xlfn.XLOOKUP(StatementLookup[[#This Row],[TopicID]],TopicLookup[TopicID],TopicLookup[TopicTitle])),"",_xlfn.XLOOKUP(StatementLookup[[#This Row],[TopicID]],TopicLookup[TopicID],TopicLookup[TopicTitle]))</f>
        <v>Light And The Electromagnetic Spectrum</v>
      </c>
      <c r="N1144" s="42" t="str">
        <f>IF(ISERROR(_xlfn.XLOOKUP(StatementLookup[[#This Row],[LessonID]],LessonLookup[LessonID],LessonLookup[LessonTitle])),"",_xlfn.XLOOKUP(StatementLookup[[#This Row],[LessonID]],LessonLookup[LessonID],LessonLookup[LessonTitle]))</f>
        <v>Using The Long Wavelengths</v>
      </c>
      <c r="O1144" s="1" t="str">
        <f>IF(StatementLookup[[#This Row],[LearningStatementEnter]]="",StatementLookup[[#This Row],[LearningStatementAuto]],StatementLookup[[#This Row],[LearningStatementEnter]])</f>
        <v>Describe some uses of radio waves</v>
      </c>
      <c r="P1144" s="43" t="s">
        <v>2099</v>
      </c>
      <c r="Q1144" s="1" t="s">
        <v>2953</v>
      </c>
      <c r="R1144" s="1"/>
      <c r="S114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44" s="43"/>
      <c r="U1144" s="43"/>
      <c r="V1144" s="43"/>
      <c r="W1144" s="43"/>
      <c r="X1144" s="43"/>
      <c r="Y1144" s="43"/>
      <c r="Z1144" s="43"/>
      <c r="AA1144" s="43"/>
      <c r="AC1144" s="43"/>
      <c r="AD1144" s="43"/>
    </row>
    <row r="1145" spans="1:30" ht="14.65" customHeight="1" x14ac:dyDescent="0.25">
      <c r="A1145" s="42" t="str">
        <f>_xlfn.XLOOKUP(StatementLookup[[#This Row],[TopicID]],TopicLookup[TopicID],TopicLookup[SyllabusSubject])</f>
        <v>Physics</v>
      </c>
      <c r="B1145" s="43">
        <f>_xlfn.XLOOKUP(StatementLookup[[#This Row],[TopicID]],TopicLookup[TopicID],TopicLookup[SyllabusKeyStage])</f>
        <v>4</v>
      </c>
      <c r="C1145" s="43" t="str">
        <f>_xlfn.XLOOKUP(StatementLookup[[#This Row],[TopicID]],topics!I:I,topics!D:D)</f>
        <v>KS4.Physics</v>
      </c>
      <c r="D1145" s="43" t="str">
        <f>_xlfn.XLOOKUP(StatementLookup[[#This Row],[TopicID]],topics!I:I,topics!E:E)</f>
        <v>Y9.Physics</v>
      </c>
      <c r="E1145" s="44" t="s">
        <v>90</v>
      </c>
      <c r="F1145" s="36" t="s">
        <v>10</v>
      </c>
      <c r="G1145" s="45">
        <v>5</v>
      </c>
      <c r="H1145" s="36">
        <v>6</v>
      </c>
      <c r="I1145" s="46">
        <v>4</v>
      </c>
      <c r="J114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4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P5.6</v>
      </c>
      <c r="L114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P5.6.4</v>
      </c>
      <c r="M1145" s="26" t="str">
        <f>IF(ISERROR(_xlfn.XLOOKUP(StatementLookup[[#This Row],[TopicID]],TopicLookup[TopicID],TopicLookup[TopicTitle])),"",_xlfn.XLOOKUP(StatementLookup[[#This Row],[TopicID]],TopicLookup[TopicID],TopicLookup[TopicTitle]))</f>
        <v>Light And The Electromagnetic Spectrum</v>
      </c>
      <c r="N1145" s="42" t="str">
        <f>IF(ISERROR(_xlfn.XLOOKUP(StatementLookup[[#This Row],[LessonID]],LessonLookup[LessonID],LessonLookup[LessonTitle])),"",_xlfn.XLOOKUP(StatementLookup[[#This Row],[LessonID]],LessonLookup[LessonID],LessonLookup[LessonTitle]))</f>
        <v>Using The Long Wavelengths</v>
      </c>
      <c r="O1145" s="1" t="str">
        <f>IF(StatementLookup[[#This Row],[LearningStatementEnter]]="",StatementLookup[[#This Row],[LearningStatementAuto]],StatementLookup[[#This Row],[LearningStatementEnter]])</f>
        <v>Describe some uses of microwaves</v>
      </c>
      <c r="P1145" s="43" t="s">
        <v>2100</v>
      </c>
      <c r="Q1145" s="1" t="s">
        <v>2953</v>
      </c>
      <c r="R1145" s="1"/>
      <c r="S114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45" s="43"/>
      <c r="U1145" s="43"/>
      <c r="V1145" s="43"/>
      <c r="W1145" s="43"/>
      <c r="X1145" s="43"/>
      <c r="Y1145" s="43"/>
      <c r="Z1145" s="43"/>
      <c r="AA1145" s="43"/>
      <c r="AC1145" s="43"/>
      <c r="AD1145" s="43"/>
    </row>
    <row r="1146" spans="1:30" ht="14.65" customHeight="1" x14ac:dyDescent="0.25">
      <c r="A1146" s="42" t="str">
        <f>_xlfn.XLOOKUP(StatementLookup[[#This Row],[TopicID]],TopicLookup[TopicID],TopicLookup[SyllabusSubject])</f>
        <v>Physics</v>
      </c>
      <c r="B1146" s="43">
        <f>_xlfn.XLOOKUP(StatementLookup[[#This Row],[TopicID]],TopicLookup[TopicID],TopicLookup[SyllabusKeyStage])</f>
        <v>4</v>
      </c>
      <c r="C1146" s="43" t="str">
        <f>_xlfn.XLOOKUP(StatementLookup[[#This Row],[TopicID]],topics!I:I,topics!D:D)</f>
        <v>KS4.Physics</v>
      </c>
      <c r="D1146" s="43" t="str">
        <f>_xlfn.XLOOKUP(StatementLookup[[#This Row],[TopicID]],topics!I:I,topics!E:E)</f>
        <v>Y9.Physics</v>
      </c>
      <c r="E1146" s="44" t="s">
        <v>90</v>
      </c>
      <c r="F1146" s="36" t="s">
        <v>10</v>
      </c>
      <c r="G1146" s="45">
        <v>5</v>
      </c>
      <c r="H1146" s="36">
        <v>6</v>
      </c>
      <c r="I1146" s="46">
        <v>5</v>
      </c>
      <c r="J114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4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P5.6</v>
      </c>
      <c r="L114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P5.6.5</v>
      </c>
      <c r="M1146" s="26" t="str">
        <f>IF(ISERROR(_xlfn.XLOOKUP(StatementLookup[[#This Row],[TopicID]],TopicLookup[TopicID],TopicLookup[TopicTitle])),"",_xlfn.XLOOKUP(StatementLookup[[#This Row],[TopicID]],TopicLookup[TopicID],TopicLookup[TopicTitle]))</f>
        <v>Light And The Electromagnetic Spectrum</v>
      </c>
      <c r="N1146" s="42" t="str">
        <f>IF(ISERROR(_xlfn.XLOOKUP(StatementLookup[[#This Row],[LessonID]],LessonLookup[LessonID],LessonLookup[LessonTitle])),"",_xlfn.XLOOKUP(StatementLookup[[#This Row],[LessonID]],LessonLookup[LessonID],LessonLookup[LessonTitle]))</f>
        <v>Using The Long Wavelengths</v>
      </c>
      <c r="O1146" s="1" t="str">
        <f>IF(StatementLookup[[#This Row],[LearningStatementEnter]]="",StatementLookup[[#This Row],[LearningStatementAuto]],StatementLookup[[#This Row],[LearningStatementEnter]])</f>
        <v>Describe some uses of infrared</v>
      </c>
      <c r="P1146" s="43" t="s">
        <v>2101</v>
      </c>
      <c r="Q1146" s="1" t="s">
        <v>2953</v>
      </c>
      <c r="R1146" s="1"/>
      <c r="S114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46" s="43"/>
      <c r="U1146" s="43"/>
      <c r="V1146" s="43"/>
      <c r="W1146" s="43"/>
      <c r="X1146" s="43"/>
      <c r="Y1146" s="43"/>
      <c r="Z1146" s="43"/>
      <c r="AA1146" s="43"/>
      <c r="AC1146" s="43"/>
      <c r="AD1146" s="43"/>
    </row>
    <row r="1147" spans="1:30" ht="14.65" customHeight="1" x14ac:dyDescent="0.25">
      <c r="A1147" s="42" t="str">
        <f>_xlfn.XLOOKUP(StatementLookup[[#This Row],[TopicID]],TopicLookup[TopicID],TopicLookup[SyllabusSubject])</f>
        <v>Physics</v>
      </c>
      <c r="B1147" s="43">
        <f>_xlfn.XLOOKUP(StatementLookup[[#This Row],[TopicID]],TopicLookup[TopicID],TopicLookup[SyllabusKeyStage])</f>
        <v>4</v>
      </c>
      <c r="C1147" s="43" t="str">
        <f>_xlfn.XLOOKUP(StatementLookup[[#This Row],[TopicID]],topics!I:I,topics!D:D)</f>
        <v>KS4.Physics</v>
      </c>
      <c r="D1147" s="43" t="str">
        <f>_xlfn.XLOOKUP(StatementLookup[[#This Row],[TopicID]],topics!I:I,topics!E:E)</f>
        <v>Y9.Physics</v>
      </c>
      <c r="E1147" s="44" t="s">
        <v>90</v>
      </c>
      <c r="F1147" s="36" t="s">
        <v>10</v>
      </c>
      <c r="G1147" s="45">
        <v>5</v>
      </c>
      <c r="H1147" s="36">
        <v>6</v>
      </c>
      <c r="I1147" s="46">
        <v>6</v>
      </c>
      <c r="J114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4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P5.6</v>
      </c>
      <c r="L114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P5.6.6</v>
      </c>
      <c r="M1147" s="26" t="str">
        <f>IF(ISERROR(_xlfn.XLOOKUP(StatementLookup[[#This Row],[TopicID]],TopicLookup[TopicID],TopicLookup[TopicTitle])),"",_xlfn.XLOOKUP(StatementLookup[[#This Row],[TopicID]],TopicLookup[TopicID],TopicLookup[TopicTitle]))</f>
        <v>Light And The Electromagnetic Spectrum</v>
      </c>
      <c r="N1147" s="42" t="str">
        <f>IF(ISERROR(_xlfn.XLOOKUP(StatementLookup[[#This Row],[LessonID]],LessonLookup[LessonID],LessonLookup[LessonTitle])),"",_xlfn.XLOOKUP(StatementLookup[[#This Row],[LessonID]],LessonLookup[LessonID],LessonLookup[LessonTitle]))</f>
        <v>Using The Long Wavelengths</v>
      </c>
      <c r="O1147" s="1" t="str">
        <f>IF(StatementLookup[[#This Row],[LearningStatementEnter]]="",StatementLookup[[#This Row],[LearningStatementAuto]],StatementLookup[[#This Row],[LearningStatementEnter]])</f>
        <v>Describe some uses of visible light</v>
      </c>
      <c r="P1147" s="43" t="s">
        <v>2102</v>
      </c>
      <c r="Q1147" s="1" t="s">
        <v>2953</v>
      </c>
      <c r="R1147" s="1"/>
      <c r="S114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47" s="43"/>
      <c r="U1147" s="43"/>
      <c r="V1147" s="43"/>
      <c r="W1147" s="43"/>
      <c r="X1147" s="43"/>
      <c r="Y1147" s="43"/>
      <c r="Z1147" s="43"/>
      <c r="AA1147" s="43"/>
      <c r="AC1147" s="43"/>
      <c r="AD1147" s="43"/>
    </row>
    <row r="1148" spans="1:30" ht="14.65" customHeight="1" x14ac:dyDescent="0.25">
      <c r="A1148" s="42" t="str">
        <f>_xlfn.XLOOKUP(StatementLookup[[#This Row],[TopicID]],TopicLookup[TopicID],TopicLookup[SyllabusSubject])</f>
        <v>Physics</v>
      </c>
      <c r="B1148" s="43">
        <f>_xlfn.XLOOKUP(StatementLookup[[#This Row],[TopicID]],TopicLookup[TopicID],TopicLookup[SyllabusKeyStage])</f>
        <v>4</v>
      </c>
      <c r="C1148" s="43" t="str">
        <f>_xlfn.XLOOKUP(StatementLookup[[#This Row],[TopicID]],topics!I:I,topics!D:D)</f>
        <v>KS4.Physics</v>
      </c>
      <c r="D1148" s="43" t="str">
        <f>_xlfn.XLOOKUP(StatementLookup[[#This Row],[TopicID]],topics!I:I,topics!E:E)</f>
        <v>Y9.Physics</v>
      </c>
      <c r="E1148" s="44" t="s">
        <v>90</v>
      </c>
      <c r="F1148" s="36" t="s">
        <v>10</v>
      </c>
      <c r="G1148" s="45">
        <v>5</v>
      </c>
      <c r="H1148" s="36">
        <v>6</v>
      </c>
      <c r="I1148" s="46">
        <v>7</v>
      </c>
      <c r="J114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4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P5.6</v>
      </c>
      <c r="L114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P5.6.7</v>
      </c>
      <c r="M1148" s="26" t="str">
        <f>IF(ISERROR(_xlfn.XLOOKUP(StatementLookup[[#This Row],[TopicID]],TopicLookup[TopicID],TopicLookup[TopicTitle])),"",_xlfn.XLOOKUP(StatementLookup[[#This Row],[TopicID]],TopicLookup[TopicID],TopicLookup[TopicTitle]))</f>
        <v>Light And The Electromagnetic Spectrum</v>
      </c>
      <c r="N1148" s="42" t="str">
        <f>IF(ISERROR(_xlfn.XLOOKUP(StatementLookup[[#This Row],[LessonID]],LessonLookup[LessonID],LessonLookup[LessonTitle])),"",_xlfn.XLOOKUP(StatementLookup[[#This Row],[LessonID]],LessonLookup[LessonID],LessonLookup[LessonTitle]))</f>
        <v>Using The Long Wavelengths</v>
      </c>
      <c r="O1148" s="1" t="str">
        <f>IF(StatementLookup[[#This Row],[LearningStatementEnter]]="",StatementLookup[[#This Row],[LearningStatementAuto]],StatementLookup[[#This Row],[LearningStatementEnter]])</f>
        <v>Describe how radio waves are produced and detected by electrical circuits</v>
      </c>
      <c r="P1148" s="43" t="s">
        <v>2103</v>
      </c>
      <c r="Q1148" s="1" t="s">
        <v>2953</v>
      </c>
      <c r="R1148" s="1"/>
      <c r="S114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48" s="43"/>
      <c r="U1148" s="43"/>
      <c r="V1148" s="43"/>
      <c r="W1148" s="43"/>
      <c r="X1148" s="43"/>
      <c r="Y1148" s="43"/>
      <c r="Z1148" s="43"/>
      <c r="AA1148" s="43"/>
      <c r="AC1148" s="43"/>
      <c r="AD1148" s="43"/>
    </row>
    <row r="1149" spans="1:30" ht="14.65" customHeight="1" x14ac:dyDescent="0.25">
      <c r="A1149" s="42" t="str">
        <f>_xlfn.XLOOKUP(StatementLookup[[#This Row],[TopicID]],TopicLookup[TopicID],TopicLookup[SyllabusSubject])</f>
        <v>Physics</v>
      </c>
      <c r="B1149" s="43">
        <f>_xlfn.XLOOKUP(StatementLookup[[#This Row],[TopicID]],TopicLookup[TopicID],TopicLookup[SyllabusKeyStage])</f>
        <v>4</v>
      </c>
      <c r="C1149" s="43" t="str">
        <f>_xlfn.XLOOKUP(StatementLookup[[#This Row],[TopicID]],topics!I:I,topics!D:D)</f>
        <v>KS4.Physics</v>
      </c>
      <c r="D1149" s="43" t="str">
        <f>_xlfn.XLOOKUP(StatementLookup[[#This Row],[TopicID]],topics!I:I,topics!E:E)</f>
        <v>Y9.Physics</v>
      </c>
      <c r="E1149" s="44" t="s">
        <v>90</v>
      </c>
      <c r="F1149" s="36" t="s">
        <v>10</v>
      </c>
      <c r="G1149" s="45">
        <v>5</v>
      </c>
      <c r="H1149" s="36">
        <v>7</v>
      </c>
      <c r="I1149" s="46">
        <v>1</v>
      </c>
      <c r="J114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4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P5.7</v>
      </c>
      <c r="L114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P5.7.1</v>
      </c>
      <c r="M1149" s="26" t="str">
        <f>IF(ISERROR(_xlfn.XLOOKUP(StatementLookup[[#This Row],[TopicID]],TopicLookup[TopicID],TopicLookup[TopicTitle])),"",_xlfn.XLOOKUP(StatementLookup[[#This Row],[TopicID]],TopicLookup[TopicID],TopicLookup[TopicTitle]))</f>
        <v>Light And The Electromagnetic Spectrum</v>
      </c>
      <c r="N1149" s="42" t="str">
        <f>IF(ISERROR(_xlfn.XLOOKUP(StatementLookup[[#This Row],[LessonID]],LessonLookup[LessonID],LessonLookup[LessonTitle])),"",_xlfn.XLOOKUP(StatementLookup[[#This Row],[LessonID]],LessonLookup[LessonID],LessonLookup[LessonTitle]))</f>
        <v>Radiation And Temperature</v>
      </c>
      <c r="O1149" s="1" t="str">
        <f>IF(StatementLookup[[#This Row],[LearningStatementEnter]]="",StatementLookup[[#This Row],[LearningStatementAuto]],StatementLookup[[#This Row],[LearningStatementEnter]])</f>
        <v>Describe how the intensity and wavelength of emitted radiation depends on the temperature of the body</v>
      </c>
      <c r="P1149" s="43" t="s">
        <v>2104</v>
      </c>
      <c r="Q1149" s="1" t="s">
        <v>2953</v>
      </c>
      <c r="R1149" s="1"/>
      <c r="S114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49" s="43"/>
      <c r="U1149" s="43"/>
      <c r="V1149" s="43"/>
      <c r="W1149" s="43"/>
      <c r="X1149" s="43"/>
      <c r="Y1149" s="43"/>
      <c r="Z1149" s="43"/>
      <c r="AA1149" s="43"/>
      <c r="AC1149" s="43"/>
      <c r="AD1149" s="43"/>
    </row>
    <row r="1150" spans="1:30" ht="14.65" customHeight="1" x14ac:dyDescent="0.25">
      <c r="A1150" s="42" t="str">
        <f>_xlfn.XLOOKUP(StatementLookup[[#This Row],[TopicID]],TopicLookup[TopicID],TopicLookup[SyllabusSubject])</f>
        <v>Physics</v>
      </c>
      <c r="B1150" s="43">
        <f>_xlfn.XLOOKUP(StatementLookup[[#This Row],[TopicID]],TopicLookup[TopicID],TopicLookup[SyllabusKeyStage])</f>
        <v>4</v>
      </c>
      <c r="C1150" s="43" t="str">
        <f>_xlfn.XLOOKUP(StatementLookup[[#This Row],[TopicID]],topics!I:I,topics!D:D)</f>
        <v>KS4.Physics</v>
      </c>
      <c r="D1150" s="43" t="str">
        <f>_xlfn.XLOOKUP(StatementLookup[[#This Row],[TopicID]],topics!I:I,topics!E:E)</f>
        <v>Y9.Physics</v>
      </c>
      <c r="E1150" s="44" t="s">
        <v>90</v>
      </c>
      <c r="F1150" s="36" t="s">
        <v>10</v>
      </c>
      <c r="G1150" s="45">
        <v>5</v>
      </c>
      <c r="H1150" s="36">
        <v>7</v>
      </c>
      <c r="I1150" s="46">
        <v>2</v>
      </c>
      <c r="J115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5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P5.7</v>
      </c>
      <c r="L115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P5.7.2</v>
      </c>
      <c r="M1150" s="26" t="str">
        <f>IF(ISERROR(_xlfn.XLOOKUP(StatementLookup[[#This Row],[TopicID]],TopicLookup[TopicID],TopicLookup[TopicTitle])),"",_xlfn.XLOOKUP(StatementLookup[[#This Row],[TopicID]],TopicLookup[TopicID],TopicLookup[TopicTitle]))</f>
        <v>Light And The Electromagnetic Spectrum</v>
      </c>
      <c r="N1150" s="42" t="str">
        <f>IF(ISERROR(_xlfn.XLOOKUP(StatementLookup[[#This Row],[LessonID]],LessonLookup[LessonID],LessonLookup[LessonTitle])),"",_xlfn.XLOOKUP(StatementLookup[[#This Row],[LessonID]],LessonLookup[LessonID],LessonLookup[LessonTitle]))</f>
        <v>Radiation And Temperature</v>
      </c>
      <c r="O1150" s="1" t="str">
        <f>IF(StatementLookup[[#This Row],[LearningStatementEnter]]="",StatementLookup[[#This Row],[LearningStatementAuto]],StatementLookup[[#This Row],[LearningStatementEnter]])</f>
        <v>Explain that the power radiated and absorbed must be the same to maintain a body at a constant temperature</v>
      </c>
      <c r="P1150" s="43" t="s">
        <v>2105</v>
      </c>
      <c r="Q1150" s="1" t="s">
        <v>2953</v>
      </c>
      <c r="R1150" s="1"/>
      <c r="S115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50" s="43"/>
      <c r="U1150" s="43"/>
      <c r="V1150" s="43"/>
      <c r="W1150" s="43"/>
      <c r="X1150" s="43"/>
      <c r="Y1150" s="43"/>
      <c r="Z1150" s="43"/>
      <c r="AA1150" s="43"/>
      <c r="AC1150" s="43"/>
      <c r="AD1150" s="43"/>
    </row>
    <row r="1151" spans="1:30" ht="14.65" customHeight="1" x14ac:dyDescent="0.25">
      <c r="A1151" s="42" t="str">
        <f>_xlfn.XLOOKUP(StatementLookup[[#This Row],[TopicID]],TopicLookup[TopicID],TopicLookup[SyllabusSubject])</f>
        <v>Physics</v>
      </c>
      <c r="B1151" s="43">
        <f>_xlfn.XLOOKUP(StatementLookup[[#This Row],[TopicID]],TopicLookup[TopicID],TopicLookup[SyllabusKeyStage])</f>
        <v>4</v>
      </c>
      <c r="C1151" s="43" t="str">
        <f>_xlfn.XLOOKUP(StatementLookup[[#This Row],[TopicID]],topics!I:I,topics!D:D)</f>
        <v>KS4.Physics</v>
      </c>
      <c r="D1151" s="43" t="str">
        <f>_xlfn.XLOOKUP(StatementLookup[[#This Row],[TopicID]],topics!I:I,topics!E:E)</f>
        <v>Y9.Physics</v>
      </c>
      <c r="E1151" s="44" t="s">
        <v>90</v>
      </c>
      <c r="F1151" s="36" t="s">
        <v>10</v>
      </c>
      <c r="G1151" s="45">
        <v>5</v>
      </c>
      <c r="H1151" s="36">
        <v>7</v>
      </c>
      <c r="I1151" s="46">
        <v>3</v>
      </c>
      <c r="J115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5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P5.7</v>
      </c>
      <c r="L115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P5.7.3</v>
      </c>
      <c r="M1151" s="26" t="str">
        <f>IF(ISERROR(_xlfn.XLOOKUP(StatementLookup[[#This Row],[TopicID]],TopicLookup[TopicID],TopicLookup[TopicTitle])),"",_xlfn.XLOOKUP(StatementLookup[[#This Row],[TopicID]],TopicLookup[TopicID],TopicLookup[TopicTitle]))</f>
        <v>Light And The Electromagnetic Spectrum</v>
      </c>
      <c r="N1151" s="42" t="str">
        <f>IF(ISERROR(_xlfn.XLOOKUP(StatementLookup[[#This Row],[LessonID]],LessonLookup[LessonID],LessonLookup[LessonTitle])),"",_xlfn.XLOOKUP(StatementLookup[[#This Row],[LessonID]],LessonLookup[LessonID],LessonLookup[LessonTitle]))</f>
        <v>Radiation And Temperature</v>
      </c>
      <c r="O1151" s="1" t="str">
        <f>IF(StatementLookup[[#This Row],[LearningStatementEnter]]="",StatementLookup[[#This Row],[LearningStatementAuto]],StatementLookup[[#This Row],[LearningStatementEnter]])</f>
        <v>Explain what happens to the temperature of a body when the average power radiated is not balanced by the average power absorbed</v>
      </c>
      <c r="P1151" s="43" t="s">
        <v>2106</v>
      </c>
      <c r="Q1151" s="1" t="s">
        <v>2953</v>
      </c>
      <c r="R1151" s="1"/>
      <c r="S115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51" s="43"/>
      <c r="U1151" s="43"/>
      <c r="V1151" s="43"/>
      <c r="W1151" s="43"/>
      <c r="X1151" s="43"/>
      <c r="Y1151" s="43"/>
      <c r="Z1151" s="43"/>
      <c r="AA1151" s="43"/>
      <c r="AC1151" s="43"/>
      <c r="AD1151" s="43"/>
    </row>
    <row r="1152" spans="1:30" ht="14.65" customHeight="1" x14ac:dyDescent="0.25">
      <c r="A1152" s="42" t="str">
        <f>_xlfn.XLOOKUP(StatementLookup[[#This Row],[TopicID]],TopicLookup[TopicID],TopicLookup[SyllabusSubject])</f>
        <v>Physics</v>
      </c>
      <c r="B1152" s="43">
        <f>_xlfn.XLOOKUP(StatementLookup[[#This Row],[TopicID]],TopicLookup[TopicID],TopicLookup[SyllabusKeyStage])</f>
        <v>4</v>
      </c>
      <c r="C1152" s="43" t="str">
        <f>_xlfn.XLOOKUP(StatementLookup[[#This Row],[TopicID]],topics!I:I,topics!D:D)</f>
        <v>KS4.Physics</v>
      </c>
      <c r="D1152" s="43" t="str">
        <f>_xlfn.XLOOKUP(StatementLookup[[#This Row],[TopicID]],topics!I:I,topics!E:E)</f>
        <v>Y9.Physics</v>
      </c>
      <c r="E1152" s="44" t="s">
        <v>90</v>
      </c>
      <c r="F1152" s="36" t="s">
        <v>10</v>
      </c>
      <c r="G1152" s="45">
        <v>5</v>
      </c>
      <c r="H1152" s="36">
        <v>7</v>
      </c>
      <c r="I1152" s="46">
        <v>4</v>
      </c>
      <c r="J115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5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P5.7</v>
      </c>
      <c r="L115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P5.7.4</v>
      </c>
      <c r="M1152" s="26" t="str">
        <f>IF(ISERROR(_xlfn.XLOOKUP(StatementLookup[[#This Row],[TopicID]],TopicLookup[TopicID],TopicLookup[TopicTitle])),"",_xlfn.XLOOKUP(StatementLookup[[#This Row],[TopicID]],TopicLookup[TopicID],TopicLookup[TopicTitle]))</f>
        <v>Light And The Electromagnetic Spectrum</v>
      </c>
      <c r="N1152" s="42" t="str">
        <f>IF(ISERROR(_xlfn.XLOOKUP(StatementLookup[[#This Row],[LessonID]],LessonLookup[LessonID],LessonLookup[LessonTitle])),"",_xlfn.XLOOKUP(StatementLookup[[#This Row],[LessonID]],LessonLookup[LessonID],LessonLookup[LessonTitle]))</f>
        <v>Radiation And Temperature</v>
      </c>
      <c r="O1152" s="1" t="str">
        <f>IF(StatementLookup[[#This Row],[LearningStatementEnter]]="",StatementLookup[[#This Row],[LearningStatementAuto]],StatementLookup[[#This Row],[LearningStatementEnter]])</f>
        <v>Describe the factors that affect the energy absorbed and radiated by the Earth</v>
      </c>
      <c r="P1152" s="43" t="s">
        <v>2107</v>
      </c>
      <c r="Q1152" s="1" t="s">
        <v>2953</v>
      </c>
      <c r="R1152" s="1"/>
      <c r="S115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52" s="43"/>
      <c r="U1152" s="43"/>
      <c r="V1152" s="43"/>
      <c r="W1152" s="43"/>
      <c r="X1152" s="43"/>
      <c r="Y1152" s="43"/>
      <c r="Z1152" s="43"/>
      <c r="AA1152" s="43"/>
      <c r="AC1152" s="43"/>
      <c r="AD1152" s="43"/>
    </row>
    <row r="1153" spans="1:30" ht="14.65" customHeight="1" x14ac:dyDescent="0.25">
      <c r="A1153" s="42" t="str">
        <f>_xlfn.XLOOKUP(StatementLookup[[#This Row],[TopicID]],TopicLookup[TopicID],TopicLookup[SyllabusSubject])</f>
        <v>Physics</v>
      </c>
      <c r="B1153" s="43">
        <f>_xlfn.XLOOKUP(StatementLookup[[#This Row],[TopicID]],TopicLookup[TopicID],TopicLookup[SyllabusKeyStage])</f>
        <v>4</v>
      </c>
      <c r="C1153" s="43" t="str">
        <f>_xlfn.XLOOKUP(StatementLookup[[#This Row],[TopicID]],topics!I:I,topics!D:D)</f>
        <v>KS4.Physics</v>
      </c>
      <c r="D1153" s="43" t="str">
        <f>_xlfn.XLOOKUP(StatementLookup[[#This Row],[TopicID]],topics!I:I,topics!E:E)</f>
        <v>Y9.Physics</v>
      </c>
      <c r="E1153" s="44" t="s">
        <v>90</v>
      </c>
      <c r="F1153" s="36" t="s">
        <v>10</v>
      </c>
      <c r="G1153" s="45">
        <v>5</v>
      </c>
      <c r="H1153" s="36">
        <v>7</v>
      </c>
      <c r="I1153" s="46">
        <v>5</v>
      </c>
      <c r="J115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5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P5.7</v>
      </c>
      <c r="L115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P5.7.5</v>
      </c>
      <c r="M1153" s="26" t="str">
        <f>IF(ISERROR(_xlfn.XLOOKUP(StatementLookup[[#This Row],[TopicID]],TopicLookup[TopicID],TopicLookup[TopicTitle])),"",_xlfn.XLOOKUP(StatementLookup[[#This Row],[TopicID]],TopicLookup[TopicID],TopicLookup[TopicTitle]))</f>
        <v>Light And The Electromagnetic Spectrum</v>
      </c>
      <c r="N1153" s="42" t="str">
        <f>IF(ISERROR(_xlfn.XLOOKUP(StatementLookup[[#This Row],[LessonID]],LessonLookup[LessonID],LessonLookup[LessonTitle])),"",_xlfn.XLOOKUP(StatementLookup[[#This Row],[LessonID]],LessonLookup[LessonID],LessonLookup[LessonTitle]))</f>
        <v>Radiation And Temperature</v>
      </c>
      <c r="O1153" s="1" t="str">
        <f>IF(StatementLookup[[#This Row],[LearningStatementEnter]]="",StatementLookup[[#This Row],[LearningStatementAuto]],StatementLookup[[#This Row],[LearningStatementEnter]])</f>
        <v>Explain how these factors affect the temperature of the Earth</v>
      </c>
      <c r="P1153" s="43" t="s">
        <v>2108</v>
      </c>
      <c r="Q1153" s="1" t="s">
        <v>2953</v>
      </c>
      <c r="R1153" s="1"/>
      <c r="S115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53" s="43"/>
      <c r="U1153" s="43"/>
      <c r="V1153" s="43"/>
      <c r="W1153" s="43"/>
      <c r="X1153" s="43"/>
      <c r="Y1153" s="43"/>
      <c r="Z1153" s="43"/>
      <c r="AA1153" s="43"/>
      <c r="AC1153" s="43"/>
      <c r="AD1153" s="43"/>
    </row>
    <row r="1154" spans="1:30" ht="14.65" customHeight="1" x14ac:dyDescent="0.25">
      <c r="A1154" s="42" t="str">
        <f>_xlfn.XLOOKUP(StatementLookup[[#This Row],[TopicID]],TopicLookup[TopicID],TopicLookup[SyllabusSubject])</f>
        <v>Physics</v>
      </c>
      <c r="B1154" s="43">
        <f>_xlfn.XLOOKUP(StatementLookup[[#This Row],[TopicID]],TopicLookup[TopicID],TopicLookup[SyllabusKeyStage])</f>
        <v>4</v>
      </c>
      <c r="C1154" s="43" t="str">
        <f>_xlfn.XLOOKUP(StatementLookup[[#This Row],[TopicID]],topics!I:I,topics!D:D)</f>
        <v>KS4.Physics</v>
      </c>
      <c r="D1154" s="43" t="str">
        <f>_xlfn.XLOOKUP(StatementLookup[[#This Row],[TopicID]],topics!I:I,topics!E:E)</f>
        <v>Y9.Physics</v>
      </c>
      <c r="E1154" s="44" t="s">
        <v>90</v>
      </c>
      <c r="F1154" s="36" t="s">
        <v>10</v>
      </c>
      <c r="G1154" s="45">
        <v>5</v>
      </c>
      <c r="H1154" s="36">
        <v>8</v>
      </c>
      <c r="I1154" s="46">
        <v>1</v>
      </c>
      <c r="J115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5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P5.8</v>
      </c>
      <c r="L115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P5.8.1</v>
      </c>
      <c r="M1154" s="26" t="str">
        <f>IF(ISERROR(_xlfn.XLOOKUP(StatementLookup[[#This Row],[TopicID]],TopicLookup[TopicID],TopicLookup[TopicTitle])),"",_xlfn.XLOOKUP(StatementLookup[[#This Row],[TopicID]],TopicLookup[TopicID],TopicLookup[TopicTitle]))</f>
        <v>Light And The Electromagnetic Spectrum</v>
      </c>
      <c r="N1154" s="42" t="str">
        <f>IF(ISERROR(_xlfn.XLOOKUP(StatementLookup[[#This Row],[LessonID]],LessonLookup[LessonID],LessonLookup[LessonTitle])),"",_xlfn.XLOOKUP(StatementLookup[[#This Row],[LessonID]],LessonLookup[LessonID],LessonLookup[LessonTitle]))</f>
        <v>Using The Short Wavelengths</v>
      </c>
      <c r="O1154" s="1" t="str">
        <f>IF(StatementLookup[[#This Row],[LearningStatementEnter]]="",StatementLookup[[#This Row],[LearningStatementAuto]],StatementLookup[[#This Row],[LearningStatementEnter]])</f>
        <v>Describe how short wavelength electromagnetic waves are affected by different substances</v>
      </c>
      <c r="P1154" s="43" t="s">
        <v>2109</v>
      </c>
      <c r="Q1154" s="1" t="s">
        <v>2953</v>
      </c>
      <c r="R1154" s="1"/>
      <c r="S115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54" s="43"/>
      <c r="U1154" s="43"/>
      <c r="V1154" s="43"/>
      <c r="W1154" s="43"/>
      <c r="X1154" s="43"/>
      <c r="Y1154" s="43"/>
      <c r="Z1154" s="43"/>
      <c r="AA1154" s="43"/>
      <c r="AC1154" s="43"/>
      <c r="AD1154" s="43"/>
    </row>
    <row r="1155" spans="1:30" ht="14.65" customHeight="1" x14ac:dyDescent="0.25">
      <c r="A1155" s="42" t="str">
        <f>_xlfn.XLOOKUP(StatementLookup[[#This Row],[TopicID]],TopicLookup[TopicID],TopicLookup[SyllabusSubject])</f>
        <v>Physics</v>
      </c>
      <c r="B1155" s="43">
        <f>_xlfn.XLOOKUP(StatementLookup[[#This Row],[TopicID]],TopicLookup[TopicID],TopicLookup[SyllabusKeyStage])</f>
        <v>4</v>
      </c>
      <c r="C1155" s="43" t="str">
        <f>_xlfn.XLOOKUP(StatementLookup[[#This Row],[TopicID]],topics!I:I,topics!D:D)</f>
        <v>KS4.Physics</v>
      </c>
      <c r="D1155" s="43" t="str">
        <f>_xlfn.XLOOKUP(StatementLookup[[#This Row],[TopicID]],topics!I:I,topics!E:E)</f>
        <v>Y9.Physics</v>
      </c>
      <c r="E1155" s="44" t="s">
        <v>90</v>
      </c>
      <c r="F1155" s="36" t="s">
        <v>10</v>
      </c>
      <c r="G1155" s="45">
        <v>5</v>
      </c>
      <c r="H1155" s="36">
        <v>8</v>
      </c>
      <c r="I1155" s="46">
        <v>2</v>
      </c>
      <c r="J115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5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P5.8</v>
      </c>
      <c r="L115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P5.8.2</v>
      </c>
      <c r="M1155" s="26" t="str">
        <f>IF(ISERROR(_xlfn.XLOOKUP(StatementLookup[[#This Row],[TopicID]],TopicLookup[TopicID],TopicLookup[TopicTitle])),"",_xlfn.XLOOKUP(StatementLookup[[#This Row],[TopicID]],TopicLookup[TopicID],TopicLookup[TopicTitle]))</f>
        <v>Light And The Electromagnetic Spectrum</v>
      </c>
      <c r="N1155" s="42" t="str">
        <f>IF(ISERROR(_xlfn.XLOOKUP(StatementLookup[[#This Row],[LessonID]],LessonLookup[LessonID],LessonLookup[LessonTitle])),"",_xlfn.XLOOKUP(StatementLookup[[#This Row],[LessonID]],LessonLookup[LessonID],LessonLookup[LessonTitle]))</f>
        <v>Using The Short Wavelengths</v>
      </c>
      <c r="O1155" s="1" t="str">
        <f>IF(StatementLookup[[#This Row],[LearningStatementEnter]]="",StatementLookup[[#This Row],[LearningStatementAuto]],StatementLookup[[#This Row],[LearningStatementEnter]])</f>
        <v>Explain the effects caused by short wavelength electromagnetic waves travelling at different velocities in different substances</v>
      </c>
      <c r="P1155" s="43" t="s">
        <v>2110</v>
      </c>
      <c r="Q1155" s="1" t="s">
        <v>2953</v>
      </c>
      <c r="R1155" s="1"/>
      <c r="S115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55" s="43"/>
      <c r="U1155" s="43"/>
      <c r="V1155" s="43"/>
      <c r="W1155" s="43"/>
      <c r="X1155" s="43"/>
      <c r="Y1155" s="43"/>
      <c r="Z1155" s="43"/>
      <c r="AA1155" s="43"/>
      <c r="AC1155" s="43"/>
      <c r="AD1155" s="43"/>
    </row>
    <row r="1156" spans="1:30" ht="14.65" customHeight="1" x14ac:dyDescent="0.25">
      <c r="A1156" s="42" t="str">
        <f>_xlfn.XLOOKUP(StatementLookup[[#This Row],[TopicID]],TopicLookup[TopicID],TopicLookup[SyllabusSubject])</f>
        <v>Physics</v>
      </c>
      <c r="B1156" s="43">
        <f>_xlfn.XLOOKUP(StatementLookup[[#This Row],[TopicID]],TopicLookup[TopicID],TopicLookup[SyllabusKeyStage])</f>
        <v>4</v>
      </c>
      <c r="C1156" s="43" t="str">
        <f>_xlfn.XLOOKUP(StatementLookup[[#This Row],[TopicID]],topics!I:I,topics!D:D)</f>
        <v>KS4.Physics</v>
      </c>
      <c r="D1156" s="43" t="str">
        <f>_xlfn.XLOOKUP(StatementLookup[[#This Row],[TopicID]],topics!I:I,topics!E:E)</f>
        <v>Y9.Physics</v>
      </c>
      <c r="E1156" s="44" t="s">
        <v>90</v>
      </c>
      <c r="F1156" s="36" t="s">
        <v>10</v>
      </c>
      <c r="G1156" s="45">
        <v>5</v>
      </c>
      <c r="H1156" s="36">
        <v>8</v>
      </c>
      <c r="I1156" s="46">
        <v>3</v>
      </c>
      <c r="J115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5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P5.8</v>
      </c>
      <c r="L115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P5.8.3</v>
      </c>
      <c r="M1156" s="26" t="str">
        <f>IF(ISERROR(_xlfn.XLOOKUP(StatementLookup[[#This Row],[TopicID]],TopicLookup[TopicID],TopicLookup[TopicTitle])),"",_xlfn.XLOOKUP(StatementLookup[[#This Row],[TopicID]],TopicLookup[TopicID],TopicLookup[TopicTitle]))</f>
        <v>Light And The Electromagnetic Spectrum</v>
      </c>
      <c r="N1156" s="42" t="str">
        <f>IF(ISERROR(_xlfn.XLOOKUP(StatementLookup[[#This Row],[LessonID]],LessonLookup[LessonID],LessonLookup[LessonTitle])),"",_xlfn.XLOOKUP(StatementLookup[[#This Row],[LessonID]],LessonLookup[LessonID],LessonLookup[LessonTitle]))</f>
        <v>Using The Short Wavelengths</v>
      </c>
      <c r="O1156" s="1" t="str">
        <f>IF(StatementLookup[[#This Row],[LearningStatementEnter]]="",StatementLookup[[#This Row],[LearningStatementAuto]],StatementLookup[[#This Row],[LearningStatementEnter]])</f>
        <v>Describe some uses of ultraviolet radiation</v>
      </c>
      <c r="P1156" s="43" t="s">
        <v>2111</v>
      </c>
      <c r="Q1156" s="1" t="s">
        <v>2953</v>
      </c>
      <c r="R1156" s="1"/>
      <c r="S115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56" s="43"/>
      <c r="U1156" s="43"/>
      <c r="V1156" s="43"/>
      <c r="W1156" s="43"/>
      <c r="X1156" s="43"/>
      <c r="Y1156" s="43"/>
      <c r="Z1156" s="43"/>
      <c r="AA1156" s="43"/>
      <c r="AC1156" s="43"/>
      <c r="AD1156" s="43"/>
    </row>
    <row r="1157" spans="1:30" ht="14.65" customHeight="1" x14ac:dyDescent="0.25">
      <c r="A1157" s="42" t="str">
        <f>_xlfn.XLOOKUP(StatementLookup[[#This Row],[TopicID]],TopicLookup[TopicID],TopicLookup[SyllabusSubject])</f>
        <v>Physics</v>
      </c>
      <c r="B1157" s="43">
        <f>_xlfn.XLOOKUP(StatementLookup[[#This Row],[TopicID]],TopicLookup[TopicID],TopicLookup[SyllabusKeyStage])</f>
        <v>4</v>
      </c>
      <c r="C1157" s="43" t="str">
        <f>_xlfn.XLOOKUP(StatementLookup[[#This Row],[TopicID]],topics!I:I,topics!D:D)</f>
        <v>KS4.Physics</v>
      </c>
      <c r="D1157" s="43" t="str">
        <f>_xlfn.XLOOKUP(StatementLookup[[#This Row],[TopicID]],topics!I:I,topics!E:E)</f>
        <v>Y9.Physics</v>
      </c>
      <c r="E1157" s="44" t="s">
        <v>90</v>
      </c>
      <c r="F1157" s="36" t="s">
        <v>10</v>
      </c>
      <c r="G1157" s="45">
        <v>5</v>
      </c>
      <c r="H1157" s="36">
        <v>8</v>
      </c>
      <c r="I1157" s="46">
        <v>4</v>
      </c>
      <c r="J115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5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P5.8</v>
      </c>
      <c r="L115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P5.8.4</v>
      </c>
      <c r="M1157" s="26" t="str">
        <f>IF(ISERROR(_xlfn.XLOOKUP(StatementLookup[[#This Row],[TopicID]],TopicLookup[TopicID],TopicLookup[TopicTitle])),"",_xlfn.XLOOKUP(StatementLookup[[#This Row],[TopicID]],TopicLookup[TopicID],TopicLookup[TopicTitle]))</f>
        <v>Light And The Electromagnetic Spectrum</v>
      </c>
      <c r="N1157" s="42" t="str">
        <f>IF(ISERROR(_xlfn.XLOOKUP(StatementLookup[[#This Row],[LessonID]],LessonLookup[LessonID],LessonLookup[LessonTitle])),"",_xlfn.XLOOKUP(StatementLookup[[#This Row],[LessonID]],LessonLookup[LessonID],LessonLookup[LessonTitle]))</f>
        <v>Using The Short Wavelengths</v>
      </c>
      <c r="O1157" s="1" t="str">
        <f>IF(StatementLookup[[#This Row],[LearningStatementEnter]]="",StatementLookup[[#This Row],[LearningStatementAuto]],StatementLookup[[#This Row],[LearningStatementEnter]])</f>
        <v>Describe some uses of X-rays</v>
      </c>
      <c r="P1157" s="43" t="s">
        <v>2112</v>
      </c>
      <c r="Q1157" s="1" t="s">
        <v>2953</v>
      </c>
      <c r="R1157" s="1"/>
      <c r="S115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57" s="43"/>
      <c r="U1157" s="43"/>
      <c r="V1157" s="43"/>
      <c r="W1157" s="43"/>
      <c r="X1157" s="43"/>
      <c r="Y1157" s="43"/>
      <c r="Z1157" s="43"/>
      <c r="AA1157" s="43"/>
      <c r="AC1157" s="43"/>
      <c r="AD1157" s="43"/>
    </row>
    <row r="1158" spans="1:30" ht="14.65" customHeight="1" x14ac:dyDescent="0.25">
      <c r="A1158" s="42" t="str">
        <f>_xlfn.XLOOKUP(StatementLookup[[#This Row],[TopicID]],TopicLookup[TopicID],TopicLookup[SyllabusSubject])</f>
        <v>Physics</v>
      </c>
      <c r="B1158" s="43">
        <f>_xlfn.XLOOKUP(StatementLookup[[#This Row],[TopicID]],TopicLookup[TopicID],TopicLookup[SyllabusKeyStage])</f>
        <v>4</v>
      </c>
      <c r="C1158" s="43" t="str">
        <f>_xlfn.XLOOKUP(StatementLookup[[#This Row],[TopicID]],topics!I:I,topics!D:D)</f>
        <v>KS4.Physics</v>
      </c>
      <c r="D1158" s="43" t="str">
        <f>_xlfn.XLOOKUP(StatementLookup[[#This Row],[TopicID]],topics!I:I,topics!E:E)</f>
        <v>Y9.Physics</v>
      </c>
      <c r="E1158" s="44" t="s">
        <v>90</v>
      </c>
      <c r="F1158" s="36" t="s">
        <v>10</v>
      </c>
      <c r="G1158" s="45">
        <v>5</v>
      </c>
      <c r="H1158" s="36">
        <v>8</v>
      </c>
      <c r="I1158" s="46">
        <v>5</v>
      </c>
      <c r="J115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5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P5.8</v>
      </c>
      <c r="L115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P5.8.5</v>
      </c>
      <c r="M1158" s="26" t="str">
        <f>IF(ISERROR(_xlfn.XLOOKUP(StatementLookup[[#This Row],[TopicID]],TopicLookup[TopicID],TopicLookup[TopicTitle])),"",_xlfn.XLOOKUP(StatementLookup[[#This Row],[TopicID]],TopicLookup[TopicID],TopicLookup[TopicTitle]))</f>
        <v>Light And The Electromagnetic Spectrum</v>
      </c>
      <c r="N1158" s="42" t="str">
        <f>IF(ISERROR(_xlfn.XLOOKUP(StatementLookup[[#This Row],[LessonID]],LessonLookup[LessonID],LessonLookup[LessonTitle])),"",_xlfn.XLOOKUP(StatementLookup[[#This Row],[LessonID]],LessonLookup[LessonID],LessonLookup[LessonTitle]))</f>
        <v>Using The Short Wavelengths</v>
      </c>
      <c r="O1158" s="1" t="str">
        <f>IF(StatementLookup[[#This Row],[LearningStatementEnter]]="",StatementLookup[[#This Row],[LearningStatementAuto]],StatementLookup[[#This Row],[LearningStatementEnter]])</f>
        <v>Describe some uses of gamma rays</v>
      </c>
      <c r="P1158" s="43" t="s">
        <v>2113</v>
      </c>
      <c r="Q1158" s="1" t="s">
        <v>2953</v>
      </c>
      <c r="R1158" s="1"/>
      <c r="S115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58" s="43"/>
      <c r="U1158" s="43"/>
      <c r="V1158" s="43"/>
      <c r="W1158" s="43"/>
      <c r="X1158" s="43"/>
      <c r="Y1158" s="43"/>
      <c r="Z1158" s="43"/>
      <c r="AA1158" s="43"/>
      <c r="AC1158" s="43"/>
      <c r="AD1158" s="43"/>
    </row>
    <row r="1159" spans="1:30" ht="14.65" customHeight="1" x14ac:dyDescent="0.25">
      <c r="A1159" s="42" t="str">
        <f>_xlfn.XLOOKUP(StatementLookup[[#This Row],[TopicID]],TopicLookup[TopicID],TopicLookup[SyllabusSubject])</f>
        <v>Physics</v>
      </c>
      <c r="B1159" s="43">
        <f>_xlfn.XLOOKUP(StatementLookup[[#This Row],[TopicID]],TopicLookup[TopicID],TopicLookup[SyllabusKeyStage])</f>
        <v>4</v>
      </c>
      <c r="C1159" s="43" t="str">
        <f>_xlfn.XLOOKUP(StatementLookup[[#This Row],[TopicID]],topics!I:I,topics!D:D)</f>
        <v>KS4.Physics</v>
      </c>
      <c r="D1159" s="43" t="str">
        <f>_xlfn.XLOOKUP(StatementLookup[[#This Row],[TopicID]],topics!I:I,topics!E:E)</f>
        <v>Y9.Physics</v>
      </c>
      <c r="E1159" s="44" t="s">
        <v>90</v>
      </c>
      <c r="F1159" s="36" t="s">
        <v>10</v>
      </c>
      <c r="G1159" s="45">
        <v>5</v>
      </c>
      <c r="H1159" s="36">
        <v>9</v>
      </c>
      <c r="I1159" s="46">
        <v>1</v>
      </c>
      <c r="J115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5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P5.9</v>
      </c>
      <c r="L115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P5.9.1</v>
      </c>
      <c r="M1159" s="26" t="str">
        <f>IF(ISERROR(_xlfn.XLOOKUP(StatementLookup[[#This Row],[TopicID]],TopicLookup[TopicID],TopicLookup[TopicTitle])),"",_xlfn.XLOOKUP(StatementLookup[[#This Row],[TopicID]],TopicLookup[TopicID],TopicLookup[TopicTitle]))</f>
        <v>Light And The Electromagnetic Spectrum</v>
      </c>
      <c r="N1159" s="42" t="str">
        <f>IF(ISERROR(_xlfn.XLOOKUP(StatementLookup[[#This Row],[LessonID]],LessonLookup[LessonID],LessonLookup[LessonTitle])),"",_xlfn.XLOOKUP(StatementLookup[[#This Row],[LessonID]],LessonLookup[LessonID],LessonLookup[LessonTitle]))</f>
        <v>Electromagnetic Radiation Dangers</v>
      </c>
      <c r="O1159" s="1" t="str">
        <f>IF(StatementLookup[[#This Row],[LearningStatementEnter]]="",StatementLookup[[#This Row],[LearningStatementAuto]],StatementLookup[[#This Row],[LearningStatementEnter]])</f>
        <v>Describe how the potential danger of electromagnetic radiation depends on its frequency</v>
      </c>
      <c r="P1159" s="43" t="s">
        <v>2114</v>
      </c>
      <c r="Q1159" s="1" t="s">
        <v>2953</v>
      </c>
      <c r="R1159" s="1"/>
      <c r="S115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59" s="43"/>
      <c r="U1159" s="43"/>
      <c r="V1159" s="43"/>
      <c r="W1159" s="43"/>
      <c r="X1159" s="43"/>
      <c r="Y1159" s="43"/>
      <c r="Z1159" s="43"/>
      <c r="AA1159" s="43"/>
      <c r="AC1159" s="43"/>
      <c r="AD1159" s="43"/>
    </row>
    <row r="1160" spans="1:30" ht="14.65" customHeight="1" x14ac:dyDescent="0.25">
      <c r="A1160" s="42" t="str">
        <f>_xlfn.XLOOKUP(StatementLookup[[#This Row],[TopicID]],TopicLookup[TopicID],TopicLookup[SyllabusSubject])</f>
        <v>Physics</v>
      </c>
      <c r="B1160" s="43">
        <f>_xlfn.XLOOKUP(StatementLookup[[#This Row],[TopicID]],TopicLookup[TopicID],TopicLookup[SyllabusKeyStage])</f>
        <v>4</v>
      </c>
      <c r="C1160" s="43" t="str">
        <f>_xlfn.XLOOKUP(StatementLookup[[#This Row],[TopicID]],topics!I:I,topics!D:D)</f>
        <v>KS4.Physics</v>
      </c>
      <c r="D1160" s="43" t="str">
        <f>_xlfn.XLOOKUP(StatementLookup[[#This Row],[TopicID]],topics!I:I,topics!E:E)</f>
        <v>Y9.Physics</v>
      </c>
      <c r="E1160" s="44" t="s">
        <v>90</v>
      </c>
      <c r="F1160" s="36" t="s">
        <v>10</v>
      </c>
      <c r="G1160" s="45">
        <v>5</v>
      </c>
      <c r="H1160" s="36">
        <v>9</v>
      </c>
      <c r="I1160" s="46">
        <v>2</v>
      </c>
      <c r="J116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6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P5.9</v>
      </c>
      <c r="L116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P5.9.2</v>
      </c>
      <c r="M1160" s="26" t="str">
        <f>IF(ISERROR(_xlfn.XLOOKUP(StatementLookup[[#This Row],[TopicID]],TopicLookup[TopicID],TopicLookup[TopicTitle])),"",_xlfn.XLOOKUP(StatementLookup[[#This Row],[TopicID]],TopicLookup[TopicID],TopicLookup[TopicTitle]))</f>
        <v>Light And The Electromagnetic Spectrum</v>
      </c>
      <c r="N1160" s="42" t="str">
        <f>IF(ISERROR(_xlfn.XLOOKUP(StatementLookup[[#This Row],[LessonID]],LessonLookup[LessonID],LessonLookup[LessonTitle])),"",_xlfn.XLOOKUP(StatementLookup[[#This Row],[LessonID]],LessonLookup[LessonID],LessonLookup[LessonTitle]))</f>
        <v>Electromagnetic Radiation Dangers</v>
      </c>
      <c r="O1160" s="1" t="str">
        <f>IF(StatementLookup[[#This Row],[LearningStatementEnter]]="",StatementLookup[[#This Row],[LearningStatementAuto]],StatementLookup[[#This Row],[LearningStatementEnter]])</f>
        <v>Describe the harmful effects of microwave and infrared radiation</v>
      </c>
      <c r="P1160" s="43" t="s">
        <v>2115</v>
      </c>
      <c r="Q1160" s="1" t="s">
        <v>2953</v>
      </c>
      <c r="R1160" s="1"/>
      <c r="S116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60" s="43"/>
      <c r="U1160" s="43"/>
      <c r="V1160" s="43"/>
      <c r="W1160" s="43"/>
      <c r="X1160" s="43"/>
      <c r="Y1160" s="43"/>
      <c r="Z1160" s="43"/>
      <c r="AA1160" s="43"/>
      <c r="AC1160" s="43"/>
      <c r="AD1160" s="43"/>
    </row>
    <row r="1161" spans="1:30" ht="14.65" customHeight="1" x14ac:dyDescent="0.25">
      <c r="A1161" s="42" t="str">
        <f>_xlfn.XLOOKUP(StatementLookup[[#This Row],[TopicID]],TopicLookup[TopicID],TopicLookup[SyllabusSubject])</f>
        <v>Physics</v>
      </c>
      <c r="B1161" s="43">
        <f>_xlfn.XLOOKUP(StatementLookup[[#This Row],[TopicID]],TopicLookup[TopicID],TopicLookup[SyllabusKeyStage])</f>
        <v>4</v>
      </c>
      <c r="C1161" s="43" t="str">
        <f>_xlfn.XLOOKUP(StatementLookup[[#This Row],[TopicID]],topics!I:I,topics!D:D)</f>
        <v>KS4.Physics</v>
      </c>
      <c r="D1161" s="43" t="str">
        <f>_xlfn.XLOOKUP(StatementLookup[[#This Row],[TopicID]],topics!I:I,topics!E:E)</f>
        <v>Y9.Physics</v>
      </c>
      <c r="E1161" s="44" t="s">
        <v>90</v>
      </c>
      <c r="F1161" s="36" t="s">
        <v>10</v>
      </c>
      <c r="G1161" s="45">
        <v>5</v>
      </c>
      <c r="H1161" s="36">
        <v>9</v>
      </c>
      <c r="I1161" s="46">
        <v>3</v>
      </c>
      <c r="J116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6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P5.9</v>
      </c>
      <c r="L116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P5.9.3</v>
      </c>
      <c r="M1161" s="26" t="str">
        <f>IF(ISERROR(_xlfn.XLOOKUP(StatementLookup[[#This Row],[TopicID]],TopicLookup[TopicID],TopicLookup[TopicTitle])),"",_xlfn.XLOOKUP(StatementLookup[[#This Row],[TopicID]],TopicLookup[TopicID],TopicLookup[TopicTitle]))</f>
        <v>Light And The Electromagnetic Spectrum</v>
      </c>
      <c r="N1161" s="42" t="str">
        <f>IF(ISERROR(_xlfn.XLOOKUP(StatementLookup[[#This Row],[LessonID]],LessonLookup[LessonID],LessonLookup[LessonTitle])),"",_xlfn.XLOOKUP(StatementLookup[[#This Row],[LessonID]],LessonLookup[LessonID],LessonLookup[LessonTitle]))</f>
        <v>Electromagnetic Radiation Dangers</v>
      </c>
      <c r="O1161" s="1" t="str">
        <f>IF(StatementLookup[[#This Row],[LearningStatementEnter]]="",StatementLookup[[#This Row],[LearningStatementAuto]],StatementLookup[[#This Row],[LearningStatementEnter]])</f>
        <v>Describe the harmful effects of ultraviolet radiation, X-rays and gamma rays</v>
      </c>
      <c r="P1161" s="43" t="s">
        <v>2116</v>
      </c>
      <c r="Q1161" s="1" t="s">
        <v>2953</v>
      </c>
      <c r="R1161" s="1"/>
      <c r="S116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61" s="43"/>
      <c r="U1161" s="43"/>
      <c r="V1161" s="43"/>
      <c r="W1161" s="43"/>
      <c r="X1161" s="43"/>
      <c r="Y1161" s="43"/>
      <c r="Z1161" s="43"/>
      <c r="AA1161" s="43"/>
      <c r="AC1161" s="43"/>
      <c r="AD1161" s="43"/>
    </row>
    <row r="1162" spans="1:30" ht="14.65" customHeight="1" x14ac:dyDescent="0.25">
      <c r="A1162" s="42" t="str">
        <f>_xlfn.XLOOKUP(StatementLookup[[#This Row],[TopicID]],TopicLookup[TopicID],TopicLookup[SyllabusSubject])</f>
        <v>Physics</v>
      </c>
      <c r="B1162" s="43">
        <f>_xlfn.XLOOKUP(StatementLookup[[#This Row],[TopicID]],TopicLookup[TopicID],TopicLookup[SyllabusKeyStage])</f>
        <v>4</v>
      </c>
      <c r="C1162" s="43" t="str">
        <f>_xlfn.XLOOKUP(StatementLookup[[#This Row],[TopicID]],topics!I:I,topics!D:D)</f>
        <v>KS4.Physics</v>
      </c>
      <c r="D1162" s="43" t="str">
        <f>_xlfn.XLOOKUP(StatementLookup[[#This Row],[TopicID]],topics!I:I,topics!E:E)</f>
        <v>Y9.Physics</v>
      </c>
      <c r="E1162" s="44" t="s">
        <v>90</v>
      </c>
      <c r="F1162" s="36" t="s">
        <v>10</v>
      </c>
      <c r="G1162" s="45">
        <v>5</v>
      </c>
      <c r="H1162" s="36">
        <v>9</v>
      </c>
      <c r="I1162" s="46">
        <v>4</v>
      </c>
      <c r="J116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6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P5.9</v>
      </c>
      <c r="L116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P5.9.4</v>
      </c>
      <c r="M1162" s="26" t="str">
        <f>IF(ISERROR(_xlfn.XLOOKUP(StatementLookup[[#This Row],[TopicID]],TopicLookup[TopicID],TopicLookup[TopicTitle])),"",_xlfn.XLOOKUP(StatementLookup[[#This Row],[TopicID]],TopicLookup[TopicID],TopicLookup[TopicTitle]))</f>
        <v>Light And The Electromagnetic Spectrum</v>
      </c>
      <c r="N1162" s="42" t="str">
        <f>IF(ISERROR(_xlfn.XLOOKUP(StatementLookup[[#This Row],[LessonID]],LessonLookup[LessonID],LessonLookup[LessonTitle])),"",_xlfn.XLOOKUP(StatementLookup[[#This Row],[LessonID]],LessonLookup[LessonID],LessonLookup[LessonTitle]))</f>
        <v>Electromagnetic Radiation Dangers</v>
      </c>
      <c r="O1162" s="1" t="str">
        <f>IF(StatementLookup[[#This Row],[LearningStatementEnter]]="",StatementLookup[[#This Row],[LearningStatementAuto]],StatementLookup[[#This Row],[LearningStatementEnter]])</f>
        <v>Recall the nature of radiation produced by changes in atoms and their nuclei</v>
      </c>
      <c r="P1162" s="43" t="s">
        <v>2117</v>
      </c>
      <c r="Q1162" s="1" t="s">
        <v>2953</v>
      </c>
      <c r="R1162" s="1"/>
      <c r="S116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62" s="43"/>
      <c r="U1162" s="43"/>
      <c r="V1162" s="43"/>
      <c r="W1162" s="43"/>
      <c r="X1162" s="43"/>
      <c r="Y1162" s="43"/>
      <c r="Z1162" s="43"/>
      <c r="AA1162" s="43"/>
      <c r="AC1162" s="43"/>
      <c r="AD1162" s="43"/>
    </row>
    <row r="1163" spans="1:30" ht="14.65" customHeight="1" x14ac:dyDescent="0.25">
      <c r="A1163" s="42" t="str">
        <f>_xlfn.XLOOKUP(StatementLookup[[#This Row],[TopicID]],TopicLookup[TopicID],TopicLookup[SyllabusSubject])</f>
        <v>Physics</v>
      </c>
      <c r="B1163" s="43">
        <f>_xlfn.XLOOKUP(StatementLookup[[#This Row],[TopicID]],TopicLookup[TopicID],TopicLookup[SyllabusKeyStage])</f>
        <v>4</v>
      </c>
      <c r="C1163" s="43" t="str">
        <f>_xlfn.XLOOKUP(StatementLookup[[#This Row],[TopicID]],topics!I:I,topics!D:D)</f>
        <v>KS4.Physics</v>
      </c>
      <c r="D1163" s="43" t="str">
        <f>_xlfn.XLOOKUP(StatementLookup[[#This Row],[TopicID]],topics!I:I,topics!E:E)</f>
        <v>Y9.Physics</v>
      </c>
      <c r="E1163" s="44" t="s">
        <v>90</v>
      </c>
      <c r="F1163" s="36" t="s">
        <v>10</v>
      </c>
      <c r="G1163" s="45">
        <v>5</v>
      </c>
      <c r="H1163" s="36">
        <v>9</v>
      </c>
      <c r="I1163" s="46">
        <v>5</v>
      </c>
      <c r="J116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6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P5.9</v>
      </c>
      <c r="L116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P5.9.5</v>
      </c>
      <c r="M1163" s="26" t="str">
        <f>IF(ISERROR(_xlfn.XLOOKUP(StatementLookup[[#This Row],[TopicID]],TopicLookup[TopicID],TopicLookup[TopicTitle])),"",_xlfn.XLOOKUP(StatementLookup[[#This Row],[TopicID]],TopicLookup[TopicID],TopicLookup[TopicTitle]))</f>
        <v>Light And The Electromagnetic Spectrum</v>
      </c>
      <c r="N1163" s="42" t="str">
        <f>IF(ISERROR(_xlfn.XLOOKUP(StatementLookup[[#This Row],[LessonID]],LessonLookup[LessonID],LessonLookup[LessonTitle])),"",_xlfn.XLOOKUP(StatementLookup[[#This Row],[LessonID]],LessonLookup[LessonID],LessonLookup[LessonTitle]))</f>
        <v>Electromagnetic Radiation Dangers</v>
      </c>
      <c r="O1163" s="1" t="str">
        <f>IF(StatementLookup[[#This Row],[LearningStatementEnter]]="",StatementLookup[[#This Row],[LearningStatementAuto]],StatementLookup[[#This Row],[LearningStatementEnter]])</f>
        <v>Recall that absorption of radiation can cause changes in atoms and their nuclei</v>
      </c>
      <c r="P1163" s="43" t="s">
        <v>2118</v>
      </c>
      <c r="Q1163" s="1" t="s">
        <v>2953</v>
      </c>
      <c r="R1163" s="1"/>
      <c r="S116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63" s="43"/>
      <c r="U1163" s="43"/>
      <c r="V1163" s="43"/>
      <c r="W1163" s="43"/>
      <c r="X1163" s="43"/>
      <c r="Y1163" s="43"/>
      <c r="Z1163" s="43"/>
      <c r="AA1163" s="43"/>
      <c r="AC1163" s="43"/>
      <c r="AD1163" s="43"/>
    </row>
    <row r="1164" spans="1:30" ht="14.65" customHeight="1" x14ac:dyDescent="0.25">
      <c r="A1164" s="42" t="str">
        <f>_xlfn.XLOOKUP(StatementLookup[[#This Row],[TopicID]],TopicLookup[TopicID],TopicLookup[SyllabusSubject])</f>
        <v>Physics</v>
      </c>
      <c r="B1164" s="43">
        <f>_xlfn.XLOOKUP(StatementLookup[[#This Row],[TopicID]],TopicLookup[TopicID],TopicLookup[SyllabusKeyStage])</f>
        <v>4</v>
      </c>
      <c r="C1164" s="43" t="str">
        <f>_xlfn.XLOOKUP(StatementLookup[[#This Row],[TopicID]],topics!I:I,topics!D:D)</f>
        <v>KS4.Physics</v>
      </c>
      <c r="D1164" s="43" t="str">
        <f>_xlfn.XLOOKUP(StatementLookup[[#This Row],[TopicID]],topics!I:I,topics!E:E)</f>
        <v>Y9.Physics</v>
      </c>
      <c r="E1164" s="44" t="s">
        <v>90</v>
      </c>
      <c r="F1164" s="36" t="s">
        <v>10</v>
      </c>
      <c r="G1164" s="45">
        <v>5</v>
      </c>
      <c r="H1164" s="36" t="s">
        <v>8</v>
      </c>
      <c r="I1164" s="46">
        <v>1</v>
      </c>
      <c r="J116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6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P5.F</v>
      </c>
      <c r="L116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P5.F.1</v>
      </c>
      <c r="M1164" s="26" t="str">
        <f>IF(ISERROR(_xlfn.XLOOKUP(StatementLookup[[#This Row],[TopicID]],TopicLookup[TopicID],TopicLookup[TopicTitle])),"",_xlfn.XLOOKUP(StatementLookup[[#This Row],[TopicID]],TopicLookup[TopicID],TopicLookup[TopicTitle]))</f>
        <v>Light And The Electromagnetic Spectrum</v>
      </c>
      <c r="N1164" s="42" t="str">
        <f>IF(ISERROR(_xlfn.XLOOKUP(StatementLookup[[#This Row],[LessonID]],LessonLookup[LessonID],LessonLookup[LessonTitle])),"",_xlfn.XLOOKUP(StatementLookup[[#This Row],[LessonID]],LessonLookup[LessonID],LessonLookup[LessonTitle]))</f>
        <v>Test feedback: P5 Light And The Electromagnetic Spectrum</v>
      </c>
      <c r="O1164" s="1" t="str">
        <f>IF(StatementLookup[[#This Row],[LearningStatementEnter]]="",StatementLookup[[#This Row],[LearningStatementAuto]],StatementLookup[[#This Row],[LearningStatementEnter]])</f>
        <v>Review WWW &amp; EBI for topic P5 Light And The Electromagnetic Spectrum</v>
      </c>
      <c r="P1164" s="43"/>
      <c r="Q1164" s="1" t="s">
        <v>2954</v>
      </c>
      <c r="R1164" s="1"/>
      <c r="S116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WWW &amp; EBI for topic P5 Light And The Electromagnetic Spectrum</v>
      </c>
      <c r="T1164" s="43"/>
      <c r="U1164" s="43"/>
      <c r="V1164" s="43"/>
      <c r="W1164" s="43"/>
      <c r="X1164" s="43"/>
      <c r="Y1164" s="43"/>
      <c r="Z1164" s="43"/>
      <c r="AA1164" s="43"/>
      <c r="AC1164" s="43"/>
      <c r="AD1164" s="43"/>
    </row>
    <row r="1165" spans="1:30" ht="14.65" customHeight="1" x14ac:dyDescent="0.25">
      <c r="A1165" s="42" t="str">
        <f>_xlfn.XLOOKUP(StatementLookup[[#This Row],[TopicID]],TopicLookup[TopicID],TopicLookup[SyllabusSubject])</f>
        <v>Physics</v>
      </c>
      <c r="B1165" s="43">
        <f>_xlfn.XLOOKUP(StatementLookup[[#This Row],[TopicID]],TopicLookup[TopicID],TopicLookup[SyllabusKeyStage])</f>
        <v>4</v>
      </c>
      <c r="C1165" s="43" t="str">
        <f>_xlfn.XLOOKUP(StatementLookup[[#This Row],[TopicID]],topics!I:I,topics!D:D)</f>
        <v>KS4.Physics</v>
      </c>
      <c r="D1165" s="43" t="str">
        <f>_xlfn.XLOOKUP(StatementLookup[[#This Row],[TopicID]],topics!I:I,topics!E:E)</f>
        <v>Y9.Physics</v>
      </c>
      <c r="E1165" s="44" t="s">
        <v>90</v>
      </c>
      <c r="F1165" s="36" t="s">
        <v>10</v>
      </c>
      <c r="G1165" s="45">
        <v>5</v>
      </c>
      <c r="H1165" s="36" t="s">
        <v>6</v>
      </c>
      <c r="I1165" s="46">
        <v>1</v>
      </c>
      <c r="J116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6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P5.R</v>
      </c>
      <c r="L116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P5.R.1</v>
      </c>
      <c r="M1165" s="26" t="str">
        <f>IF(ISERROR(_xlfn.XLOOKUP(StatementLookup[[#This Row],[TopicID]],TopicLookup[TopicID],TopicLookup[TopicTitle])),"",_xlfn.XLOOKUP(StatementLookup[[#This Row],[TopicID]],TopicLookup[TopicID],TopicLookup[TopicTitle]))</f>
        <v>Light And The Electromagnetic Spectrum</v>
      </c>
      <c r="N1165" s="42" t="str">
        <f>IF(ISERROR(_xlfn.XLOOKUP(StatementLookup[[#This Row],[LessonID]],LessonLookup[LessonID],LessonLookup[LessonTitle])),"",_xlfn.XLOOKUP(StatementLookup[[#This Row],[LessonID]],LessonLookup[LessonID],LessonLookup[LessonTitle]))</f>
        <v>Revision of topic P5 Light And The Electromagnetic Spectrum</v>
      </c>
      <c r="O1165" s="1" t="str">
        <f>IF(StatementLookup[[#This Row],[LearningStatementEnter]]="",StatementLookup[[#This Row],[LearningStatementAuto]],StatementLookup[[#This Row],[LearningStatementEnter]])</f>
        <v>Review topic P5 Light And The Electromagnetic Spectrum</v>
      </c>
      <c r="P1165" s="43"/>
      <c r="Q1165" s="1" t="s">
        <v>2954</v>
      </c>
      <c r="R1165" s="1"/>
      <c r="S116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topic P5 Light And The Electromagnetic Spectrum</v>
      </c>
      <c r="T1165" s="43"/>
      <c r="U1165" s="43"/>
      <c r="V1165" s="43"/>
      <c r="W1165" s="43"/>
      <c r="X1165" s="43"/>
      <c r="Y1165" s="43"/>
      <c r="Z1165" s="43"/>
      <c r="AA1165" s="43"/>
      <c r="AC1165" s="43"/>
      <c r="AD1165" s="43"/>
    </row>
    <row r="1166" spans="1:30" ht="14.65" customHeight="1" x14ac:dyDescent="0.25">
      <c r="A1166" s="42" t="str">
        <f>_xlfn.XLOOKUP(StatementLookup[[#This Row],[TopicID]],TopicLookup[TopicID],TopicLookup[SyllabusSubject])</f>
        <v>Physics</v>
      </c>
      <c r="B1166" s="43">
        <f>_xlfn.XLOOKUP(StatementLookup[[#This Row],[TopicID]],TopicLookup[TopicID],TopicLookup[SyllabusKeyStage])</f>
        <v>4</v>
      </c>
      <c r="C1166" s="43" t="str">
        <f>_xlfn.XLOOKUP(StatementLookup[[#This Row],[TopicID]],topics!I:I,topics!D:D)</f>
        <v>KS4.Physics</v>
      </c>
      <c r="D1166" s="43" t="str">
        <f>_xlfn.XLOOKUP(StatementLookup[[#This Row],[TopicID]],topics!I:I,topics!E:E)</f>
        <v>Y9.Physics</v>
      </c>
      <c r="E1166" s="44" t="s">
        <v>90</v>
      </c>
      <c r="F1166" s="36" t="s">
        <v>10</v>
      </c>
      <c r="G1166" s="45">
        <v>5</v>
      </c>
      <c r="H1166" s="36" t="s">
        <v>7</v>
      </c>
      <c r="I1166" s="46">
        <v>1</v>
      </c>
      <c r="J116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P5</v>
      </c>
      <c r="K116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P5.T</v>
      </c>
      <c r="L116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P5.T.1</v>
      </c>
      <c r="M1166" s="26" t="str">
        <f>IF(ISERROR(_xlfn.XLOOKUP(StatementLookup[[#This Row],[TopicID]],TopicLookup[TopicID],TopicLookup[TopicTitle])),"",_xlfn.XLOOKUP(StatementLookup[[#This Row],[TopicID]],TopicLookup[TopicID],TopicLookup[TopicTitle]))</f>
        <v>Light And The Electromagnetic Spectrum</v>
      </c>
      <c r="N1166" s="42" t="str">
        <f>IF(ISERROR(_xlfn.XLOOKUP(StatementLookup[[#This Row],[LessonID]],LessonLookup[LessonID],LessonLookup[LessonTitle])),"",_xlfn.XLOOKUP(StatementLookup[[#This Row],[LessonID]],LessonLookup[LessonID],LessonLookup[LessonTitle]))</f>
        <v>Topic test: P5 Light And The Electromagnetic Spectrum</v>
      </c>
      <c r="O1166" s="1" t="str">
        <f>IF(StatementLookup[[#This Row],[LearningStatementEnter]]="",StatementLookup[[#This Row],[LearningStatementAuto]],StatementLookup[[#This Row],[LearningStatementEnter]])</f>
        <v>Test understanding of topic P5 Light And The Electromagnetic Spectrum</v>
      </c>
      <c r="P1166" s="43"/>
      <c r="Q1166" s="1" t="s">
        <v>2954</v>
      </c>
      <c r="R1166" s="1"/>
      <c r="S116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Test understanding of topic P5 Light And The Electromagnetic Spectrum</v>
      </c>
      <c r="T1166" s="43"/>
      <c r="U1166" s="43"/>
      <c r="V1166" s="43"/>
      <c r="W1166" s="43"/>
      <c r="X1166" s="43"/>
      <c r="Y1166" s="43"/>
      <c r="Z1166" s="43"/>
      <c r="AA1166" s="43"/>
      <c r="AC1166" s="43"/>
      <c r="AD1166" s="43"/>
    </row>
    <row r="1167" spans="1:30" ht="14.65" customHeight="1" x14ac:dyDescent="0.25">
      <c r="A1167" s="42" t="str">
        <f>_xlfn.XLOOKUP(StatementLookup[[#This Row],[TopicID]],TopicLookup[TopicID],TopicLookup[SyllabusSubject])</f>
        <v>Physics</v>
      </c>
      <c r="B1167" s="43">
        <f>_xlfn.XLOOKUP(StatementLookup[[#This Row],[TopicID]],TopicLookup[TopicID],TopicLookup[SyllabusKeyStage])</f>
        <v>4</v>
      </c>
      <c r="C1167" s="43" t="str">
        <f>_xlfn.XLOOKUP(StatementLookup[[#This Row],[TopicID]],topics!I:I,topics!D:D)</f>
        <v>KS4.Physics</v>
      </c>
      <c r="D1167" s="43" t="str">
        <f>_xlfn.XLOOKUP(StatementLookup[[#This Row],[TopicID]],topics!I:I,topics!E:E)</f>
        <v>Y9.Physics</v>
      </c>
      <c r="E1167" s="44" t="s">
        <v>90</v>
      </c>
      <c r="F1167" s="36" t="s">
        <v>10</v>
      </c>
      <c r="G1167" s="45">
        <v>6</v>
      </c>
      <c r="H1167" s="36">
        <v>1</v>
      </c>
      <c r="I1167" s="46">
        <v>1</v>
      </c>
      <c r="J116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16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P6.1</v>
      </c>
      <c r="L116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P6.1.1</v>
      </c>
      <c r="M1167" s="26" t="str">
        <f>IF(ISERROR(_xlfn.XLOOKUP(StatementLookup[[#This Row],[TopicID]],TopicLookup[TopicID],TopicLookup[TopicTitle])),"",_xlfn.XLOOKUP(StatementLookup[[#This Row],[TopicID]],TopicLookup[TopicID],TopicLookup[TopicTitle]))</f>
        <v>Radioactivity</v>
      </c>
      <c r="N1167" s="42" t="str">
        <f>IF(ISERROR(_xlfn.XLOOKUP(StatementLookup[[#This Row],[LessonID]],LessonLookup[LessonID],LessonLookup[LessonTitle])),"",_xlfn.XLOOKUP(StatementLookup[[#This Row],[LessonID]],LessonLookup[LessonID],LessonLookup[LessonTitle]))</f>
        <v>Atomic Models</v>
      </c>
      <c r="O1167" s="1" t="str">
        <f>IF(StatementLookup[[#This Row],[LearningStatementEnter]]="",StatementLookup[[#This Row],[LearningStatementAuto]],StatementLookup[[#This Row],[LearningStatementEnter]])</f>
        <v>Describe the structure of an atom (in terms of nucleus and electrons)</v>
      </c>
      <c r="P1167" s="43" t="s">
        <v>2119</v>
      </c>
      <c r="Q1167" s="1" t="s">
        <v>2953</v>
      </c>
      <c r="R1167" s="1"/>
      <c r="S116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67" s="43"/>
      <c r="U1167" s="43"/>
      <c r="V1167" s="43"/>
      <c r="W1167" s="43"/>
      <c r="X1167" s="43"/>
      <c r="Y1167" s="43"/>
      <c r="Z1167" s="43"/>
      <c r="AA1167" s="43"/>
      <c r="AC1167" s="43"/>
      <c r="AD1167" s="43"/>
    </row>
    <row r="1168" spans="1:30" ht="14.65" customHeight="1" x14ac:dyDescent="0.25">
      <c r="A1168" s="42" t="str">
        <f>_xlfn.XLOOKUP(StatementLookup[[#This Row],[TopicID]],TopicLookup[TopicID],TopicLookup[SyllabusSubject])</f>
        <v>Physics</v>
      </c>
      <c r="B1168" s="43">
        <f>_xlfn.XLOOKUP(StatementLookup[[#This Row],[TopicID]],TopicLookup[TopicID],TopicLookup[SyllabusKeyStage])</f>
        <v>4</v>
      </c>
      <c r="C1168" s="43" t="str">
        <f>_xlfn.XLOOKUP(StatementLookup[[#This Row],[TopicID]],topics!I:I,topics!D:D)</f>
        <v>KS4.Physics</v>
      </c>
      <c r="D1168" s="43" t="str">
        <f>_xlfn.XLOOKUP(StatementLookup[[#This Row],[TopicID]],topics!I:I,topics!E:E)</f>
        <v>Y9.Physics</v>
      </c>
      <c r="E1168" s="44" t="s">
        <v>90</v>
      </c>
      <c r="F1168" s="36" t="s">
        <v>10</v>
      </c>
      <c r="G1168" s="45">
        <v>6</v>
      </c>
      <c r="H1168" s="36">
        <v>1</v>
      </c>
      <c r="I1168" s="46">
        <v>2</v>
      </c>
      <c r="J116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16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P6.1</v>
      </c>
      <c r="L116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P6.1.2</v>
      </c>
      <c r="M1168" s="26" t="str">
        <f>IF(ISERROR(_xlfn.XLOOKUP(StatementLookup[[#This Row],[TopicID]],TopicLookup[TopicID],TopicLookup[TopicTitle])),"",_xlfn.XLOOKUP(StatementLookup[[#This Row],[TopicID]],TopicLookup[TopicID],TopicLookup[TopicTitle]))</f>
        <v>Radioactivity</v>
      </c>
      <c r="N1168" s="42" t="str">
        <f>IF(ISERROR(_xlfn.XLOOKUP(StatementLookup[[#This Row],[LessonID]],LessonLookup[LessonID],LessonLookup[LessonTitle])),"",_xlfn.XLOOKUP(StatementLookup[[#This Row],[LessonID]],LessonLookup[LessonID],LessonLookup[LessonTitle]))</f>
        <v>Atomic Models</v>
      </c>
      <c r="O1168" s="1" t="str">
        <f>IF(StatementLookup[[#This Row],[LearningStatementEnter]]="",StatementLookup[[#This Row],[LearningStatementAuto]],StatementLookup[[#This Row],[LearningStatementEnter]])</f>
        <v>State where most of the mass of an atom is found</v>
      </c>
      <c r="P1168" s="43" t="s">
        <v>2120</v>
      </c>
      <c r="Q1168" s="1" t="s">
        <v>2953</v>
      </c>
      <c r="R1168" s="1"/>
      <c r="S116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68" s="43"/>
      <c r="U1168" s="43"/>
      <c r="V1168" s="43"/>
      <c r="W1168" s="43"/>
      <c r="X1168" s="43"/>
      <c r="Y1168" s="43"/>
      <c r="Z1168" s="43"/>
      <c r="AA1168" s="43"/>
      <c r="AC1168" s="43"/>
      <c r="AD1168" s="43"/>
    </row>
    <row r="1169" spans="1:30" ht="14.65" customHeight="1" x14ac:dyDescent="0.25">
      <c r="A1169" s="42" t="str">
        <f>_xlfn.XLOOKUP(StatementLookup[[#This Row],[TopicID]],TopicLookup[TopicID],TopicLookup[SyllabusSubject])</f>
        <v>Physics</v>
      </c>
      <c r="B1169" s="43">
        <f>_xlfn.XLOOKUP(StatementLookup[[#This Row],[TopicID]],TopicLookup[TopicID],TopicLookup[SyllabusKeyStage])</f>
        <v>4</v>
      </c>
      <c r="C1169" s="43" t="str">
        <f>_xlfn.XLOOKUP(StatementLookup[[#This Row],[TopicID]],topics!I:I,topics!D:D)</f>
        <v>KS4.Physics</v>
      </c>
      <c r="D1169" s="43" t="str">
        <f>_xlfn.XLOOKUP(StatementLookup[[#This Row],[TopicID]],topics!I:I,topics!E:E)</f>
        <v>Y9.Physics</v>
      </c>
      <c r="E1169" s="44" t="s">
        <v>90</v>
      </c>
      <c r="F1169" s="36" t="s">
        <v>10</v>
      </c>
      <c r="G1169" s="45">
        <v>6</v>
      </c>
      <c r="H1169" s="36">
        <v>1</v>
      </c>
      <c r="I1169" s="46">
        <v>3</v>
      </c>
      <c r="J116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16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P6.1</v>
      </c>
      <c r="L116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P6.1.3</v>
      </c>
      <c r="M1169" s="26" t="str">
        <f>IF(ISERROR(_xlfn.XLOOKUP(StatementLookup[[#This Row],[TopicID]],TopicLookup[TopicID],TopicLookup[TopicTitle])),"",_xlfn.XLOOKUP(StatementLookup[[#This Row],[TopicID]],TopicLookup[TopicID],TopicLookup[TopicTitle]))</f>
        <v>Radioactivity</v>
      </c>
      <c r="N1169" s="42" t="str">
        <f>IF(ISERROR(_xlfn.XLOOKUP(StatementLookup[[#This Row],[LessonID]],LessonLookup[LessonID],LessonLookup[LessonTitle])),"",_xlfn.XLOOKUP(StatementLookup[[#This Row],[LessonID]],LessonLookup[LessonID],LessonLookup[LessonTitle]))</f>
        <v>Atomic Models</v>
      </c>
      <c r="O1169" s="1" t="str">
        <f>IF(StatementLookup[[#This Row],[LearningStatementEnter]]="",StatementLookup[[#This Row],[LearningStatementAuto]],StatementLookup[[#This Row],[LearningStatementEnter]])</f>
        <v>State the sizes of atoms and small molecules</v>
      </c>
      <c r="P1169" s="43" t="s">
        <v>2121</v>
      </c>
      <c r="Q1169" s="1" t="s">
        <v>2953</v>
      </c>
      <c r="R1169" s="1"/>
      <c r="S116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69" s="43"/>
      <c r="U1169" s="43"/>
      <c r="V1169" s="43"/>
      <c r="W1169" s="43"/>
      <c r="X1169" s="43"/>
      <c r="Y1169" s="43"/>
      <c r="Z1169" s="43"/>
      <c r="AA1169" s="43"/>
      <c r="AC1169" s="43"/>
      <c r="AD1169" s="43"/>
    </row>
    <row r="1170" spans="1:30" ht="14.65" customHeight="1" x14ac:dyDescent="0.25">
      <c r="A1170" s="42" t="str">
        <f>_xlfn.XLOOKUP(StatementLookup[[#This Row],[TopicID]],TopicLookup[TopicID],TopicLookup[SyllabusSubject])</f>
        <v>Physics</v>
      </c>
      <c r="B1170" s="43">
        <f>_xlfn.XLOOKUP(StatementLookup[[#This Row],[TopicID]],TopicLookup[TopicID],TopicLookup[SyllabusKeyStage])</f>
        <v>4</v>
      </c>
      <c r="C1170" s="43" t="str">
        <f>_xlfn.XLOOKUP(StatementLookup[[#This Row],[TopicID]],topics!I:I,topics!D:D)</f>
        <v>KS4.Physics</v>
      </c>
      <c r="D1170" s="43" t="str">
        <f>_xlfn.XLOOKUP(StatementLookup[[#This Row],[TopicID]],topics!I:I,topics!E:E)</f>
        <v>Y9.Physics</v>
      </c>
      <c r="E1170" s="44" t="s">
        <v>90</v>
      </c>
      <c r="F1170" s="36" t="s">
        <v>10</v>
      </c>
      <c r="G1170" s="45">
        <v>6</v>
      </c>
      <c r="H1170" s="36">
        <v>1</v>
      </c>
      <c r="I1170" s="46">
        <v>4</v>
      </c>
      <c r="J117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17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P6.1</v>
      </c>
      <c r="L117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P6.1.4</v>
      </c>
      <c r="M1170" s="26" t="str">
        <f>IF(ISERROR(_xlfn.XLOOKUP(StatementLookup[[#This Row],[TopicID]],TopicLookup[TopicID],TopicLookup[TopicTitle])),"",_xlfn.XLOOKUP(StatementLookup[[#This Row],[TopicID]],TopicLookup[TopicID],TopicLookup[TopicTitle]))</f>
        <v>Radioactivity</v>
      </c>
      <c r="N1170" s="42" t="str">
        <f>IF(ISERROR(_xlfn.XLOOKUP(StatementLookup[[#This Row],[LessonID]],LessonLookup[LessonID],LessonLookup[LessonTitle])),"",_xlfn.XLOOKUP(StatementLookup[[#This Row],[LessonID]],LessonLookup[LessonID],LessonLookup[LessonTitle]))</f>
        <v>Atomic Models</v>
      </c>
      <c r="O1170" s="1" t="str">
        <f>IF(StatementLookup[[#This Row],[LearningStatementEnter]]="",StatementLookup[[#This Row],[LearningStatementAuto]],StatementLookup[[#This Row],[LearningStatementEnter]])</f>
        <v>Describe an early model of the atom</v>
      </c>
      <c r="P1170" s="43" t="s">
        <v>2122</v>
      </c>
      <c r="Q1170" s="1" t="s">
        <v>2953</v>
      </c>
      <c r="R1170" s="1"/>
      <c r="S117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70" s="43"/>
      <c r="U1170" s="43"/>
      <c r="V1170" s="43"/>
      <c r="W1170" s="43"/>
      <c r="X1170" s="43"/>
      <c r="Y1170" s="43"/>
      <c r="Z1170" s="43"/>
      <c r="AA1170" s="43"/>
      <c r="AC1170" s="43"/>
      <c r="AD1170" s="43"/>
    </row>
    <row r="1171" spans="1:30" ht="14.65" customHeight="1" x14ac:dyDescent="0.25">
      <c r="A1171" s="42" t="str">
        <f>_xlfn.XLOOKUP(StatementLookup[[#This Row],[TopicID]],TopicLookup[TopicID],TopicLookup[SyllabusSubject])</f>
        <v>Physics</v>
      </c>
      <c r="B1171" s="43">
        <f>_xlfn.XLOOKUP(StatementLookup[[#This Row],[TopicID]],TopicLookup[TopicID],TopicLookup[SyllabusKeyStage])</f>
        <v>4</v>
      </c>
      <c r="C1171" s="43" t="str">
        <f>_xlfn.XLOOKUP(StatementLookup[[#This Row],[TopicID]],topics!I:I,topics!D:D)</f>
        <v>KS4.Physics</v>
      </c>
      <c r="D1171" s="43" t="str">
        <f>_xlfn.XLOOKUP(StatementLookup[[#This Row],[TopicID]],topics!I:I,topics!E:E)</f>
        <v>Y9.Physics</v>
      </c>
      <c r="E1171" s="44" t="s">
        <v>90</v>
      </c>
      <c r="F1171" s="36" t="s">
        <v>10</v>
      </c>
      <c r="G1171" s="45">
        <v>6</v>
      </c>
      <c r="H1171" s="36">
        <v>1</v>
      </c>
      <c r="I1171" s="46">
        <v>5</v>
      </c>
      <c r="J117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17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P6.1</v>
      </c>
      <c r="L117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P6.1.5</v>
      </c>
      <c r="M1171" s="26" t="str">
        <f>IF(ISERROR(_xlfn.XLOOKUP(StatementLookup[[#This Row],[TopicID]],TopicLookup[TopicID],TopicLookup[TopicTitle])),"",_xlfn.XLOOKUP(StatementLookup[[#This Row],[TopicID]],TopicLookup[TopicID],TopicLookup[TopicTitle]))</f>
        <v>Radioactivity</v>
      </c>
      <c r="N1171" s="42" t="str">
        <f>IF(ISERROR(_xlfn.XLOOKUP(StatementLookup[[#This Row],[LessonID]],LessonLookup[LessonID],LessonLookup[LessonTitle])),"",_xlfn.XLOOKUP(StatementLookup[[#This Row],[LessonID]],LessonLookup[LessonID],LessonLookup[LessonTitle]))</f>
        <v>Atomic Models</v>
      </c>
      <c r="O1171" s="1" t="str">
        <f>IF(StatementLookup[[#This Row],[LearningStatementEnter]]="",StatementLookup[[#This Row],[LearningStatementAuto]],StatementLookup[[#This Row],[LearningStatementEnter]])</f>
        <v>Describe how and why our model of the atom has changed over time, including the plum pudding model and the Rutherford alpha particle scattering</v>
      </c>
      <c r="P1171" s="43" t="s">
        <v>2123</v>
      </c>
      <c r="Q1171" s="1" t="s">
        <v>2953</v>
      </c>
      <c r="R1171" s="1"/>
      <c r="S117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71" s="43"/>
      <c r="U1171" s="43"/>
      <c r="V1171" s="43"/>
      <c r="W1171" s="43"/>
      <c r="X1171" s="43"/>
      <c r="Y1171" s="43"/>
      <c r="Z1171" s="43"/>
      <c r="AA1171" s="43"/>
      <c r="AC1171" s="43"/>
      <c r="AD1171" s="43"/>
    </row>
    <row r="1172" spans="1:30" ht="14.65" customHeight="1" x14ac:dyDescent="0.25">
      <c r="A1172" s="42" t="str">
        <f>_xlfn.XLOOKUP(StatementLookup[[#This Row],[TopicID]],TopicLookup[TopicID],TopicLookup[SyllabusSubject])</f>
        <v>Physics</v>
      </c>
      <c r="B1172" s="43">
        <f>_xlfn.XLOOKUP(StatementLookup[[#This Row],[TopicID]],TopicLookup[TopicID],TopicLookup[SyllabusKeyStage])</f>
        <v>4</v>
      </c>
      <c r="C1172" s="43" t="str">
        <f>_xlfn.XLOOKUP(StatementLookup[[#This Row],[TopicID]],topics!I:I,topics!D:D)</f>
        <v>KS4.Physics</v>
      </c>
      <c r="D1172" s="43" t="str">
        <f>_xlfn.XLOOKUP(StatementLookup[[#This Row],[TopicID]],topics!I:I,topics!E:E)</f>
        <v>Y9.Physics</v>
      </c>
      <c r="E1172" s="44" t="s">
        <v>90</v>
      </c>
      <c r="F1172" s="36" t="s">
        <v>10</v>
      </c>
      <c r="G1172" s="45">
        <v>6</v>
      </c>
      <c r="H1172" s="36">
        <v>2</v>
      </c>
      <c r="I1172" s="46">
        <v>1</v>
      </c>
      <c r="J117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17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P6.2</v>
      </c>
      <c r="L117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P6.2.1</v>
      </c>
      <c r="M1172" s="26" t="str">
        <f>IF(ISERROR(_xlfn.XLOOKUP(StatementLookup[[#This Row],[TopicID]],TopicLookup[TopicID],TopicLookup[TopicTitle])),"",_xlfn.XLOOKUP(StatementLookup[[#This Row],[TopicID]],TopicLookup[TopicID],TopicLookup[TopicTitle]))</f>
        <v>Radioactivity</v>
      </c>
      <c r="N1172" s="42" t="str">
        <f>IF(ISERROR(_xlfn.XLOOKUP(StatementLookup[[#This Row],[LessonID]],LessonLookup[LessonID],LessonLookup[LessonTitle])),"",_xlfn.XLOOKUP(StatementLookup[[#This Row],[LessonID]],LessonLookup[LessonID],LessonLookup[LessonTitle]))</f>
        <v>Inside Atoms</v>
      </c>
      <c r="O1172" s="1" t="str">
        <f>IF(StatementLookup[[#This Row],[LearningStatementEnter]]="",StatementLookup[[#This Row],[LearningStatementAuto]],StatementLookup[[#This Row],[LearningStatementEnter]])</f>
        <v>State what is meant by an isotope</v>
      </c>
      <c r="P1172" s="43" t="s">
        <v>2124</v>
      </c>
      <c r="Q1172" s="1" t="s">
        <v>2953</v>
      </c>
      <c r="R1172" s="1"/>
      <c r="S117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72" s="43"/>
      <c r="U1172" s="43"/>
      <c r="V1172" s="43"/>
      <c r="W1172" s="43"/>
      <c r="X1172" s="43"/>
      <c r="Y1172" s="43"/>
      <c r="Z1172" s="43"/>
      <c r="AA1172" s="43"/>
      <c r="AC1172" s="43"/>
      <c r="AD1172" s="43"/>
    </row>
    <row r="1173" spans="1:30" ht="14.65" customHeight="1" x14ac:dyDescent="0.25">
      <c r="A1173" s="42" t="str">
        <f>_xlfn.XLOOKUP(StatementLookup[[#This Row],[TopicID]],TopicLookup[TopicID],TopicLookup[SyllabusSubject])</f>
        <v>Physics</v>
      </c>
      <c r="B1173" s="43">
        <f>_xlfn.XLOOKUP(StatementLookup[[#This Row],[TopicID]],TopicLookup[TopicID],TopicLookup[SyllabusKeyStage])</f>
        <v>4</v>
      </c>
      <c r="C1173" s="43" t="str">
        <f>_xlfn.XLOOKUP(StatementLookup[[#This Row],[TopicID]],topics!I:I,topics!D:D)</f>
        <v>KS4.Physics</v>
      </c>
      <c r="D1173" s="43" t="str">
        <f>_xlfn.XLOOKUP(StatementLookup[[#This Row],[TopicID]],topics!I:I,topics!E:E)</f>
        <v>Y9.Physics</v>
      </c>
      <c r="E1173" s="44" t="s">
        <v>90</v>
      </c>
      <c r="F1173" s="36" t="s">
        <v>10</v>
      </c>
      <c r="G1173" s="45">
        <v>6</v>
      </c>
      <c r="H1173" s="36">
        <v>2</v>
      </c>
      <c r="I1173" s="46">
        <v>2</v>
      </c>
      <c r="J117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17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P6.2</v>
      </c>
      <c r="L117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P6.2.2</v>
      </c>
      <c r="M1173" s="26" t="str">
        <f>IF(ISERROR(_xlfn.XLOOKUP(StatementLookup[[#This Row],[TopicID]],TopicLookup[TopicID],TopicLookup[TopicTitle])),"",_xlfn.XLOOKUP(StatementLookup[[#This Row],[TopicID]],TopicLookup[TopicID],TopicLookup[TopicTitle]))</f>
        <v>Radioactivity</v>
      </c>
      <c r="N1173" s="42" t="str">
        <f>IF(ISERROR(_xlfn.XLOOKUP(StatementLookup[[#This Row],[LessonID]],LessonLookup[LessonID],LessonLookup[LessonTitle])),"",_xlfn.XLOOKUP(StatementLookup[[#This Row],[LessonID]],LessonLookup[LessonID],LessonLookup[LessonTitle]))</f>
        <v>Inside Atoms</v>
      </c>
      <c r="O1173" s="1" t="str">
        <f>IF(StatementLookup[[#This Row],[LearningStatementEnter]]="",StatementLookup[[#This Row],[LearningStatementAuto]],StatementLookup[[#This Row],[LearningStatementEnter]])</f>
        <v>Represent isotopes using symbols</v>
      </c>
      <c r="P1173" s="43" t="s">
        <v>2125</v>
      </c>
      <c r="Q1173" s="1" t="s">
        <v>2953</v>
      </c>
      <c r="R1173" s="1"/>
      <c r="S117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73" s="43"/>
      <c r="U1173" s="43"/>
      <c r="V1173" s="43"/>
      <c r="W1173" s="43"/>
      <c r="X1173" s="43"/>
      <c r="Y1173" s="43"/>
      <c r="Z1173" s="43"/>
      <c r="AA1173" s="43"/>
      <c r="AC1173" s="43"/>
      <c r="AD1173" s="43"/>
    </row>
    <row r="1174" spans="1:30" ht="14.65" customHeight="1" x14ac:dyDescent="0.25">
      <c r="A1174" s="42" t="str">
        <f>_xlfn.XLOOKUP(StatementLookup[[#This Row],[TopicID]],TopicLookup[TopicID],TopicLookup[SyllabusSubject])</f>
        <v>Physics</v>
      </c>
      <c r="B1174" s="43">
        <f>_xlfn.XLOOKUP(StatementLookup[[#This Row],[TopicID]],TopicLookup[TopicID],TopicLookup[SyllabusKeyStage])</f>
        <v>4</v>
      </c>
      <c r="C1174" s="43" t="str">
        <f>_xlfn.XLOOKUP(StatementLookup[[#This Row],[TopicID]],topics!I:I,topics!D:D)</f>
        <v>KS4.Physics</v>
      </c>
      <c r="D1174" s="43" t="str">
        <f>_xlfn.XLOOKUP(StatementLookup[[#This Row],[TopicID]],topics!I:I,topics!E:E)</f>
        <v>Y9.Physics</v>
      </c>
      <c r="E1174" s="44" t="s">
        <v>90</v>
      </c>
      <c r="F1174" s="36" t="s">
        <v>10</v>
      </c>
      <c r="G1174" s="45">
        <v>6</v>
      </c>
      <c r="H1174" s="36">
        <v>2</v>
      </c>
      <c r="I1174" s="46">
        <v>3</v>
      </c>
      <c r="J117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17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P6.2</v>
      </c>
      <c r="L117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P6.2.3</v>
      </c>
      <c r="M1174" s="26" t="str">
        <f>IF(ISERROR(_xlfn.XLOOKUP(StatementLookup[[#This Row],[TopicID]],TopicLookup[TopicID],TopicLookup[TopicTitle])),"",_xlfn.XLOOKUP(StatementLookup[[#This Row],[TopicID]],TopicLookup[TopicID],TopicLookup[TopicTitle]))</f>
        <v>Radioactivity</v>
      </c>
      <c r="N1174" s="42" t="str">
        <f>IF(ISERROR(_xlfn.XLOOKUP(StatementLookup[[#This Row],[LessonID]],LessonLookup[LessonID],LessonLookup[LessonTitle])),"",_xlfn.XLOOKUP(StatementLookup[[#This Row],[LessonID]],LessonLookup[LessonID],LessonLookup[LessonTitle]))</f>
        <v>Inside Atoms</v>
      </c>
      <c r="O1174" s="1" t="str">
        <f>IF(StatementLookup[[#This Row],[LearningStatementEnter]]="",StatementLookup[[#This Row],[LearningStatementAuto]],StatementLookup[[#This Row],[LearningStatementEnter]])</f>
        <v>Explain how atoms of different elements are different (in terms of numbers of electrons and protons)</v>
      </c>
      <c r="P1174" s="43" t="s">
        <v>2126</v>
      </c>
      <c r="Q1174" s="1" t="s">
        <v>2953</v>
      </c>
      <c r="R1174" s="1"/>
      <c r="S117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74" s="43"/>
      <c r="U1174" s="43"/>
      <c r="V1174" s="43"/>
      <c r="W1174" s="43"/>
      <c r="X1174" s="43"/>
      <c r="Y1174" s="43"/>
      <c r="Z1174" s="43"/>
      <c r="AA1174" s="43"/>
      <c r="AC1174" s="43"/>
      <c r="AD1174" s="43"/>
    </row>
    <row r="1175" spans="1:30" ht="14.65" customHeight="1" x14ac:dyDescent="0.25">
      <c r="A1175" s="42" t="str">
        <f>_xlfn.XLOOKUP(StatementLookup[[#This Row],[TopicID]],TopicLookup[TopicID],TopicLookup[SyllabusSubject])</f>
        <v>Physics</v>
      </c>
      <c r="B1175" s="43">
        <f>_xlfn.XLOOKUP(StatementLookup[[#This Row],[TopicID]],TopicLookup[TopicID],TopicLookup[SyllabusKeyStage])</f>
        <v>4</v>
      </c>
      <c r="C1175" s="43" t="str">
        <f>_xlfn.XLOOKUP(StatementLookup[[#This Row],[TopicID]],topics!I:I,topics!D:D)</f>
        <v>KS4.Physics</v>
      </c>
      <c r="D1175" s="43" t="str">
        <f>_xlfn.XLOOKUP(StatementLookup[[#This Row],[TopicID]],topics!I:I,topics!E:E)</f>
        <v>Y9.Physics</v>
      </c>
      <c r="E1175" s="44" t="s">
        <v>90</v>
      </c>
      <c r="F1175" s="36" t="s">
        <v>10</v>
      </c>
      <c r="G1175" s="45">
        <v>6</v>
      </c>
      <c r="H1175" s="36">
        <v>2</v>
      </c>
      <c r="I1175" s="46">
        <v>4</v>
      </c>
      <c r="J117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17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P6.2</v>
      </c>
      <c r="L117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P6.2.4</v>
      </c>
      <c r="M1175" s="26" t="str">
        <f>IF(ISERROR(_xlfn.XLOOKUP(StatementLookup[[#This Row],[TopicID]],TopicLookup[TopicID],TopicLookup[TopicTitle])),"",_xlfn.XLOOKUP(StatementLookup[[#This Row],[TopicID]],TopicLookup[TopicID],TopicLookup[TopicTitle]))</f>
        <v>Radioactivity</v>
      </c>
      <c r="N1175" s="42" t="str">
        <f>IF(ISERROR(_xlfn.XLOOKUP(StatementLookup[[#This Row],[LessonID]],LessonLookup[LessonID],LessonLookup[LessonTitle])),"",_xlfn.XLOOKUP(StatementLookup[[#This Row],[LessonID]],LessonLookup[LessonID],LessonLookup[LessonTitle]))</f>
        <v>Inside Atoms</v>
      </c>
      <c r="O1175" s="1" t="str">
        <f>IF(StatementLookup[[#This Row],[LearningStatementEnter]]="",StatementLookup[[#This Row],[LearningStatementAuto]],StatementLookup[[#This Row],[LearningStatementEnter]])</f>
        <v>Recall the charges and relative masses of the three subatomic particles</v>
      </c>
      <c r="P1175" s="43" t="s">
        <v>2127</v>
      </c>
      <c r="Q1175" s="1" t="s">
        <v>2953</v>
      </c>
      <c r="R1175" s="1"/>
      <c r="S117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75" s="43"/>
      <c r="U1175" s="43"/>
      <c r="V1175" s="43"/>
      <c r="W1175" s="43"/>
      <c r="X1175" s="43"/>
      <c r="Y1175" s="43"/>
      <c r="Z1175" s="43"/>
      <c r="AA1175" s="43"/>
      <c r="AC1175" s="43"/>
      <c r="AD1175" s="43"/>
    </row>
    <row r="1176" spans="1:30" ht="14.65" customHeight="1" x14ac:dyDescent="0.25">
      <c r="A1176" s="42" t="str">
        <f>_xlfn.XLOOKUP(StatementLookup[[#This Row],[TopicID]],TopicLookup[TopicID],TopicLookup[SyllabusSubject])</f>
        <v>Physics</v>
      </c>
      <c r="B1176" s="43">
        <f>_xlfn.XLOOKUP(StatementLookup[[#This Row],[TopicID]],TopicLookup[TopicID],TopicLookup[SyllabusKeyStage])</f>
        <v>4</v>
      </c>
      <c r="C1176" s="43" t="str">
        <f>_xlfn.XLOOKUP(StatementLookup[[#This Row],[TopicID]],topics!I:I,topics!D:D)</f>
        <v>KS4.Physics</v>
      </c>
      <c r="D1176" s="43" t="str">
        <f>_xlfn.XLOOKUP(StatementLookup[[#This Row],[TopicID]],topics!I:I,topics!E:E)</f>
        <v>Y9.Physics</v>
      </c>
      <c r="E1176" s="44" t="s">
        <v>90</v>
      </c>
      <c r="F1176" s="36" t="s">
        <v>10</v>
      </c>
      <c r="G1176" s="45">
        <v>6</v>
      </c>
      <c r="H1176" s="36">
        <v>2</v>
      </c>
      <c r="I1176" s="46">
        <v>5</v>
      </c>
      <c r="J117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17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P6.2</v>
      </c>
      <c r="L117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P6.2.5</v>
      </c>
      <c r="M1176" s="26" t="str">
        <f>IF(ISERROR(_xlfn.XLOOKUP(StatementLookup[[#This Row],[TopicID]],TopicLookup[TopicID],TopicLookup[TopicTitle])),"",_xlfn.XLOOKUP(StatementLookup[[#This Row],[TopicID]],TopicLookup[TopicID],TopicLookup[TopicTitle]))</f>
        <v>Radioactivity</v>
      </c>
      <c r="N1176" s="42" t="str">
        <f>IF(ISERROR(_xlfn.XLOOKUP(StatementLookup[[#This Row],[LessonID]],LessonLookup[LessonID],LessonLookup[LessonTitle])),"",_xlfn.XLOOKUP(StatementLookup[[#This Row],[LessonID]],LessonLookup[LessonID],LessonLookup[LessonTitle]))</f>
        <v>Inside Atoms</v>
      </c>
      <c r="O1176" s="1" t="str">
        <f>IF(StatementLookup[[#This Row],[LearningStatementEnter]]="",StatementLookup[[#This Row],[LearningStatementAuto]],StatementLookup[[#This Row],[LearningStatementEnter]])</f>
        <v>Explain why all atoms have no overall charge</v>
      </c>
      <c r="P1176" s="43" t="s">
        <v>2128</v>
      </c>
      <c r="Q1176" s="1" t="s">
        <v>2953</v>
      </c>
      <c r="R1176" s="1"/>
      <c r="S117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76" s="43"/>
      <c r="U1176" s="43"/>
      <c r="V1176" s="43"/>
      <c r="W1176" s="43"/>
      <c r="X1176" s="43"/>
      <c r="Y1176" s="43"/>
      <c r="Z1176" s="43"/>
      <c r="AA1176" s="43"/>
      <c r="AC1176" s="43"/>
      <c r="AD1176" s="43"/>
    </row>
    <row r="1177" spans="1:30" ht="14.65" customHeight="1" x14ac:dyDescent="0.25">
      <c r="A1177" s="42" t="str">
        <f>_xlfn.XLOOKUP(StatementLookup[[#This Row],[TopicID]],TopicLookup[TopicID],TopicLookup[SyllabusSubject])</f>
        <v>Physics</v>
      </c>
      <c r="B1177" s="43">
        <f>_xlfn.XLOOKUP(StatementLookup[[#This Row],[TopicID]],TopicLookup[TopicID],TopicLookup[SyllabusKeyStage])</f>
        <v>4</v>
      </c>
      <c r="C1177" s="43" t="str">
        <f>_xlfn.XLOOKUP(StatementLookup[[#This Row],[TopicID]],topics!I:I,topics!D:D)</f>
        <v>KS4.Physics</v>
      </c>
      <c r="D1177" s="43" t="str">
        <f>_xlfn.XLOOKUP(StatementLookup[[#This Row],[TopicID]],topics!I:I,topics!E:E)</f>
        <v>Y9.Physics</v>
      </c>
      <c r="E1177" s="44" t="s">
        <v>90</v>
      </c>
      <c r="F1177" s="36" t="s">
        <v>10</v>
      </c>
      <c r="G1177" s="45">
        <v>6</v>
      </c>
      <c r="H1177" s="36">
        <v>3</v>
      </c>
      <c r="I1177" s="46">
        <v>1</v>
      </c>
      <c r="J117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17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P6.3</v>
      </c>
      <c r="L117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P6.3.1</v>
      </c>
      <c r="M1177" s="26" t="str">
        <f>IF(ISERROR(_xlfn.XLOOKUP(StatementLookup[[#This Row],[TopicID]],TopicLookup[TopicID],TopicLookup[TopicTitle])),"",_xlfn.XLOOKUP(StatementLookup[[#This Row],[TopicID]],TopicLookup[TopicID],TopicLookup[TopicTitle]))</f>
        <v>Radioactivity</v>
      </c>
      <c r="N1177" s="42" t="str">
        <f>IF(ISERROR(_xlfn.XLOOKUP(StatementLookup[[#This Row],[LessonID]],LessonLookup[LessonID],LessonLookup[LessonTitle])),"",_xlfn.XLOOKUP(StatementLookup[[#This Row],[LessonID]],LessonLookup[LessonID],LessonLookup[LessonTitle]))</f>
        <v>Electrons And Orbits</v>
      </c>
      <c r="O1177" s="1" t="str">
        <f>IF(StatementLookup[[#This Row],[LearningStatementEnter]]="",StatementLookup[[#This Row],[LearningStatementAuto]],StatementLookup[[#This Row],[LearningStatementEnter]])</f>
        <v>Describe where electrons are found inside atoms (in terms of shells)</v>
      </c>
      <c r="P1177" s="43" t="s">
        <v>2129</v>
      </c>
      <c r="Q1177" s="1" t="s">
        <v>2953</v>
      </c>
      <c r="R1177" s="1"/>
      <c r="S117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77" s="43"/>
      <c r="U1177" s="43"/>
      <c r="V1177" s="43"/>
      <c r="W1177" s="43"/>
      <c r="X1177" s="43"/>
      <c r="Y1177" s="43"/>
      <c r="Z1177" s="43"/>
      <c r="AA1177" s="43"/>
      <c r="AC1177" s="43"/>
      <c r="AD1177" s="43"/>
    </row>
    <row r="1178" spans="1:30" ht="14.65" customHeight="1" x14ac:dyDescent="0.25">
      <c r="A1178" s="42" t="str">
        <f>_xlfn.XLOOKUP(StatementLookup[[#This Row],[TopicID]],TopicLookup[TopicID],TopicLookup[SyllabusSubject])</f>
        <v>Physics</v>
      </c>
      <c r="B1178" s="43">
        <f>_xlfn.XLOOKUP(StatementLookup[[#This Row],[TopicID]],TopicLookup[TopicID],TopicLookup[SyllabusKeyStage])</f>
        <v>4</v>
      </c>
      <c r="C1178" s="43" t="str">
        <f>_xlfn.XLOOKUP(StatementLookup[[#This Row],[TopicID]],topics!I:I,topics!D:D)</f>
        <v>KS4.Physics</v>
      </c>
      <c r="D1178" s="43" t="str">
        <f>_xlfn.XLOOKUP(StatementLookup[[#This Row],[TopicID]],topics!I:I,topics!E:E)</f>
        <v>Y9.Physics</v>
      </c>
      <c r="E1178" s="44" t="s">
        <v>90</v>
      </c>
      <c r="F1178" s="36" t="s">
        <v>10</v>
      </c>
      <c r="G1178" s="45">
        <v>6</v>
      </c>
      <c r="H1178" s="36">
        <v>3</v>
      </c>
      <c r="I1178" s="46">
        <v>2</v>
      </c>
      <c r="J117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17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P6.3</v>
      </c>
      <c r="L117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P6.3.2</v>
      </c>
      <c r="M1178" s="26" t="str">
        <f>IF(ISERROR(_xlfn.XLOOKUP(StatementLookup[[#This Row],[TopicID]],TopicLookup[TopicID],TopicLookup[TopicTitle])),"",_xlfn.XLOOKUP(StatementLookup[[#This Row],[TopicID]],TopicLookup[TopicID],TopicLookup[TopicTitle]))</f>
        <v>Radioactivity</v>
      </c>
      <c r="N1178" s="42" t="str">
        <f>IF(ISERROR(_xlfn.XLOOKUP(StatementLookup[[#This Row],[LessonID]],LessonLookup[LessonID],LessonLookup[LessonTitle])),"",_xlfn.XLOOKUP(StatementLookup[[#This Row],[LessonID]],LessonLookup[LessonID],LessonLookup[LessonTitle]))</f>
        <v>Electrons And Orbits</v>
      </c>
      <c r="O1178" s="1" t="str">
        <f>IF(StatementLookup[[#This Row],[LearningStatementEnter]]="",StatementLookup[[#This Row],[LearningStatementAuto]],StatementLookup[[#This Row],[LearningStatementEnter]])</f>
        <v>Describe when electrons can change orbit</v>
      </c>
      <c r="P1178" s="43" t="s">
        <v>2130</v>
      </c>
      <c r="Q1178" s="1" t="s">
        <v>2953</v>
      </c>
      <c r="R1178" s="1"/>
      <c r="S117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78" s="43"/>
      <c r="U1178" s="43"/>
      <c r="V1178" s="43"/>
      <c r="W1178" s="43"/>
      <c r="X1178" s="43"/>
      <c r="Y1178" s="43"/>
      <c r="Z1178" s="43"/>
      <c r="AA1178" s="43"/>
      <c r="AC1178" s="43"/>
      <c r="AD1178" s="43"/>
    </row>
    <row r="1179" spans="1:30" ht="14.65" customHeight="1" x14ac:dyDescent="0.25">
      <c r="A1179" s="42" t="str">
        <f>_xlfn.XLOOKUP(StatementLookup[[#This Row],[TopicID]],TopicLookup[TopicID],TopicLookup[SyllabusSubject])</f>
        <v>Physics</v>
      </c>
      <c r="B1179" s="43">
        <f>_xlfn.XLOOKUP(StatementLookup[[#This Row],[TopicID]],TopicLookup[TopicID],TopicLookup[SyllabusKeyStage])</f>
        <v>4</v>
      </c>
      <c r="C1179" s="43" t="str">
        <f>_xlfn.XLOOKUP(StatementLookup[[#This Row],[TopicID]],topics!I:I,topics!D:D)</f>
        <v>KS4.Physics</v>
      </c>
      <c r="D1179" s="43" t="str">
        <f>_xlfn.XLOOKUP(StatementLookup[[#This Row],[TopicID]],topics!I:I,topics!E:E)</f>
        <v>Y9.Physics</v>
      </c>
      <c r="E1179" s="44" t="s">
        <v>90</v>
      </c>
      <c r="F1179" s="36" t="s">
        <v>10</v>
      </c>
      <c r="G1179" s="45">
        <v>6</v>
      </c>
      <c r="H1179" s="36">
        <v>3</v>
      </c>
      <c r="I1179" s="46">
        <v>3</v>
      </c>
      <c r="J117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17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P6.3</v>
      </c>
      <c r="L117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P6.3.3</v>
      </c>
      <c r="M1179" s="26" t="str">
        <f>IF(ISERROR(_xlfn.XLOOKUP(StatementLookup[[#This Row],[TopicID]],TopicLookup[TopicID],TopicLookup[TopicTitle])),"",_xlfn.XLOOKUP(StatementLookup[[#This Row],[TopicID]],TopicLookup[TopicID],TopicLookup[TopicTitle]))</f>
        <v>Radioactivity</v>
      </c>
      <c r="N1179" s="42" t="str">
        <f>IF(ISERROR(_xlfn.XLOOKUP(StatementLookup[[#This Row],[LessonID]],LessonLookup[LessonID],LessonLookup[LessonTitle])),"",_xlfn.XLOOKUP(StatementLookup[[#This Row],[LessonID]],LessonLookup[LessonID],LessonLookup[LessonTitle]))</f>
        <v>Electrons And Orbits</v>
      </c>
      <c r="O1179" s="1" t="str">
        <f>IF(StatementLookup[[#This Row],[LearningStatementEnter]]="",StatementLookup[[#This Row],[LearningStatementAuto]],StatementLookup[[#This Row],[LearningStatementEnter]])</f>
        <v>Recall what an ion is</v>
      </c>
      <c r="P1179" s="43" t="s">
        <v>2131</v>
      </c>
      <c r="Q1179" s="1" t="s">
        <v>2953</v>
      </c>
      <c r="R1179" s="1"/>
      <c r="S117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79" s="43"/>
      <c r="U1179" s="43"/>
      <c r="V1179" s="43"/>
      <c r="W1179" s="43"/>
      <c r="X1179" s="43"/>
      <c r="Y1179" s="43"/>
      <c r="Z1179" s="43"/>
      <c r="AA1179" s="43"/>
      <c r="AC1179" s="43"/>
      <c r="AD1179" s="43"/>
    </row>
    <row r="1180" spans="1:30" ht="14.65" customHeight="1" x14ac:dyDescent="0.25">
      <c r="A1180" s="42" t="str">
        <f>_xlfn.XLOOKUP(StatementLookup[[#This Row],[TopicID]],TopicLookup[TopicID],TopicLookup[SyllabusSubject])</f>
        <v>Physics</v>
      </c>
      <c r="B1180" s="43">
        <f>_xlfn.XLOOKUP(StatementLookup[[#This Row],[TopicID]],TopicLookup[TopicID],TopicLookup[SyllabusKeyStage])</f>
        <v>4</v>
      </c>
      <c r="C1180" s="43" t="str">
        <f>_xlfn.XLOOKUP(StatementLookup[[#This Row],[TopicID]],topics!I:I,topics!D:D)</f>
        <v>KS4.Physics</v>
      </c>
      <c r="D1180" s="43" t="str">
        <f>_xlfn.XLOOKUP(StatementLookup[[#This Row],[TopicID]],topics!I:I,topics!E:E)</f>
        <v>Y9.Physics</v>
      </c>
      <c r="E1180" s="44" t="s">
        <v>90</v>
      </c>
      <c r="F1180" s="36" t="s">
        <v>10</v>
      </c>
      <c r="G1180" s="45">
        <v>6</v>
      </c>
      <c r="H1180" s="36">
        <v>3</v>
      </c>
      <c r="I1180" s="46">
        <v>4</v>
      </c>
      <c r="J118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18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P6.3</v>
      </c>
      <c r="L118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P6.3.4</v>
      </c>
      <c r="M1180" s="26" t="str">
        <f>IF(ISERROR(_xlfn.XLOOKUP(StatementLookup[[#This Row],[TopicID]],TopicLookup[TopicID],TopicLookup[TopicTitle])),"",_xlfn.XLOOKUP(StatementLookup[[#This Row],[TopicID]],TopicLookup[TopicID],TopicLookup[TopicTitle]))</f>
        <v>Radioactivity</v>
      </c>
      <c r="N1180" s="42" t="str">
        <f>IF(ISERROR(_xlfn.XLOOKUP(StatementLookup[[#This Row],[LessonID]],LessonLookup[LessonID],LessonLookup[LessonTitle])),"",_xlfn.XLOOKUP(StatementLookup[[#This Row],[LessonID]],LessonLookup[LessonID],LessonLookup[LessonTitle]))</f>
        <v>Electrons And Orbits</v>
      </c>
      <c r="O1180" s="1" t="str">
        <f>IF(StatementLookup[[#This Row],[LearningStatementEnter]]="",StatementLookup[[#This Row],[LearningStatementAuto]],StatementLookup[[#This Row],[LearningStatementEnter]])</f>
        <v>Describe how ionisation occurs</v>
      </c>
      <c r="P1180" s="43" t="s">
        <v>2132</v>
      </c>
      <c r="Q1180" s="1" t="s">
        <v>2953</v>
      </c>
      <c r="R1180" s="1"/>
      <c r="S118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80" s="43"/>
      <c r="U1180" s="43"/>
      <c r="V1180" s="43"/>
      <c r="W1180" s="43"/>
      <c r="X1180" s="43"/>
      <c r="Y1180" s="43"/>
      <c r="Z1180" s="43"/>
      <c r="AA1180" s="43"/>
      <c r="AC1180" s="43"/>
      <c r="AD1180" s="43"/>
    </row>
    <row r="1181" spans="1:30" ht="14.65" customHeight="1" x14ac:dyDescent="0.25">
      <c r="A1181" s="42" t="str">
        <f>_xlfn.XLOOKUP(StatementLookup[[#This Row],[TopicID]],TopicLookup[TopicID],TopicLookup[SyllabusSubject])</f>
        <v>Physics</v>
      </c>
      <c r="B1181" s="43">
        <f>_xlfn.XLOOKUP(StatementLookup[[#This Row],[TopicID]],TopicLookup[TopicID],TopicLookup[SyllabusKeyStage])</f>
        <v>4</v>
      </c>
      <c r="C1181" s="43" t="str">
        <f>_xlfn.XLOOKUP(StatementLookup[[#This Row],[TopicID]],topics!I:I,topics!D:D)</f>
        <v>KS4.Physics</v>
      </c>
      <c r="D1181" s="43" t="str">
        <f>_xlfn.XLOOKUP(StatementLookup[[#This Row],[TopicID]],topics!I:I,topics!E:E)</f>
        <v>Y9.Physics</v>
      </c>
      <c r="E1181" s="44" t="s">
        <v>90</v>
      </c>
      <c r="F1181" s="36" t="s">
        <v>10</v>
      </c>
      <c r="G1181" s="45">
        <v>6</v>
      </c>
      <c r="H1181" s="36">
        <v>3</v>
      </c>
      <c r="I1181" s="46">
        <v>5</v>
      </c>
      <c r="J118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18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P6.3</v>
      </c>
      <c r="L118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P6.3.5</v>
      </c>
      <c r="M1181" s="26" t="str">
        <f>IF(ISERROR(_xlfn.XLOOKUP(StatementLookup[[#This Row],[TopicID]],TopicLookup[TopicID],TopicLookup[TopicTitle])),"",_xlfn.XLOOKUP(StatementLookup[[#This Row],[TopicID]],TopicLookup[TopicID],TopicLookup[TopicTitle]))</f>
        <v>Radioactivity</v>
      </c>
      <c r="N1181" s="42" t="str">
        <f>IF(ISERROR(_xlfn.XLOOKUP(StatementLookup[[#This Row],[LessonID]],LessonLookup[LessonID],LessonLookup[LessonTitle])),"",_xlfn.XLOOKUP(StatementLookup[[#This Row],[LessonID]],LessonLookup[LessonID],LessonLookup[LessonTitle]))</f>
        <v>Electrons And Orbits</v>
      </c>
      <c r="O1181" s="1" t="str">
        <f>IF(StatementLookup[[#This Row],[LearningStatementEnter]]="",StatementLookup[[#This Row],[LearningStatementAuto]],StatementLookup[[#This Row],[LearningStatementEnter]])</f>
        <v>Describe some of the evidence for the Bohr model of the atom</v>
      </c>
      <c r="P1181" s="1" t="s">
        <v>2133</v>
      </c>
      <c r="Q1181" s="1" t="s">
        <v>2953</v>
      </c>
      <c r="R1181" s="1"/>
      <c r="S118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81" s="43"/>
      <c r="U1181" s="43"/>
      <c r="V1181" s="43"/>
      <c r="W1181" s="43"/>
      <c r="X1181" s="43"/>
      <c r="Y1181" s="43"/>
      <c r="Z1181" s="43"/>
      <c r="AA1181" s="43"/>
      <c r="AC1181" s="43"/>
      <c r="AD1181" s="43"/>
    </row>
    <row r="1182" spans="1:30" ht="14.65" customHeight="1" x14ac:dyDescent="0.25">
      <c r="A1182" s="42" t="str">
        <f>_xlfn.XLOOKUP(StatementLookup[[#This Row],[TopicID]],TopicLookup[TopicID],TopicLookup[SyllabusSubject])</f>
        <v>Physics</v>
      </c>
      <c r="B1182" s="43">
        <f>_xlfn.XLOOKUP(StatementLookup[[#This Row],[TopicID]],TopicLookup[TopicID],TopicLookup[SyllabusKeyStage])</f>
        <v>4</v>
      </c>
      <c r="C1182" s="43" t="str">
        <f>_xlfn.XLOOKUP(StatementLookup[[#This Row],[TopicID]],topics!I:I,topics!D:D)</f>
        <v>KS4.Physics</v>
      </c>
      <c r="D1182" s="43" t="str">
        <f>_xlfn.XLOOKUP(StatementLookup[[#This Row],[TopicID]],topics!I:I,topics!E:E)</f>
        <v>Y9.Physics</v>
      </c>
      <c r="E1182" s="44" t="s">
        <v>90</v>
      </c>
      <c r="F1182" s="36" t="s">
        <v>10</v>
      </c>
      <c r="G1182" s="45">
        <v>6</v>
      </c>
      <c r="H1182" s="36">
        <v>4</v>
      </c>
      <c r="I1182" s="46">
        <v>1</v>
      </c>
      <c r="J118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18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P6.4</v>
      </c>
      <c r="L118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P6.4.1</v>
      </c>
      <c r="M1182" s="26" t="str">
        <f>IF(ISERROR(_xlfn.XLOOKUP(StatementLookup[[#This Row],[TopicID]],TopicLookup[TopicID],TopicLookup[TopicTitle])),"",_xlfn.XLOOKUP(StatementLookup[[#This Row],[TopicID]],TopicLookup[TopicID],TopicLookup[TopicTitle]))</f>
        <v>Radioactivity</v>
      </c>
      <c r="N1182" s="42" t="str">
        <f>IF(ISERROR(_xlfn.XLOOKUP(StatementLookup[[#This Row],[LessonID]],LessonLookup[LessonID],LessonLookup[LessonTitle])),"",_xlfn.XLOOKUP(StatementLookup[[#This Row],[LessonID]],LessonLookup[LessonID],LessonLookup[LessonTitle]))</f>
        <v>Background Radiation</v>
      </c>
      <c r="O1182" s="1" t="str">
        <f>IF(StatementLookup[[#This Row],[LearningStatementEnter]]="",StatementLookup[[#This Row],[LearningStatementAuto]],StatementLookup[[#This Row],[LearningStatementEnter]])</f>
        <v>Explain what background radiation is</v>
      </c>
      <c r="P1182" s="43" t="s">
        <v>2134</v>
      </c>
      <c r="Q1182" s="1" t="s">
        <v>2953</v>
      </c>
      <c r="R1182" s="1"/>
      <c r="S118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82" s="43"/>
      <c r="U1182" s="43"/>
      <c r="V1182" s="43"/>
      <c r="W1182" s="43"/>
      <c r="X1182" s="43"/>
      <c r="Y1182" s="43"/>
      <c r="Z1182" s="43"/>
      <c r="AA1182" s="43"/>
      <c r="AC1182" s="43"/>
      <c r="AD1182" s="43"/>
    </row>
    <row r="1183" spans="1:30" ht="14.65" customHeight="1" x14ac:dyDescent="0.25">
      <c r="A1183" s="42" t="str">
        <f>_xlfn.XLOOKUP(StatementLookup[[#This Row],[TopicID]],TopicLookup[TopicID],TopicLookup[SyllabusSubject])</f>
        <v>Physics</v>
      </c>
      <c r="B1183" s="43">
        <f>_xlfn.XLOOKUP(StatementLookup[[#This Row],[TopicID]],TopicLookup[TopicID],TopicLookup[SyllabusKeyStage])</f>
        <v>4</v>
      </c>
      <c r="C1183" s="43" t="str">
        <f>_xlfn.XLOOKUP(StatementLookup[[#This Row],[TopicID]],topics!I:I,topics!D:D)</f>
        <v>KS4.Physics</v>
      </c>
      <c r="D1183" s="43" t="str">
        <f>_xlfn.XLOOKUP(StatementLookup[[#This Row],[TopicID]],topics!I:I,topics!E:E)</f>
        <v>Y9.Physics</v>
      </c>
      <c r="E1183" s="44" t="s">
        <v>90</v>
      </c>
      <c r="F1183" s="36" t="s">
        <v>10</v>
      </c>
      <c r="G1183" s="45">
        <v>6</v>
      </c>
      <c r="H1183" s="36">
        <v>4</v>
      </c>
      <c r="I1183" s="46">
        <v>2</v>
      </c>
      <c r="J118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18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P6.4</v>
      </c>
      <c r="L118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P6.4.2</v>
      </c>
      <c r="M1183" s="26" t="str">
        <f>IF(ISERROR(_xlfn.XLOOKUP(StatementLookup[[#This Row],[TopicID]],TopicLookup[TopicID],TopicLookup[TopicTitle])),"",_xlfn.XLOOKUP(StatementLookup[[#This Row],[TopicID]],TopicLookup[TopicID],TopicLookup[TopicTitle]))</f>
        <v>Radioactivity</v>
      </c>
      <c r="N1183" s="42" t="str">
        <f>IF(ISERROR(_xlfn.XLOOKUP(StatementLookup[[#This Row],[LessonID]],LessonLookup[LessonID],LessonLookup[LessonTitle])),"",_xlfn.XLOOKUP(StatementLookup[[#This Row],[LessonID]],LessonLookup[LessonID],LessonLookup[LessonTitle]))</f>
        <v>Background Radiation</v>
      </c>
      <c r="O1183" s="1" t="str">
        <f>IF(StatementLookup[[#This Row],[LearningStatementEnter]]="",StatementLookup[[#This Row],[LearningStatementAuto]],StatementLookup[[#This Row],[LearningStatementEnter]])</f>
        <v>Describe how radiation measurements need to be corrected for background radiation</v>
      </c>
      <c r="P1183" s="43" t="s">
        <v>2135</v>
      </c>
      <c r="Q1183" s="1" t="s">
        <v>2953</v>
      </c>
      <c r="R1183" s="1"/>
      <c r="S118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83" s="43"/>
      <c r="U1183" s="43"/>
      <c r="V1183" s="43"/>
      <c r="W1183" s="43"/>
      <c r="X1183" s="43"/>
      <c r="Y1183" s="43"/>
      <c r="Z1183" s="43"/>
      <c r="AA1183" s="43"/>
      <c r="AC1183" s="43"/>
      <c r="AD1183" s="43"/>
    </row>
    <row r="1184" spans="1:30" ht="14.65" customHeight="1" x14ac:dyDescent="0.25">
      <c r="A1184" s="42" t="str">
        <f>_xlfn.XLOOKUP(StatementLookup[[#This Row],[TopicID]],TopicLookup[TopicID],TopicLookup[SyllabusSubject])</f>
        <v>Physics</v>
      </c>
      <c r="B1184" s="43">
        <f>_xlfn.XLOOKUP(StatementLookup[[#This Row],[TopicID]],TopicLookup[TopicID],TopicLookup[SyllabusKeyStage])</f>
        <v>4</v>
      </c>
      <c r="C1184" s="43" t="str">
        <f>_xlfn.XLOOKUP(StatementLookup[[#This Row],[TopicID]],topics!I:I,topics!D:D)</f>
        <v>KS4.Physics</v>
      </c>
      <c r="D1184" s="43" t="str">
        <f>_xlfn.XLOOKUP(StatementLookup[[#This Row],[TopicID]],topics!I:I,topics!E:E)</f>
        <v>Y9.Physics</v>
      </c>
      <c r="E1184" s="44" t="s">
        <v>90</v>
      </c>
      <c r="F1184" s="36" t="s">
        <v>10</v>
      </c>
      <c r="G1184" s="45">
        <v>6</v>
      </c>
      <c r="H1184" s="36">
        <v>4</v>
      </c>
      <c r="I1184" s="46">
        <v>3</v>
      </c>
      <c r="J118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18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P6.4</v>
      </c>
      <c r="L118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P6.4.3</v>
      </c>
      <c r="M1184" s="26" t="str">
        <f>IF(ISERROR(_xlfn.XLOOKUP(StatementLookup[[#This Row],[TopicID]],TopicLookup[TopicID],TopicLookup[TopicTitle])),"",_xlfn.XLOOKUP(StatementLookup[[#This Row],[TopicID]],TopicLookup[TopicID],TopicLookup[TopicTitle]))</f>
        <v>Radioactivity</v>
      </c>
      <c r="N1184" s="42" t="str">
        <f>IF(ISERROR(_xlfn.XLOOKUP(StatementLookup[[#This Row],[LessonID]],LessonLookup[LessonID],LessonLookup[LessonTitle])),"",_xlfn.XLOOKUP(StatementLookup[[#This Row],[LessonID]],LessonLookup[LessonID],LessonLookup[LessonTitle]))</f>
        <v>Background Radiation</v>
      </c>
      <c r="O1184" s="1" t="str">
        <f>IF(StatementLookup[[#This Row],[LearningStatementEnter]]="",StatementLookup[[#This Row],[LearningStatementAuto]],StatementLookup[[#This Row],[LearningStatementEnter]])</f>
        <v>List some sources of background radiation</v>
      </c>
      <c r="P1184" s="43" t="s">
        <v>2136</v>
      </c>
      <c r="Q1184" s="1" t="s">
        <v>2953</v>
      </c>
      <c r="R1184" s="1"/>
      <c r="S118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84" s="43"/>
      <c r="U1184" s="43"/>
      <c r="V1184" s="43"/>
      <c r="W1184" s="43"/>
      <c r="X1184" s="43"/>
      <c r="Y1184" s="43"/>
      <c r="Z1184" s="43"/>
      <c r="AA1184" s="43"/>
      <c r="AC1184" s="43"/>
      <c r="AD1184" s="43"/>
    </row>
    <row r="1185" spans="1:30" ht="14.65" customHeight="1" x14ac:dyDescent="0.25">
      <c r="A1185" s="42" t="str">
        <f>_xlfn.XLOOKUP(StatementLookup[[#This Row],[TopicID]],TopicLookup[TopicID],TopicLookup[SyllabusSubject])</f>
        <v>Physics</v>
      </c>
      <c r="B1185" s="43">
        <f>_xlfn.XLOOKUP(StatementLookup[[#This Row],[TopicID]],TopicLookup[TopicID],TopicLookup[SyllabusKeyStage])</f>
        <v>4</v>
      </c>
      <c r="C1185" s="43" t="str">
        <f>_xlfn.XLOOKUP(StatementLookup[[#This Row],[TopicID]],topics!I:I,topics!D:D)</f>
        <v>KS4.Physics</v>
      </c>
      <c r="D1185" s="43" t="str">
        <f>_xlfn.XLOOKUP(StatementLookup[[#This Row],[TopicID]],topics!I:I,topics!E:E)</f>
        <v>Y9.Physics</v>
      </c>
      <c r="E1185" s="44" t="s">
        <v>90</v>
      </c>
      <c r="F1185" s="36" t="s">
        <v>10</v>
      </c>
      <c r="G1185" s="45">
        <v>6</v>
      </c>
      <c r="H1185" s="36">
        <v>4</v>
      </c>
      <c r="I1185" s="46">
        <v>4</v>
      </c>
      <c r="J118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18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P6.4</v>
      </c>
      <c r="L118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P6.4.4</v>
      </c>
      <c r="M1185" s="26" t="str">
        <f>IF(ISERROR(_xlfn.XLOOKUP(StatementLookup[[#This Row],[TopicID]],TopicLookup[TopicID],TopicLookup[TopicTitle])),"",_xlfn.XLOOKUP(StatementLookup[[#This Row],[TopicID]],TopicLookup[TopicID],TopicLookup[TopicTitle]))</f>
        <v>Radioactivity</v>
      </c>
      <c r="N1185" s="42" t="str">
        <f>IF(ISERROR(_xlfn.XLOOKUP(StatementLookup[[#This Row],[LessonID]],LessonLookup[LessonID],LessonLookup[LessonTitle])),"",_xlfn.XLOOKUP(StatementLookup[[#This Row],[LessonID]],LessonLookup[LessonID],LessonLookup[LessonTitle]))</f>
        <v>Background Radiation</v>
      </c>
      <c r="O1185" s="1" t="str">
        <f>IF(StatementLookup[[#This Row],[LearningStatementEnter]]="",StatementLookup[[#This Row],[LearningStatementAuto]],StatementLookup[[#This Row],[LearningStatementEnter]])</f>
        <v>Describe how photographic film can be used to detect radioactivity</v>
      </c>
      <c r="P1185" s="43" t="s">
        <v>2137</v>
      </c>
      <c r="Q1185" s="1" t="s">
        <v>2953</v>
      </c>
      <c r="R1185" s="1"/>
      <c r="S118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85" s="43"/>
      <c r="U1185" s="43"/>
      <c r="V1185" s="43"/>
      <c r="W1185" s="43"/>
      <c r="X1185" s="43"/>
      <c r="Y1185" s="43"/>
      <c r="Z1185" s="43"/>
      <c r="AA1185" s="43"/>
      <c r="AC1185" s="43"/>
      <c r="AD1185" s="43"/>
    </row>
    <row r="1186" spans="1:30" ht="14.65" customHeight="1" x14ac:dyDescent="0.25">
      <c r="A1186" s="42" t="str">
        <f>_xlfn.XLOOKUP(StatementLookup[[#This Row],[TopicID]],TopicLookup[TopicID],TopicLookup[SyllabusSubject])</f>
        <v>Physics</v>
      </c>
      <c r="B1186" s="43">
        <f>_xlfn.XLOOKUP(StatementLookup[[#This Row],[TopicID]],TopicLookup[TopicID],TopicLookup[SyllabusKeyStage])</f>
        <v>4</v>
      </c>
      <c r="C1186" s="43" t="str">
        <f>_xlfn.XLOOKUP(StatementLookup[[#This Row],[TopicID]],topics!I:I,topics!D:D)</f>
        <v>KS4.Physics</v>
      </c>
      <c r="D1186" s="43" t="str">
        <f>_xlfn.XLOOKUP(StatementLookup[[#This Row],[TopicID]],topics!I:I,topics!E:E)</f>
        <v>Y9.Physics</v>
      </c>
      <c r="E1186" s="44" t="s">
        <v>90</v>
      </c>
      <c r="F1186" s="36" t="s">
        <v>10</v>
      </c>
      <c r="G1186" s="45">
        <v>6</v>
      </c>
      <c r="H1186" s="36">
        <v>4</v>
      </c>
      <c r="I1186" s="46">
        <v>5</v>
      </c>
      <c r="J118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18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P6.4</v>
      </c>
      <c r="L118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P6.4.5</v>
      </c>
      <c r="M1186" s="26" t="str">
        <f>IF(ISERROR(_xlfn.XLOOKUP(StatementLookup[[#This Row],[TopicID]],TopicLookup[TopicID],TopicLookup[TopicTitle])),"",_xlfn.XLOOKUP(StatementLookup[[#This Row],[TopicID]],TopicLookup[TopicID],TopicLookup[TopicTitle]))</f>
        <v>Radioactivity</v>
      </c>
      <c r="N1186" s="42" t="str">
        <f>IF(ISERROR(_xlfn.XLOOKUP(StatementLookup[[#This Row],[LessonID]],LessonLookup[LessonID],LessonLookup[LessonTitle])),"",_xlfn.XLOOKUP(StatementLookup[[#This Row],[LessonID]],LessonLookup[LessonID],LessonLookup[LessonTitle]))</f>
        <v>Background Radiation</v>
      </c>
      <c r="O1186" s="1" t="str">
        <f>IF(StatementLookup[[#This Row],[LearningStatementEnter]]="",StatementLookup[[#This Row],[LearningStatementAuto]],StatementLookup[[#This Row],[LearningStatementEnter]])</f>
        <v>Describe how a Geiger-Müller tube works</v>
      </c>
      <c r="P1186" s="43" t="s">
        <v>2138</v>
      </c>
      <c r="Q1186" s="1" t="s">
        <v>2953</v>
      </c>
      <c r="R1186" s="1"/>
      <c r="S118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86" s="43"/>
      <c r="U1186" s="43"/>
      <c r="V1186" s="43"/>
      <c r="W1186" s="43"/>
      <c r="X1186" s="43"/>
      <c r="Y1186" s="43"/>
      <c r="Z1186" s="43"/>
      <c r="AA1186" s="43"/>
      <c r="AC1186" s="43"/>
      <c r="AD1186" s="43"/>
    </row>
    <row r="1187" spans="1:30" ht="14.65" customHeight="1" x14ac:dyDescent="0.25">
      <c r="A1187" s="42" t="str">
        <f>_xlfn.XLOOKUP(StatementLookup[[#This Row],[TopicID]],TopicLookup[TopicID],TopicLookup[SyllabusSubject])</f>
        <v>Physics</v>
      </c>
      <c r="B1187" s="43">
        <f>_xlfn.XLOOKUP(StatementLookup[[#This Row],[TopicID]],TopicLookup[TopicID],TopicLookup[SyllabusKeyStage])</f>
        <v>4</v>
      </c>
      <c r="C1187" s="43" t="str">
        <f>_xlfn.XLOOKUP(StatementLookup[[#This Row],[TopicID]],topics!I:I,topics!D:D)</f>
        <v>KS4.Physics</v>
      </c>
      <c r="D1187" s="43" t="str">
        <f>_xlfn.XLOOKUP(StatementLookup[[#This Row],[TopicID]],topics!I:I,topics!E:E)</f>
        <v>Y9.Physics</v>
      </c>
      <c r="E1187" s="44" t="s">
        <v>90</v>
      </c>
      <c r="F1187" s="36" t="s">
        <v>10</v>
      </c>
      <c r="G1187" s="45">
        <v>6</v>
      </c>
      <c r="H1187" s="36">
        <v>4</v>
      </c>
      <c r="I1187" s="46">
        <v>6</v>
      </c>
      <c r="J118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18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P6.4</v>
      </c>
      <c r="L118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P6.4.6</v>
      </c>
      <c r="M1187" s="26" t="str">
        <f>IF(ISERROR(_xlfn.XLOOKUP(StatementLookup[[#This Row],[TopicID]],TopicLookup[TopicID],TopicLookup[TopicTitle])),"",_xlfn.XLOOKUP(StatementLookup[[#This Row],[TopicID]],TopicLookup[TopicID],TopicLookup[TopicTitle]))</f>
        <v>Radioactivity</v>
      </c>
      <c r="N1187" s="42" t="str">
        <f>IF(ISERROR(_xlfn.XLOOKUP(StatementLookup[[#This Row],[LessonID]],LessonLookup[LessonID],LessonLookup[LessonTitle])),"",_xlfn.XLOOKUP(StatementLookup[[#This Row],[LessonID]],LessonLookup[LessonID],LessonLookup[LessonTitle]))</f>
        <v>Background Radiation</v>
      </c>
      <c r="O1187" s="1" t="str">
        <f>IF(StatementLookup[[#This Row],[LearningStatementEnter]]="",StatementLookup[[#This Row],[LearningStatementAuto]],StatementLookup[[#This Row],[LearningStatementEnter]])</f>
        <v>Describe how the amount of radioactivity can be measured (in terms of the darkness of photographic film or by attaching a counter toa GM tube)</v>
      </c>
      <c r="P1187" s="43" t="s">
        <v>2139</v>
      </c>
      <c r="Q1187" s="1" t="s">
        <v>2953</v>
      </c>
      <c r="R1187" s="1"/>
      <c r="S118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87" s="43"/>
      <c r="U1187" s="43"/>
      <c r="V1187" s="43"/>
      <c r="W1187" s="43"/>
      <c r="X1187" s="43"/>
      <c r="Y1187" s="43"/>
      <c r="Z1187" s="43"/>
      <c r="AA1187" s="43"/>
      <c r="AC1187" s="43"/>
      <c r="AD1187" s="43"/>
    </row>
    <row r="1188" spans="1:30" ht="14.65" customHeight="1" x14ac:dyDescent="0.25">
      <c r="A1188" s="42" t="str">
        <f>_xlfn.XLOOKUP(StatementLookup[[#This Row],[TopicID]],TopicLookup[TopicID],TopicLookup[SyllabusSubject])</f>
        <v>Physics</v>
      </c>
      <c r="B1188" s="43">
        <f>_xlfn.XLOOKUP(StatementLookup[[#This Row],[TopicID]],TopicLookup[TopicID],TopicLookup[SyllabusKeyStage])</f>
        <v>4</v>
      </c>
      <c r="C1188" s="43" t="str">
        <f>_xlfn.XLOOKUP(StatementLookup[[#This Row],[TopicID]],topics!I:I,topics!D:D)</f>
        <v>KS4.Physics</v>
      </c>
      <c r="D1188" s="43" t="str">
        <f>_xlfn.XLOOKUP(StatementLookup[[#This Row],[TopicID]],topics!I:I,topics!E:E)</f>
        <v>Y9.Physics</v>
      </c>
      <c r="E1188" s="44" t="s">
        <v>90</v>
      </c>
      <c r="F1188" s="36" t="s">
        <v>10</v>
      </c>
      <c r="G1188" s="45">
        <v>6</v>
      </c>
      <c r="H1188" s="36">
        <v>5</v>
      </c>
      <c r="I1188" s="46">
        <v>1</v>
      </c>
      <c r="J118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18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P6.5</v>
      </c>
      <c r="L118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P6.5.1</v>
      </c>
      <c r="M1188" s="26" t="str">
        <f>IF(ISERROR(_xlfn.XLOOKUP(StatementLookup[[#This Row],[TopicID]],TopicLookup[TopicID],TopicLookup[TopicTitle])),"",_xlfn.XLOOKUP(StatementLookup[[#This Row],[TopicID]],TopicLookup[TopicID],TopicLookup[TopicTitle]))</f>
        <v>Radioactivity</v>
      </c>
      <c r="N1188" s="42" t="str">
        <f>IF(ISERROR(_xlfn.XLOOKUP(StatementLookup[[#This Row],[LessonID]],LessonLookup[LessonID],LessonLookup[LessonTitle])),"",_xlfn.XLOOKUP(StatementLookup[[#This Row],[LessonID]],LessonLookup[LessonID],LessonLookup[LessonTitle]))</f>
        <v>Types Of Radiation</v>
      </c>
      <c r="O1188" s="1" t="str">
        <f>IF(StatementLookup[[#This Row],[LearningStatementEnter]]="",StatementLookup[[#This Row],[LearningStatementAuto]],StatementLookup[[#This Row],[LearningStatementEnter]])</f>
        <v>Recall the relative masses and relative electric charges of protons, neutrons, electrons and positrons</v>
      </c>
      <c r="P1188" s="43" t="s">
        <v>2140</v>
      </c>
      <c r="Q1188" s="1" t="s">
        <v>2953</v>
      </c>
      <c r="R1188" s="1"/>
      <c r="S118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88" s="43"/>
      <c r="U1188" s="43"/>
      <c r="V1188" s="43"/>
      <c r="W1188" s="43"/>
      <c r="X1188" s="43"/>
      <c r="Y1188" s="43"/>
      <c r="Z1188" s="43"/>
      <c r="AA1188" s="43"/>
      <c r="AC1188" s="43"/>
      <c r="AD1188" s="43"/>
    </row>
    <row r="1189" spans="1:30" ht="14.65" customHeight="1" x14ac:dyDescent="0.25">
      <c r="A1189" s="42" t="str">
        <f>_xlfn.XLOOKUP(StatementLookup[[#This Row],[TopicID]],TopicLookup[TopicID],TopicLookup[SyllabusSubject])</f>
        <v>Physics</v>
      </c>
      <c r="B1189" s="43">
        <f>_xlfn.XLOOKUP(StatementLookup[[#This Row],[TopicID]],TopicLookup[TopicID],TopicLookup[SyllabusKeyStage])</f>
        <v>4</v>
      </c>
      <c r="C1189" s="43" t="str">
        <f>_xlfn.XLOOKUP(StatementLookup[[#This Row],[TopicID]],topics!I:I,topics!D:D)</f>
        <v>KS4.Physics</v>
      </c>
      <c r="D1189" s="43" t="str">
        <f>_xlfn.XLOOKUP(StatementLookup[[#This Row],[TopicID]],topics!I:I,topics!E:E)</f>
        <v>Y9.Physics</v>
      </c>
      <c r="E1189" s="44" t="s">
        <v>90</v>
      </c>
      <c r="F1189" s="36" t="s">
        <v>10</v>
      </c>
      <c r="G1189" s="45">
        <v>6</v>
      </c>
      <c r="H1189" s="36">
        <v>5</v>
      </c>
      <c r="I1189" s="46">
        <v>2</v>
      </c>
      <c r="J118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18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P6.5</v>
      </c>
      <c r="L118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P6.5.2</v>
      </c>
      <c r="M1189" s="26" t="str">
        <f>IF(ISERROR(_xlfn.XLOOKUP(StatementLookup[[#This Row],[TopicID]],TopicLookup[TopicID],TopicLookup[TopicTitle])),"",_xlfn.XLOOKUP(StatementLookup[[#This Row],[TopicID]],TopicLookup[TopicID],TopicLookup[TopicTitle]))</f>
        <v>Radioactivity</v>
      </c>
      <c r="N1189" s="42" t="str">
        <f>IF(ISERROR(_xlfn.XLOOKUP(StatementLookup[[#This Row],[LessonID]],LessonLookup[LessonID],LessonLookup[LessonTitle])),"",_xlfn.XLOOKUP(StatementLookup[[#This Row],[LessonID]],LessonLookup[LessonID],LessonLookup[LessonTitle]))</f>
        <v>Types Of Radiation</v>
      </c>
      <c r="O1189" s="1" t="str">
        <f>IF(StatementLookup[[#This Row],[LearningStatementEnter]]="",StatementLookup[[#This Row],[LearningStatementAuto]],StatementLookup[[#This Row],[LearningStatementEnter]])</f>
        <v>List five types of radiation that are emitted in random processes from unstable nuclei</v>
      </c>
      <c r="P1189" s="43" t="s">
        <v>2141</v>
      </c>
      <c r="Q1189" s="1" t="s">
        <v>2953</v>
      </c>
      <c r="R1189" s="1"/>
      <c r="S118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89" s="43"/>
      <c r="U1189" s="43"/>
      <c r="V1189" s="43"/>
      <c r="W1189" s="43"/>
      <c r="X1189" s="43"/>
      <c r="Y1189" s="43"/>
      <c r="Z1189" s="43"/>
      <c r="AA1189" s="43"/>
      <c r="AC1189" s="43"/>
      <c r="AD1189" s="43"/>
    </row>
    <row r="1190" spans="1:30" ht="14.65" customHeight="1" x14ac:dyDescent="0.25">
      <c r="A1190" s="42" t="str">
        <f>_xlfn.XLOOKUP(StatementLookup[[#This Row],[TopicID]],TopicLookup[TopicID],TopicLookup[SyllabusSubject])</f>
        <v>Physics</v>
      </c>
      <c r="B1190" s="43">
        <f>_xlfn.XLOOKUP(StatementLookup[[#This Row],[TopicID]],TopicLookup[TopicID],TopicLookup[SyllabusKeyStage])</f>
        <v>4</v>
      </c>
      <c r="C1190" s="43" t="str">
        <f>_xlfn.XLOOKUP(StatementLookup[[#This Row],[TopicID]],topics!I:I,topics!D:D)</f>
        <v>KS4.Physics</v>
      </c>
      <c r="D1190" s="43" t="str">
        <f>_xlfn.XLOOKUP(StatementLookup[[#This Row],[TopicID]],topics!I:I,topics!E:E)</f>
        <v>Y9.Physics</v>
      </c>
      <c r="E1190" s="44" t="s">
        <v>90</v>
      </c>
      <c r="F1190" s="36" t="s">
        <v>10</v>
      </c>
      <c r="G1190" s="45">
        <v>6</v>
      </c>
      <c r="H1190" s="36">
        <v>5</v>
      </c>
      <c r="I1190" s="46">
        <v>3</v>
      </c>
      <c r="J119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19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P6.5</v>
      </c>
      <c r="L119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P6.5.3</v>
      </c>
      <c r="M1190" s="26" t="str">
        <f>IF(ISERROR(_xlfn.XLOOKUP(StatementLookup[[#This Row],[TopicID]],TopicLookup[TopicID],TopicLookup[TopicTitle])),"",_xlfn.XLOOKUP(StatementLookup[[#This Row],[TopicID]],TopicLookup[TopicID],TopicLookup[TopicTitle]))</f>
        <v>Radioactivity</v>
      </c>
      <c r="N1190" s="42" t="str">
        <f>IF(ISERROR(_xlfn.XLOOKUP(StatementLookup[[#This Row],[LessonID]],LessonLookup[LessonID],LessonLookup[LessonTitle])),"",_xlfn.XLOOKUP(StatementLookup[[#This Row],[LessonID]],LessonLookup[LessonID],LessonLookup[LessonTitle]))</f>
        <v>Types Of Radiation</v>
      </c>
      <c r="O1190" s="1" t="str">
        <f>IF(StatementLookup[[#This Row],[LearningStatementEnter]]="",StatementLookup[[#This Row],[LearningStatementAuto]],StatementLookup[[#This Row],[LearningStatementEnter]])</f>
        <v>State that the five types of radiation are ionising radiations</v>
      </c>
      <c r="P1190" s="43" t="s">
        <v>2142</v>
      </c>
      <c r="Q1190" s="1" t="s">
        <v>2953</v>
      </c>
      <c r="R1190" s="1"/>
      <c r="S119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90" s="43"/>
      <c r="U1190" s="43"/>
      <c r="V1190" s="43"/>
      <c r="W1190" s="43"/>
      <c r="X1190" s="43"/>
      <c r="Y1190" s="43"/>
      <c r="Z1190" s="43"/>
      <c r="AA1190" s="43"/>
      <c r="AC1190" s="43"/>
      <c r="AD1190" s="43"/>
    </row>
    <row r="1191" spans="1:30" ht="14.65" customHeight="1" x14ac:dyDescent="0.25">
      <c r="A1191" s="42" t="str">
        <f>_xlfn.XLOOKUP(StatementLookup[[#This Row],[TopicID]],TopicLookup[TopicID],TopicLookup[SyllabusSubject])</f>
        <v>Physics</v>
      </c>
      <c r="B1191" s="43">
        <f>_xlfn.XLOOKUP(StatementLookup[[#This Row],[TopicID]],TopicLookup[TopicID],TopicLookup[SyllabusKeyStage])</f>
        <v>4</v>
      </c>
      <c r="C1191" s="43" t="str">
        <f>_xlfn.XLOOKUP(StatementLookup[[#This Row],[TopicID]],topics!I:I,topics!D:D)</f>
        <v>KS4.Physics</v>
      </c>
      <c r="D1191" s="43" t="str">
        <f>_xlfn.XLOOKUP(StatementLookup[[#This Row],[TopicID]],topics!I:I,topics!E:E)</f>
        <v>Y9.Physics</v>
      </c>
      <c r="E1191" s="44" t="s">
        <v>90</v>
      </c>
      <c r="F1191" s="36" t="s">
        <v>10</v>
      </c>
      <c r="G1191" s="45">
        <v>6</v>
      </c>
      <c r="H1191" s="36">
        <v>5</v>
      </c>
      <c r="I1191" s="46">
        <v>4</v>
      </c>
      <c r="J119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19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P6.5</v>
      </c>
      <c r="L119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P6.5.4</v>
      </c>
      <c r="M1191" s="26" t="str">
        <f>IF(ISERROR(_xlfn.XLOOKUP(StatementLookup[[#This Row],[TopicID]],TopicLookup[TopicID],TopicLookup[TopicTitle])),"",_xlfn.XLOOKUP(StatementLookup[[#This Row],[TopicID]],TopicLookup[TopicID],TopicLookup[TopicTitle]))</f>
        <v>Radioactivity</v>
      </c>
      <c r="N1191" s="42" t="str">
        <f>IF(ISERROR(_xlfn.XLOOKUP(StatementLookup[[#This Row],[LessonID]],LessonLookup[LessonID],LessonLookup[LessonTitle])),"",_xlfn.XLOOKUP(StatementLookup[[#This Row],[LessonID]],LessonLookup[LessonID],LessonLookup[LessonTitle]))</f>
        <v>Types Of Radiation</v>
      </c>
      <c r="O1191" s="1" t="str">
        <f>IF(StatementLookup[[#This Row],[LearningStatementEnter]]="",StatementLookup[[#This Row],[LearningStatementAuto]],StatementLookup[[#This Row],[LearningStatementEnter]])</f>
        <v>Describe what alpha and beta particles are</v>
      </c>
      <c r="P1191" s="43" t="s">
        <v>2143</v>
      </c>
      <c r="Q1191" s="1" t="s">
        <v>2953</v>
      </c>
      <c r="R1191" s="1"/>
      <c r="S119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91" s="43"/>
      <c r="U1191" s="43"/>
      <c r="V1191" s="43"/>
      <c r="W1191" s="43"/>
      <c r="X1191" s="43"/>
      <c r="Y1191" s="43"/>
      <c r="Z1191" s="43"/>
      <c r="AA1191" s="43"/>
      <c r="AC1191" s="43"/>
      <c r="AD1191" s="43"/>
    </row>
    <row r="1192" spans="1:30" ht="14.65" customHeight="1" x14ac:dyDescent="0.25">
      <c r="A1192" s="42" t="str">
        <f>_xlfn.XLOOKUP(StatementLookup[[#This Row],[TopicID]],TopicLookup[TopicID],TopicLookup[SyllabusSubject])</f>
        <v>Physics</v>
      </c>
      <c r="B1192" s="43">
        <f>_xlfn.XLOOKUP(StatementLookup[[#This Row],[TopicID]],TopicLookup[TopicID],TopicLookup[SyllabusKeyStage])</f>
        <v>4</v>
      </c>
      <c r="C1192" s="43" t="str">
        <f>_xlfn.XLOOKUP(StatementLookup[[#This Row],[TopicID]],topics!I:I,topics!D:D)</f>
        <v>KS4.Physics</v>
      </c>
      <c r="D1192" s="43" t="str">
        <f>_xlfn.XLOOKUP(StatementLookup[[#This Row],[TopicID]],topics!I:I,topics!E:E)</f>
        <v>Y9.Physics</v>
      </c>
      <c r="E1192" s="44" t="s">
        <v>90</v>
      </c>
      <c r="F1192" s="36" t="s">
        <v>10</v>
      </c>
      <c r="G1192" s="45">
        <v>6</v>
      </c>
      <c r="H1192" s="36">
        <v>5</v>
      </c>
      <c r="I1192" s="46">
        <v>5</v>
      </c>
      <c r="J119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19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P6.5</v>
      </c>
      <c r="L119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P6.5.5</v>
      </c>
      <c r="M1192" s="26" t="str">
        <f>IF(ISERROR(_xlfn.XLOOKUP(StatementLookup[[#This Row],[TopicID]],TopicLookup[TopicID],TopicLookup[TopicTitle])),"",_xlfn.XLOOKUP(StatementLookup[[#This Row],[TopicID]],TopicLookup[TopicID],TopicLookup[TopicTitle]))</f>
        <v>Radioactivity</v>
      </c>
      <c r="N1192" s="42" t="str">
        <f>IF(ISERROR(_xlfn.XLOOKUP(StatementLookup[[#This Row],[LessonID]],LessonLookup[LessonID],LessonLookup[LessonTitle])),"",_xlfn.XLOOKUP(StatementLookup[[#This Row],[LessonID]],LessonLookup[LessonID],LessonLookup[LessonTitle]))</f>
        <v>Types Of Radiation</v>
      </c>
      <c r="O1192" s="1" t="str">
        <f>IF(StatementLookup[[#This Row],[LearningStatementEnter]]="",StatementLookup[[#This Row],[LearningStatementAuto]],StatementLookup[[#This Row],[LearningStatementEnter]])</f>
        <v>Describe the nature of gamma radiation</v>
      </c>
      <c r="P1192" s="43" t="s">
        <v>2144</v>
      </c>
      <c r="Q1192" s="1" t="s">
        <v>2953</v>
      </c>
      <c r="R1192" s="1"/>
      <c r="S119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92" s="43"/>
      <c r="U1192" s="43"/>
      <c r="V1192" s="43"/>
      <c r="W1192" s="43"/>
      <c r="X1192" s="43"/>
      <c r="Y1192" s="43"/>
      <c r="Z1192" s="43"/>
      <c r="AA1192" s="43"/>
      <c r="AC1192" s="43"/>
      <c r="AD1192" s="43"/>
    </row>
    <row r="1193" spans="1:30" ht="14.65" customHeight="1" x14ac:dyDescent="0.25">
      <c r="A1193" s="42" t="str">
        <f>_xlfn.XLOOKUP(StatementLookup[[#This Row],[TopicID]],TopicLookup[TopicID],TopicLookup[SyllabusSubject])</f>
        <v>Physics</v>
      </c>
      <c r="B1193" s="43">
        <f>_xlfn.XLOOKUP(StatementLookup[[#This Row],[TopicID]],TopicLookup[TopicID],TopicLookup[SyllabusKeyStage])</f>
        <v>4</v>
      </c>
      <c r="C1193" s="43" t="str">
        <f>_xlfn.XLOOKUP(StatementLookup[[#This Row],[TopicID]],topics!I:I,topics!D:D)</f>
        <v>KS4.Physics</v>
      </c>
      <c r="D1193" s="43" t="str">
        <f>_xlfn.XLOOKUP(StatementLookup[[#This Row],[TopicID]],topics!I:I,topics!E:E)</f>
        <v>Y9.Physics</v>
      </c>
      <c r="E1193" s="44" t="s">
        <v>90</v>
      </c>
      <c r="F1193" s="36" t="s">
        <v>10</v>
      </c>
      <c r="G1193" s="45">
        <v>6</v>
      </c>
      <c r="H1193" s="36">
        <v>5</v>
      </c>
      <c r="I1193" s="46">
        <v>6</v>
      </c>
      <c r="J119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19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P6.5</v>
      </c>
      <c r="L119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P6.5.6</v>
      </c>
      <c r="M1193" s="26" t="str">
        <f>IF(ISERROR(_xlfn.XLOOKUP(StatementLookup[[#This Row],[TopicID]],TopicLookup[TopicID],TopicLookup[TopicTitle])),"",_xlfn.XLOOKUP(StatementLookup[[#This Row],[TopicID]],TopicLookup[TopicID],TopicLookup[TopicTitle]))</f>
        <v>Radioactivity</v>
      </c>
      <c r="N1193" s="42" t="str">
        <f>IF(ISERROR(_xlfn.XLOOKUP(StatementLookup[[#This Row],[LessonID]],LessonLookup[LessonID],LessonLookup[LessonTitle])),"",_xlfn.XLOOKUP(StatementLookup[[#This Row],[LessonID]],LessonLookup[LessonID],LessonLookup[LessonTitle]))</f>
        <v>Types Of Radiation</v>
      </c>
      <c r="O1193" s="1" t="str">
        <f>IF(StatementLookup[[#This Row],[LearningStatementEnter]]="",StatementLookup[[#This Row],[LearningStatementAuto]],StatementLookup[[#This Row],[LearningStatementEnter]])</f>
        <v>Compare the penetrating abilities of alpha, beta and gamma radiation</v>
      </c>
      <c r="P1193" s="43" t="s">
        <v>2145</v>
      </c>
      <c r="Q1193" s="1" t="s">
        <v>2953</v>
      </c>
      <c r="R1193" s="1"/>
      <c r="S119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93" s="43"/>
      <c r="U1193" s="43"/>
      <c r="V1193" s="43"/>
      <c r="W1193" s="43"/>
      <c r="X1193" s="43"/>
      <c r="Y1193" s="43"/>
      <c r="Z1193" s="43"/>
      <c r="AA1193" s="43"/>
      <c r="AC1193" s="43"/>
      <c r="AD1193" s="43"/>
    </row>
    <row r="1194" spans="1:30" ht="14.65" customHeight="1" x14ac:dyDescent="0.25">
      <c r="A1194" s="42" t="str">
        <f>_xlfn.XLOOKUP(StatementLookup[[#This Row],[TopicID]],TopicLookup[TopicID],TopicLookup[SyllabusSubject])</f>
        <v>Physics</v>
      </c>
      <c r="B1194" s="43">
        <f>_xlfn.XLOOKUP(StatementLookup[[#This Row],[TopicID]],TopicLookup[TopicID],TopicLookup[SyllabusKeyStage])</f>
        <v>4</v>
      </c>
      <c r="C1194" s="43" t="str">
        <f>_xlfn.XLOOKUP(StatementLookup[[#This Row],[TopicID]],topics!I:I,topics!D:D)</f>
        <v>KS4.Physics</v>
      </c>
      <c r="D1194" s="43" t="str">
        <f>_xlfn.XLOOKUP(StatementLookup[[#This Row],[TopicID]],topics!I:I,topics!E:E)</f>
        <v>Y9.Physics</v>
      </c>
      <c r="E1194" s="44" t="s">
        <v>90</v>
      </c>
      <c r="F1194" s="36" t="s">
        <v>10</v>
      </c>
      <c r="G1194" s="45">
        <v>6</v>
      </c>
      <c r="H1194" s="36">
        <v>5</v>
      </c>
      <c r="I1194" s="46">
        <v>7</v>
      </c>
      <c r="J119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19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P6.5</v>
      </c>
      <c r="L119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P6.5.7</v>
      </c>
      <c r="M1194" s="26" t="str">
        <f>IF(ISERROR(_xlfn.XLOOKUP(StatementLookup[[#This Row],[TopicID]],TopicLookup[TopicID],TopicLookup[TopicTitle])),"",_xlfn.XLOOKUP(StatementLookup[[#This Row],[TopicID]],TopicLookup[TopicID],TopicLookup[TopicTitle]))</f>
        <v>Radioactivity</v>
      </c>
      <c r="N1194" s="42" t="str">
        <f>IF(ISERROR(_xlfn.XLOOKUP(StatementLookup[[#This Row],[LessonID]],LessonLookup[LessonID],LessonLookup[LessonTitle])),"",_xlfn.XLOOKUP(StatementLookup[[#This Row],[LessonID]],LessonLookup[LessonID],LessonLookup[LessonTitle]))</f>
        <v>Types Of Radiation</v>
      </c>
      <c r="O1194" s="1" t="str">
        <f>IF(StatementLookup[[#This Row],[LearningStatementEnter]]="",StatementLookup[[#This Row],[LearningStatementAuto]],StatementLookup[[#This Row],[LearningStatementEnter]])</f>
        <v>Compare the ionisation abilities of alpha, beta and gamma radiation</v>
      </c>
      <c r="P1194" s="43" t="s">
        <v>2146</v>
      </c>
      <c r="Q1194" s="1" t="s">
        <v>2953</v>
      </c>
      <c r="R1194" s="1"/>
      <c r="S119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94" s="43"/>
      <c r="U1194" s="43"/>
      <c r="V1194" s="43"/>
      <c r="W1194" s="43"/>
      <c r="X1194" s="43"/>
      <c r="Y1194" s="43"/>
      <c r="Z1194" s="43"/>
      <c r="AA1194" s="43"/>
      <c r="AC1194" s="43"/>
      <c r="AD1194" s="43"/>
    </row>
    <row r="1195" spans="1:30" ht="14.65" customHeight="1" x14ac:dyDescent="0.25">
      <c r="A1195" s="42" t="str">
        <f>_xlfn.XLOOKUP(StatementLookup[[#This Row],[TopicID]],TopicLookup[TopicID],TopicLookup[SyllabusSubject])</f>
        <v>Physics</v>
      </c>
      <c r="B1195" s="43">
        <f>_xlfn.XLOOKUP(StatementLookup[[#This Row],[TopicID]],TopicLookup[TopicID],TopicLookup[SyllabusKeyStage])</f>
        <v>4</v>
      </c>
      <c r="C1195" s="43" t="str">
        <f>_xlfn.XLOOKUP(StatementLookup[[#This Row],[TopicID]],topics!I:I,topics!D:D)</f>
        <v>KS4.Physics</v>
      </c>
      <c r="D1195" s="43" t="str">
        <f>_xlfn.XLOOKUP(StatementLookup[[#This Row],[TopicID]],topics!I:I,topics!E:E)</f>
        <v>Y9.Physics</v>
      </c>
      <c r="E1195" s="44" t="s">
        <v>90</v>
      </c>
      <c r="F1195" s="36" t="s">
        <v>10</v>
      </c>
      <c r="G1195" s="45">
        <v>6</v>
      </c>
      <c r="H1195" s="36">
        <v>6</v>
      </c>
      <c r="I1195" s="46">
        <v>1</v>
      </c>
      <c r="J119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19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P6.6</v>
      </c>
      <c r="L119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P6.6.1</v>
      </c>
      <c r="M1195" s="26" t="str">
        <f>IF(ISERROR(_xlfn.XLOOKUP(StatementLookup[[#This Row],[TopicID]],TopicLookup[TopicID],TopicLookup[TopicTitle])),"",_xlfn.XLOOKUP(StatementLookup[[#This Row],[TopicID]],TopicLookup[TopicID],TopicLookup[TopicTitle]))</f>
        <v>Radioactivity</v>
      </c>
      <c r="N1195" s="42" t="str">
        <f>IF(ISERROR(_xlfn.XLOOKUP(StatementLookup[[#This Row],[LessonID]],LessonLookup[LessonID],LessonLookup[LessonTitle])),"",_xlfn.XLOOKUP(StatementLookup[[#This Row],[LessonID]],LessonLookup[LessonID],LessonLookup[LessonTitle]))</f>
        <v>Radioactive Decay</v>
      </c>
      <c r="O1195" s="1" t="str">
        <f>IF(StatementLookup[[#This Row],[LearningStatementEnter]]="",StatementLookup[[#This Row],[LearningStatementAuto]],StatementLookup[[#This Row],[LearningStatementEnter]])</f>
        <v>Describe the process of β- decay</v>
      </c>
      <c r="P1195" s="43" t="s">
        <v>2147</v>
      </c>
      <c r="Q1195" s="1" t="s">
        <v>2953</v>
      </c>
      <c r="R1195" s="1"/>
      <c r="S119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95" s="43"/>
      <c r="U1195" s="43"/>
      <c r="V1195" s="43"/>
      <c r="W1195" s="43"/>
      <c r="X1195" s="43"/>
      <c r="Y1195" s="43"/>
      <c r="Z1195" s="43"/>
      <c r="AA1195" s="43"/>
      <c r="AC1195" s="43"/>
      <c r="AD1195" s="43"/>
    </row>
    <row r="1196" spans="1:30" ht="14.65" customHeight="1" x14ac:dyDescent="0.25">
      <c r="A1196" s="42" t="str">
        <f>_xlfn.XLOOKUP(StatementLookup[[#This Row],[TopicID]],TopicLookup[TopicID],TopicLookup[SyllabusSubject])</f>
        <v>Physics</v>
      </c>
      <c r="B1196" s="43">
        <f>_xlfn.XLOOKUP(StatementLookup[[#This Row],[TopicID]],TopicLookup[TopicID],TopicLookup[SyllabusKeyStage])</f>
        <v>4</v>
      </c>
      <c r="C1196" s="43" t="str">
        <f>_xlfn.XLOOKUP(StatementLookup[[#This Row],[TopicID]],topics!I:I,topics!D:D)</f>
        <v>KS4.Physics</v>
      </c>
      <c r="D1196" s="43" t="str">
        <f>_xlfn.XLOOKUP(StatementLookup[[#This Row],[TopicID]],topics!I:I,topics!E:E)</f>
        <v>Y9.Physics</v>
      </c>
      <c r="E1196" s="44" t="s">
        <v>90</v>
      </c>
      <c r="F1196" s="36" t="s">
        <v>10</v>
      </c>
      <c r="G1196" s="45">
        <v>6</v>
      </c>
      <c r="H1196" s="36">
        <v>6</v>
      </c>
      <c r="I1196" s="46">
        <v>2</v>
      </c>
      <c r="J119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19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P6.6</v>
      </c>
      <c r="L119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P6.6.2</v>
      </c>
      <c r="M1196" s="26" t="str">
        <f>IF(ISERROR(_xlfn.XLOOKUP(StatementLookup[[#This Row],[TopicID]],TopicLookup[TopicID],TopicLookup[TopicTitle])),"",_xlfn.XLOOKUP(StatementLookup[[#This Row],[TopicID]],TopicLookup[TopicID],TopicLookup[TopicTitle]))</f>
        <v>Radioactivity</v>
      </c>
      <c r="N1196" s="42" t="str">
        <f>IF(ISERROR(_xlfn.XLOOKUP(StatementLookup[[#This Row],[LessonID]],LessonLookup[LessonID],LessonLookup[LessonTitle])),"",_xlfn.XLOOKUP(StatementLookup[[#This Row],[LessonID]],LessonLookup[LessonID],LessonLookup[LessonTitle]))</f>
        <v>Radioactive Decay</v>
      </c>
      <c r="O1196" s="1" t="str">
        <f>IF(StatementLookup[[#This Row],[LearningStatementEnter]]="",StatementLookup[[#This Row],[LearningStatementAuto]],StatementLookup[[#This Row],[LearningStatementEnter]])</f>
        <v>Describe the process of β+decay</v>
      </c>
      <c r="P1196" s="43" t="s">
        <v>2148</v>
      </c>
      <c r="Q1196" s="1" t="s">
        <v>2953</v>
      </c>
      <c r="R1196" s="1"/>
      <c r="S119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96" s="43"/>
      <c r="U1196" s="43"/>
      <c r="V1196" s="43"/>
      <c r="W1196" s="43"/>
      <c r="X1196" s="43"/>
      <c r="Y1196" s="43"/>
      <c r="Z1196" s="43"/>
      <c r="AA1196" s="43"/>
      <c r="AC1196" s="43"/>
      <c r="AD1196" s="43"/>
    </row>
    <row r="1197" spans="1:30" ht="14.65" customHeight="1" x14ac:dyDescent="0.25">
      <c r="A1197" s="42" t="str">
        <f>_xlfn.XLOOKUP(StatementLookup[[#This Row],[TopicID]],TopicLookup[TopicID],TopicLookup[SyllabusSubject])</f>
        <v>Physics</v>
      </c>
      <c r="B1197" s="43">
        <f>_xlfn.XLOOKUP(StatementLookup[[#This Row],[TopicID]],TopicLookup[TopicID],TopicLookup[SyllabusKeyStage])</f>
        <v>4</v>
      </c>
      <c r="C1197" s="43" t="str">
        <f>_xlfn.XLOOKUP(StatementLookup[[#This Row],[TopicID]],topics!I:I,topics!D:D)</f>
        <v>KS4.Physics</v>
      </c>
      <c r="D1197" s="43" t="str">
        <f>_xlfn.XLOOKUP(StatementLookup[[#This Row],[TopicID]],topics!I:I,topics!E:E)</f>
        <v>Y9.Physics</v>
      </c>
      <c r="E1197" s="44" t="s">
        <v>90</v>
      </c>
      <c r="F1197" s="36" t="s">
        <v>10</v>
      </c>
      <c r="G1197" s="45">
        <v>6</v>
      </c>
      <c r="H1197" s="36">
        <v>6</v>
      </c>
      <c r="I1197" s="46">
        <v>3</v>
      </c>
      <c r="J119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19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P6.6</v>
      </c>
      <c r="L119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P6.6.3</v>
      </c>
      <c r="M1197" s="26" t="str">
        <f>IF(ISERROR(_xlfn.XLOOKUP(StatementLookup[[#This Row],[TopicID]],TopicLookup[TopicID],TopicLookup[TopicTitle])),"",_xlfn.XLOOKUP(StatementLookup[[#This Row],[TopicID]],TopicLookup[TopicID],TopicLookup[TopicTitle]))</f>
        <v>Radioactivity</v>
      </c>
      <c r="N1197" s="42" t="str">
        <f>IF(ISERROR(_xlfn.XLOOKUP(StatementLookup[[#This Row],[LessonID]],LessonLookup[LessonID],LessonLookup[LessonTitle])),"",_xlfn.XLOOKUP(StatementLookup[[#This Row],[LessonID]],LessonLookup[LessonID],LessonLookup[LessonTitle]))</f>
        <v>Radioactive Decay</v>
      </c>
      <c r="O1197" s="1" t="str">
        <f>IF(StatementLookup[[#This Row],[LearningStatementEnter]]="",StatementLookup[[#This Row],[LearningStatementAuto]],StatementLookup[[#This Row],[LearningStatementEnter]])</f>
        <v>Explain how the proton and mass numbers are affected by different kinds of radioactive decay</v>
      </c>
      <c r="P1197" s="43" t="s">
        <v>2149</v>
      </c>
      <c r="Q1197" s="1" t="s">
        <v>2953</v>
      </c>
      <c r="R1197" s="1"/>
      <c r="S119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97" s="43"/>
      <c r="U1197" s="43"/>
      <c r="V1197" s="43"/>
      <c r="W1197" s="43"/>
      <c r="X1197" s="43"/>
      <c r="Y1197" s="43"/>
      <c r="Z1197" s="43"/>
      <c r="AA1197" s="43"/>
      <c r="AC1197" s="43"/>
      <c r="AD1197" s="43"/>
    </row>
    <row r="1198" spans="1:30" ht="14.65" customHeight="1" x14ac:dyDescent="0.25">
      <c r="A1198" s="42" t="str">
        <f>_xlfn.XLOOKUP(StatementLookup[[#This Row],[TopicID]],TopicLookup[TopicID],TopicLookup[SyllabusSubject])</f>
        <v>Physics</v>
      </c>
      <c r="B1198" s="43">
        <f>_xlfn.XLOOKUP(StatementLookup[[#This Row],[TopicID]],TopicLookup[TopicID],TopicLookup[SyllabusKeyStage])</f>
        <v>4</v>
      </c>
      <c r="C1198" s="43" t="str">
        <f>_xlfn.XLOOKUP(StatementLookup[[#This Row],[TopicID]],topics!I:I,topics!D:D)</f>
        <v>KS4.Physics</v>
      </c>
      <c r="D1198" s="43" t="str">
        <f>_xlfn.XLOOKUP(StatementLookup[[#This Row],[TopicID]],topics!I:I,topics!E:E)</f>
        <v>Y9.Physics</v>
      </c>
      <c r="E1198" s="44" t="s">
        <v>90</v>
      </c>
      <c r="F1198" s="36" t="s">
        <v>10</v>
      </c>
      <c r="G1198" s="45">
        <v>6</v>
      </c>
      <c r="H1198" s="36">
        <v>6</v>
      </c>
      <c r="I1198" s="46">
        <v>4</v>
      </c>
      <c r="J119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19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P6.6</v>
      </c>
      <c r="L119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P6.6.4</v>
      </c>
      <c r="M1198" s="26" t="str">
        <f>IF(ISERROR(_xlfn.XLOOKUP(StatementLookup[[#This Row],[TopicID]],TopicLookup[TopicID],TopicLookup[TopicTitle])),"",_xlfn.XLOOKUP(StatementLookup[[#This Row],[TopicID]],TopicLookup[TopicID],TopicLookup[TopicTitle]))</f>
        <v>Radioactivity</v>
      </c>
      <c r="N1198" s="42" t="str">
        <f>IF(ISERROR(_xlfn.XLOOKUP(StatementLookup[[#This Row],[LessonID]],LessonLookup[LessonID],LessonLookup[LessonTitle])),"",_xlfn.XLOOKUP(StatementLookup[[#This Row],[LessonID]],LessonLookup[LessonID],LessonLookup[LessonTitle]))</f>
        <v>Radioactive Decay</v>
      </c>
      <c r="O1198" s="1" t="str">
        <f>IF(StatementLookup[[#This Row],[LearningStatementEnter]]="",StatementLookup[[#This Row],[LearningStatementAuto]],StatementLookup[[#This Row],[LearningStatementEnter]])</f>
        <v>Describe what happens during nuclear re-arrangement after radioactive decay</v>
      </c>
      <c r="P1198" s="43" t="s">
        <v>2150</v>
      </c>
      <c r="Q1198" s="1" t="s">
        <v>2953</v>
      </c>
      <c r="R1198" s="1"/>
      <c r="S119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98" s="43"/>
      <c r="U1198" s="43"/>
      <c r="V1198" s="43"/>
      <c r="W1198" s="43"/>
      <c r="X1198" s="43"/>
      <c r="Y1198" s="43"/>
      <c r="Z1198" s="43"/>
      <c r="AA1198" s="43"/>
      <c r="AC1198" s="43"/>
      <c r="AD1198" s="43"/>
    </row>
    <row r="1199" spans="1:30" ht="14.65" customHeight="1" x14ac:dyDescent="0.25">
      <c r="A1199" s="42" t="str">
        <f>_xlfn.XLOOKUP(StatementLookup[[#This Row],[TopicID]],TopicLookup[TopicID],TopicLookup[SyllabusSubject])</f>
        <v>Physics</v>
      </c>
      <c r="B1199" s="43">
        <f>_xlfn.XLOOKUP(StatementLookup[[#This Row],[TopicID]],TopicLookup[TopicID],TopicLookup[SyllabusKeyStage])</f>
        <v>4</v>
      </c>
      <c r="C1199" s="43" t="str">
        <f>_xlfn.XLOOKUP(StatementLookup[[#This Row],[TopicID]],topics!I:I,topics!D:D)</f>
        <v>KS4.Physics</v>
      </c>
      <c r="D1199" s="43" t="str">
        <f>_xlfn.XLOOKUP(StatementLookup[[#This Row],[TopicID]],topics!I:I,topics!E:E)</f>
        <v>Y9.Physics</v>
      </c>
      <c r="E1199" s="44" t="s">
        <v>90</v>
      </c>
      <c r="F1199" s="36" t="s">
        <v>10</v>
      </c>
      <c r="G1199" s="45">
        <v>6</v>
      </c>
      <c r="H1199" s="36">
        <v>6</v>
      </c>
      <c r="I1199" s="46">
        <v>5</v>
      </c>
      <c r="J119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19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P6.6</v>
      </c>
      <c r="L119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P6.6.5</v>
      </c>
      <c r="M1199" s="26" t="str">
        <f>IF(ISERROR(_xlfn.XLOOKUP(StatementLookup[[#This Row],[TopicID]],TopicLookup[TopicID],TopicLookup[TopicTitle])),"",_xlfn.XLOOKUP(StatementLookup[[#This Row],[TopicID]],TopicLookup[TopicID],TopicLookup[TopicTitle]))</f>
        <v>Radioactivity</v>
      </c>
      <c r="N1199" s="42" t="str">
        <f>IF(ISERROR(_xlfn.XLOOKUP(StatementLookup[[#This Row],[LessonID]],LessonLookup[LessonID],LessonLookup[LessonTitle])),"",_xlfn.XLOOKUP(StatementLookup[[#This Row],[LessonID]],LessonLookup[LessonID],LessonLookup[LessonTitle]))</f>
        <v>Radioactive Decay</v>
      </c>
      <c r="O1199" s="1" t="str">
        <f>IF(StatementLookup[[#This Row],[LearningStatementEnter]]="",StatementLookup[[#This Row],[LearningStatementAuto]],StatementLookup[[#This Row],[LearningStatementEnter]])</f>
        <v>Balance nuclear equations for mass and charge</v>
      </c>
      <c r="P1199" s="43" t="s">
        <v>2151</v>
      </c>
      <c r="Q1199" s="1" t="s">
        <v>2953</v>
      </c>
      <c r="R1199" s="1"/>
      <c r="S119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199" s="43"/>
      <c r="U1199" s="43"/>
      <c r="V1199" s="43"/>
      <c r="W1199" s="43"/>
      <c r="X1199" s="43"/>
      <c r="Y1199" s="43"/>
      <c r="Z1199" s="43"/>
      <c r="AA1199" s="43"/>
      <c r="AC1199" s="43"/>
      <c r="AD1199" s="43"/>
    </row>
    <row r="1200" spans="1:30" ht="14.65" customHeight="1" x14ac:dyDescent="0.25">
      <c r="A1200" s="42" t="str">
        <f>_xlfn.XLOOKUP(StatementLookup[[#This Row],[TopicID]],TopicLookup[TopicID],TopicLookup[SyllabusSubject])</f>
        <v>Physics</v>
      </c>
      <c r="B1200" s="43">
        <f>_xlfn.XLOOKUP(StatementLookup[[#This Row],[TopicID]],TopicLookup[TopicID],TopicLookup[SyllabusKeyStage])</f>
        <v>4</v>
      </c>
      <c r="C1200" s="43" t="str">
        <f>_xlfn.XLOOKUP(StatementLookup[[#This Row],[TopicID]],topics!I:I,topics!D:D)</f>
        <v>KS4.Physics</v>
      </c>
      <c r="D1200" s="43" t="str">
        <f>_xlfn.XLOOKUP(StatementLookup[[#This Row],[TopicID]],topics!I:I,topics!E:E)</f>
        <v>Y9.Physics</v>
      </c>
      <c r="E1200" s="44" t="s">
        <v>90</v>
      </c>
      <c r="F1200" s="36" t="s">
        <v>10</v>
      </c>
      <c r="G1200" s="45">
        <v>6</v>
      </c>
      <c r="H1200" s="36">
        <v>7</v>
      </c>
      <c r="I1200" s="46">
        <v>1</v>
      </c>
      <c r="J120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20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P6.7</v>
      </c>
      <c r="L120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P6.7.1</v>
      </c>
      <c r="M1200" s="26" t="str">
        <f>IF(ISERROR(_xlfn.XLOOKUP(StatementLookup[[#This Row],[TopicID]],TopicLookup[TopicID],TopicLookup[TopicTitle])),"",_xlfn.XLOOKUP(StatementLookup[[#This Row],[TopicID]],TopicLookup[TopicID],TopicLookup[TopicTitle]))</f>
        <v>Radioactivity</v>
      </c>
      <c r="N1200" s="42" t="str">
        <f>IF(ISERROR(_xlfn.XLOOKUP(StatementLookup[[#This Row],[LessonID]],LessonLookup[LessonID],LessonLookup[LessonTitle])),"",_xlfn.XLOOKUP(StatementLookup[[#This Row],[LessonID]],LessonLookup[LessonID],LessonLookup[LessonTitle]))</f>
        <v>Half-Life</v>
      </c>
      <c r="O1200" s="1" t="str">
        <f>IF(StatementLookup[[#This Row],[LearningStatementEnter]]="",StatementLookup[[#This Row],[LearningStatementAuto]],StatementLookup[[#This Row],[LearningStatementEnter]])</f>
        <v>Describe how the activity of a substance changes over time</v>
      </c>
      <c r="P1200" s="43" t="s">
        <v>2152</v>
      </c>
      <c r="Q1200" s="1" t="s">
        <v>2953</v>
      </c>
      <c r="R1200" s="1"/>
      <c r="S120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00" s="43"/>
      <c r="U1200" s="43"/>
      <c r="V1200" s="43"/>
      <c r="W1200" s="43"/>
      <c r="X1200" s="43"/>
      <c r="Y1200" s="43"/>
      <c r="Z1200" s="43"/>
      <c r="AA1200" s="43"/>
      <c r="AC1200" s="43"/>
      <c r="AD1200" s="43"/>
    </row>
    <row r="1201" spans="1:30" ht="14.65" customHeight="1" x14ac:dyDescent="0.25">
      <c r="A1201" s="42" t="str">
        <f>_xlfn.XLOOKUP(StatementLookup[[#This Row],[TopicID]],TopicLookup[TopicID],TopicLookup[SyllabusSubject])</f>
        <v>Physics</v>
      </c>
      <c r="B1201" s="43">
        <f>_xlfn.XLOOKUP(StatementLookup[[#This Row],[TopicID]],TopicLookup[TopicID],TopicLookup[SyllabusKeyStage])</f>
        <v>4</v>
      </c>
      <c r="C1201" s="43" t="str">
        <f>_xlfn.XLOOKUP(StatementLookup[[#This Row],[TopicID]],topics!I:I,topics!D:D)</f>
        <v>KS4.Physics</v>
      </c>
      <c r="D1201" s="43" t="str">
        <f>_xlfn.XLOOKUP(StatementLookup[[#This Row],[TopicID]],topics!I:I,topics!E:E)</f>
        <v>Y9.Physics</v>
      </c>
      <c r="E1201" s="44" t="s">
        <v>90</v>
      </c>
      <c r="F1201" s="36" t="s">
        <v>10</v>
      </c>
      <c r="G1201" s="45">
        <v>6</v>
      </c>
      <c r="H1201" s="36">
        <v>7</v>
      </c>
      <c r="I1201" s="46">
        <v>2</v>
      </c>
      <c r="J120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20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P6.7</v>
      </c>
      <c r="L120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P6.7.2</v>
      </c>
      <c r="M1201" s="26" t="str">
        <f>IF(ISERROR(_xlfn.XLOOKUP(StatementLookup[[#This Row],[TopicID]],TopicLookup[TopicID],TopicLookup[TopicTitle])),"",_xlfn.XLOOKUP(StatementLookup[[#This Row],[TopicID]],TopicLookup[TopicID],TopicLookup[TopicTitle]))</f>
        <v>Radioactivity</v>
      </c>
      <c r="N1201" s="42" t="str">
        <f>IF(ISERROR(_xlfn.XLOOKUP(StatementLookup[[#This Row],[LessonID]],LessonLookup[LessonID],LessonLookup[LessonTitle])),"",_xlfn.XLOOKUP(StatementLookup[[#This Row],[LessonID]],LessonLookup[LessonID],LessonLookup[LessonTitle]))</f>
        <v>Half-Life</v>
      </c>
      <c r="O1201" s="1" t="str">
        <f>IF(StatementLookup[[#This Row],[LearningStatementEnter]]="",StatementLookup[[#This Row],[LearningStatementAuto]],StatementLookup[[#This Row],[LearningStatementEnter]])</f>
        <v>State how half-life can be used to describe the changing activity of a substance</v>
      </c>
      <c r="P1201" s="43" t="s">
        <v>2153</v>
      </c>
      <c r="Q1201" s="1" t="s">
        <v>2953</v>
      </c>
      <c r="R1201" s="1"/>
      <c r="S120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01" s="43"/>
      <c r="U1201" s="43"/>
      <c r="V1201" s="43"/>
      <c r="W1201" s="43"/>
      <c r="X1201" s="43"/>
      <c r="Y1201" s="43"/>
      <c r="Z1201" s="43"/>
      <c r="AA1201" s="43"/>
      <c r="AC1201" s="43"/>
      <c r="AD1201" s="43"/>
    </row>
    <row r="1202" spans="1:30" ht="14.65" customHeight="1" x14ac:dyDescent="0.25">
      <c r="A1202" s="42" t="str">
        <f>_xlfn.XLOOKUP(StatementLookup[[#This Row],[TopicID]],TopicLookup[TopicID],TopicLookup[SyllabusSubject])</f>
        <v>Physics</v>
      </c>
      <c r="B1202" s="43">
        <f>_xlfn.XLOOKUP(StatementLookup[[#This Row],[TopicID]],TopicLookup[TopicID],TopicLookup[SyllabusKeyStage])</f>
        <v>4</v>
      </c>
      <c r="C1202" s="43" t="str">
        <f>_xlfn.XLOOKUP(StatementLookup[[#This Row],[TopicID]],topics!I:I,topics!D:D)</f>
        <v>KS4.Physics</v>
      </c>
      <c r="D1202" s="43" t="str">
        <f>_xlfn.XLOOKUP(StatementLookup[[#This Row],[TopicID]],topics!I:I,topics!E:E)</f>
        <v>Y9.Physics</v>
      </c>
      <c r="E1202" s="44" t="s">
        <v>90</v>
      </c>
      <c r="F1202" s="36" t="s">
        <v>10</v>
      </c>
      <c r="G1202" s="45">
        <v>6</v>
      </c>
      <c r="H1202" s="36">
        <v>7</v>
      </c>
      <c r="I1202" s="46">
        <v>3</v>
      </c>
      <c r="J120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20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P6.7</v>
      </c>
      <c r="L120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P6.7.3</v>
      </c>
      <c r="M1202" s="26" t="str">
        <f>IF(ISERROR(_xlfn.XLOOKUP(StatementLookup[[#This Row],[TopicID]],TopicLookup[TopicID],TopicLookup[TopicTitle])),"",_xlfn.XLOOKUP(StatementLookup[[#This Row],[TopicID]],TopicLookup[TopicID],TopicLookup[TopicTitle]))</f>
        <v>Radioactivity</v>
      </c>
      <c r="N1202" s="42" t="str">
        <f>IF(ISERROR(_xlfn.XLOOKUP(StatementLookup[[#This Row],[LessonID]],LessonLookup[LessonID],LessonLookup[LessonTitle])),"",_xlfn.XLOOKUP(StatementLookup[[#This Row],[LessonID]],LessonLookup[LessonID],LessonLookup[LessonTitle]))</f>
        <v>Half-Life</v>
      </c>
      <c r="O1202" s="1" t="str">
        <f>IF(StatementLookup[[#This Row],[LearningStatementEnter]]="",StatementLookup[[#This Row],[LearningStatementAuto]],StatementLookup[[#This Row],[LearningStatementEnter]])</f>
        <v>Recall the unit of activity</v>
      </c>
      <c r="P1202" s="43" t="s">
        <v>2154</v>
      </c>
      <c r="Q1202" s="1" t="s">
        <v>2953</v>
      </c>
      <c r="R1202" s="1"/>
      <c r="S120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02" s="43"/>
      <c r="U1202" s="43"/>
      <c r="V1202" s="43"/>
      <c r="W1202" s="43"/>
      <c r="X1202" s="43"/>
      <c r="Y1202" s="43"/>
      <c r="Z1202" s="43"/>
      <c r="AA1202" s="43"/>
      <c r="AC1202" s="43"/>
      <c r="AD1202" s="43"/>
    </row>
    <row r="1203" spans="1:30" ht="14.65" customHeight="1" x14ac:dyDescent="0.25">
      <c r="A1203" s="42" t="str">
        <f>_xlfn.XLOOKUP(StatementLookup[[#This Row],[TopicID]],TopicLookup[TopicID],TopicLookup[SyllabusSubject])</f>
        <v>Physics</v>
      </c>
      <c r="B1203" s="43">
        <f>_xlfn.XLOOKUP(StatementLookup[[#This Row],[TopicID]],TopicLookup[TopicID],TopicLookup[SyllabusKeyStage])</f>
        <v>4</v>
      </c>
      <c r="C1203" s="43" t="str">
        <f>_xlfn.XLOOKUP(StatementLookup[[#This Row],[TopicID]],topics!I:I,topics!D:D)</f>
        <v>KS4.Physics</v>
      </c>
      <c r="D1203" s="43" t="str">
        <f>_xlfn.XLOOKUP(StatementLookup[[#This Row],[TopicID]],topics!I:I,topics!E:E)</f>
        <v>Y9.Physics</v>
      </c>
      <c r="E1203" s="44" t="s">
        <v>90</v>
      </c>
      <c r="F1203" s="36" t="s">
        <v>10</v>
      </c>
      <c r="G1203" s="45">
        <v>6</v>
      </c>
      <c r="H1203" s="36">
        <v>7</v>
      </c>
      <c r="I1203" s="46">
        <v>4</v>
      </c>
      <c r="J120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20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P6.7</v>
      </c>
      <c r="L120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P6.7.4</v>
      </c>
      <c r="M1203" s="26" t="str">
        <f>IF(ISERROR(_xlfn.XLOOKUP(StatementLookup[[#This Row],[TopicID]],TopicLookup[TopicID],TopicLookup[TopicTitle])),"",_xlfn.XLOOKUP(StatementLookup[[#This Row],[TopicID]],TopicLookup[TopicID],TopicLookup[TopicTitle]))</f>
        <v>Radioactivity</v>
      </c>
      <c r="N1203" s="42" t="str">
        <f>IF(ISERROR(_xlfn.XLOOKUP(StatementLookup[[#This Row],[LessonID]],LessonLookup[LessonID],LessonLookup[LessonTitle])),"",_xlfn.XLOOKUP(StatementLookup[[#This Row],[LessonID]],LessonLookup[LessonID],LessonLookup[LessonTitle]))</f>
        <v>Half-Life</v>
      </c>
      <c r="O1203" s="1" t="str">
        <f>IF(StatementLookup[[#This Row],[LearningStatementEnter]]="",StatementLookup[[#This Row],[LearningStatementAuto]],StatementLookup[[#This Row],[LearningStatementEnter]])</f>
        <v>Describe how half-life can be used to work out how much of a substance will decay in a certain time</v>
      </c>
      <c r="P1203" s="43" t="s">
        <v>2155</v>
      </c>
      <c r="Q1203" s="1" t="s">
        <v>2953</v>
      </c>
      <c r="R1203" s="1"/>
      <c r="S120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03" s="43"/>
      <c r="U1203" s="43"/>
      <c r="V1203" s="43"/>
      <c r="W1203" s="43"/>
      <c r="X1203" s="43"/>
      <c r="Y1203" s="43"/>
      <c r="Z1203" s="43"/>
      <c r="AA1203" s="43"/>
      <c r="AC1203" s="43"/>
      <c r="AD1203" s="43"/>
    </row>
    <row r="1204" spans="1:30" ht="14.65" customHeight="1" x14ac:dyDescent="0.25">
      <c r="A1204" s="42" t="str">
        <f>_xlfn.XLOOKUP(StatementLookup[[#This Row],[TopicID]],TopicLookup[TopicID],TopicLookup[SyllabusSubject])</f>
        <v>Physics</v>
      </c>
      <c r="B1204" s="43">
        <f>_xlfn.XLOOKUP(StatementLookup[[#This Row],[TopicID]],TopicLookup[TopicID],TopicLookup[SyllabusKeyStage])</f>
        <v>4</v>
      </c>
      <c r="C1204" s="43" t="str">
        <f>_xlfn.XLOOKUP(StatementLookup[[#This Row],[TopicID]],topics!I:I,topics!D:D)</f>
        <v>KS4.Physics</v>
      </c>
      <c r="D1204" s="43" t="str">
        <f>_xlfn.XLOOKUP(StatementLookup[[#This Row],[TopicID]],topics!I:I,topics!E:E)</f>
        <v>Y9.Physics</v>
      </c>
      <c r="E1204" s="44" t="s">
        <v>90</v>
      </c>
      <c r="F1204" s="36" t="s">
        <v>10</v>
      </c>
      <c r="G1204" s="45">
        <v>6</v>
      </c>
      <c r="H1204" s="36">
        <v>7</v>
      </c>
      <c r="I1204" s="46">
        <v>5</v>
      </c>
      <c r="J120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20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P6.7</v>
      </c>
      <c r="L120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P6.7.5</v>
      </c>
      <c r="M1204" s="26" t="str">
        <f>IF(ISERROR(_xlfn.XLOOKUP(StatementLookup[[#This Row],[TopicID]],TopicLookup[TopicID],TopicLookup[TopicTitle])),"",_xlfn.XLOOKUP(StatementLookup[[#This Row],[TopicID]],TopicLookup[TopicID],TopicLookup[TopicTitle]))</f>
        <v>Radioactivity</v>
      </c>
      <c r="N1204" s="42" t="str">
        <f>IF(ISERROR(_xlfn.XLOOKUP(StatementLookup[[#This Row],[LessonID]],LessonLookup[LessonID],LessonLookup[LessonTitle])),"",_xlfn.XLOOKUP(StatementLookup[[#This Row],[LessonID]],LessonLookup[LessonID],LessonLookup[LessonTitle]))</f>
        <v>Half-Life</v>
      </c>
      <c r="O1204" s="1" t="str">
        <f>IF(StatementLookup[[#This Row],[LearningStatementEnter]]="",StatementLookup[[#This Row],[LearningStatementAuto]],StatementLookup[[#This Row],[LearningStatementEnter]])</f>
        <v>Carry out calculations involving half-life</v>
      </c>
      <c r="P1204" s="43" t="s">
        <v>2156</v>
      </c>
      <c r="Q1204" s="1" t="s">
        <v>2953</v>
      </c>
      <c r="R1204" s="1"/>
      <c r="S120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04" s="43"/>
      <c r="U1204" s="43"/>
      <c r="V1204" s="43"/>
      <c r="W1204" s="43"/>
      <c r="X1204" s="43"/>
      <c r="Y1204" s="43"/>
      <c r="Z1204" s="43"/>
      <c r="AA1204" s="43"/>
      <c r="AC1204" s="43"/>
      <c r="AD1204" s="43"/>
    </row>
    <row r="1205" spans="1:30" ht="14.65" customHeight="1" x14ac:dyDescent="0.25">
      <c r="A1205" s="42" t="str">
        <f>_xlfn.XLOOKUP(StatementLookup[[#This Row],[TopicID]],TopicLookup[TopicID],TopicLookup[SyllabusSubject])</f>
        <v>Physics</v>
      </c>
      <c r="B1205" s="43">
        <f>_xlfn.XLOOKUP(StatementLookup[[#This Row],[TopicID]],TopicLookup[TopicID],TopicLookup[SyllabusKeyStage])</f>
        <v>4</v>
      </c>
      <c r="C1205" s="43" t="str">
        <f>_xlfn.XLOOKUP(StatementLookup[[#This Row],[TopicID]],topics!I:I,topics!D:D)</f>
        <v>KS4.Physics</v>
      </c>
      <c r="D1205" s="43" t="str">
        <f>_xlfn.XLOOKUP(StatementLookup[[#This Row],[TopicID]],topics!I:I,topics!E:E)</f>
        <v>Y9.Physics</v>
      </c>
      <c r="E1205" s="44" t="s">
        <v>90</v>
      </c>
      <c r="F1205" s="36" t="s">
        <v>10</v>
      </c>
      <c r="G1205" s="45">
        <v>6</v>
      </c>
      <c r="H1205" s="36">
        <v>8</v>
      </c>
      <c r="I1205" s="46">
        <v>1</v>
      </c>
      <c r="J120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20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P6.8</v>
      </c>
      <c r="L120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P6.8.1</v>
      </c>
      <c r="M1205" s="26" t="str">
        <f>IF(ISERROR(_xlfn.XLOOKUP(StatementLookup[[#This Row],[TopicID]],TopicLookup[TopicID],TopicLookup[TopicTitle])),"",_xlfn.XLOOKUP(StatementLookup[[#This Row],[TopicID]],TopicLookup[TopicID],TopicLookup[TopicTitle]))</f>
        <v>Radioactivity</v>
      </c>
      <c r="N1205" s="42" t="str">
        <f>IF(ISERROR(_xlfn.XLOOKUP(StatementLookup[[#This Row],[LessonID]],LessonLookup[LessonID],LessonLookup[LessonTitle])),"",_xlfn.XLOOKUP(StatementLookup[[#This Row],[LessonID]],LessonLookup[LessonID],LessonLookup[LessonTitle]))</f>
        <v>Using Radioactivity</v>
      </c>
      <c r="O1205" s="1" t="str">
        <f>IF(StatementLookup[[#This Row],[LearningStatementEnter]]="",StatementLookup[[#This Row],[LearningStatementAuto]],StatementLookup[[#This Row],[LearningStatementEnter]])</f>
        <v>Describe how radioactivity is used in smoke alarms</v>
      </c>
      <c r="P1205" s="43" t="s">
        <v>2157</v>
      </c>
      <c r="Q1205" s="1" t="s">
        <v>2953</v>
      </c>
      <c r="R1205" s="1"/>
      <c r="S120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05" s="43"/>
      <c r="U1205" s="43"/>
      <c r="V1205" s="43"/>
      <c r="W1205" s="43"/>
      <c r="X1205" s="43"/>
      <c r="Y1205" s="43"/>
      <c r="Z1205" s="43"/>
      <c r="AA1205" s="43"/>
      <c r="AC1205" s="43"/>
      <c r="AD1205" s="43"/>
    </row>
    <row r="1206" spans="1:30" ht="14.65" customHeight="1" x14ac:dyDescent="0.25">
      <c r="A1206" s="42" t="str">
        <f>_xlfn.XLOOKUP(StatementLookup[[#This Row],[TopicID]],TopicLookup[TopicID],TopicLookup[SyllabusSubject])</f>
        <v>Physics</v>
      </c>
      <c r="B1206" s="43">
        <f>_xlfn.XLOOKUP(StatementLookup[[#This Row],[TopicID]],TopicLookup[TopicID],TopicLookup[SyllabusKeyStage])</f>
        <v>4</v>
      </c>
      <c r="C1206" s="43" t="str">
        <f>_xlfn.XLOOKUP(StatementLookup[[#This Row],[TopicID]],topics!I:I,topics!D:D)</f>
        <v>KS4.Physics</v>
      </c>
      <c r="D1206" s="43" t="str">
        <f>_xlfn.XLOOKUP(StatementLookup[[#This Row],[TopicID]],topics!I:I,topics!E:E)</f>
        <v>Y9.Physics</v>
      </c>
      <c r="E1206" s="44" t="s">
        <v>90</v>
      </c>
      <c r="F1206" s="36" t="s">
        <v>10</v>
      </c>
      <c r="G1206" s="45">
        <v>6</v>
      </c>
      <c r="H1206" s="36">
        <v>8</v>
      </c>
      <c r="I1206" s="46">
        <v>2</v>
      </c>
      <c r="J120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20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P6.8</v>
      </c>
      <c r="L120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P6.8.2</v>
      </c>
      <c r="M1206" s="26" t="str">
        <f>IF(ISERROR(_xlfn.XLOOKUP(StatementLookup[[#This Row],[TopicID]],TopicLookup[TopicID],TopicLookup[TopicTitle])),"",_xlfn.XLOOKUP(StatementLookup[[#This Row],[TopicID]],TopicLookup[TopicID],TopicLookup[TopicTitle]))</f>
        <v>Radioactivity</v>
      </c>
      <c r="N1206" s="42" t="str">
        <f>IF(ISERROR(_xlfn.XLOOKUP(StatementLookup[[#This Row],[LessonID]],LessonLookup[LessonID],LessonLookup[LessonTitle])),"",_xlfn.XLOOKUP(StatementLookup[[#This Row],[LessonID]],LessonLookup[LessonID],LessonLookup[LessonTitle]))</f>
        <v>Using Radioactivity</v>
      </c>
      <c r="O1206" s="1" t="str">
        <f>IF(StatementLookup[[#This Row],[LearningStatementEnter]]="",StatementLookup[[#This Row],[LearningStatementAuto]],StatementLookup[[#This Row],[LearningStatementEnter]])</f>
        <v>Describe how radioactivity is used in irradiating food</v>
      </c>
      <c r="P1206" s="43" t="s">
        <v>2158</v>
      </c>
      <c r="Q1206" s="1" t="s">
        <v>2953</v>
      </c>
      <c r="R1206" s="1"/>
      <c r="S120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06" s="43"/>
      <c r="U1206" s="43"/>
      <c r="V1206" s="43"/>
      <c r="W1206" s="43"/>
      <c r="X1206" s="43"/>
      <c r="Y1206" s="43"/>
      <c r="Z1206" s="43"/>
      <c r="AA1206" s="43"/>
      <c r="AC1206" s="43"/>
      <c r="AD1206" s="43"/>
    </row>
    <row r="1207" spans="1:30" ht="14.65" customHeight="1" x14ac:dyDescent="0.25">
      <c r="A1207" s="42" t="str">
        <f>_xlfn.XLOOKUP(StatementLookup[[#This Row],[TopicID]],TopicLookup[TopicID],TopicLookup[SyllabusSubject])</f>
        <v>Physics</v>
      </c>
      <c r="B1207" s="43">
        <f>_xlfn.XLOOKUP(StatementLookup[[#This Row],[TopicID]],TopicLookup[TopicID],TopicLookup[SyllabusKeyStage])</f>
        <v>4</v>
      </c>
      <c r="C1207" s="43" t="str">
        <f>_xlfn.XLOOKUP(StatementLookup[[#This Row],[TopicID]],topics!I:I,topics!D:D)</f>
        <v>KS4.Physics</v>
      </c>
      <c r="D1207" s="43" t="str">
        <f>_xlfn.XLOOKUP(StatementLookup[[#This Row],[TopicID]],topics!I:I,topics!E:E)</f>
        <v>Y9.Physics</v>
      </c>
      <c r="E1207" s="44" t="s">
        <v>90</v>
      </c>
      <c r="F1207" s="36" t="s">
        <v>10</v>
      </c>
      <c r="G1207" s="45">
        <v>6</v>
      </c>
      <c r="H1207" s="36">
        <v>8</v>
      </c>
      <c r="I1207" s="46">
        <v>3</v>
      </c>
      <c r="J120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20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P6.8</v>
      </c>
      <c r="L120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P6.8.3</v>
      </c>
      <c r="M1207" s="26" t="str">
        <f>IF(ISERROR(_xlfn.XLOOKUP(StatementLookup[[#This Row],[TopicID]],TopicLookup[TopicID],TopicLookup[TopicTitle])),"",_xlfn.XLOOKUP(StatementLookup[[#This Row],[TopicID]],TopicLookup[TopicID],TopicLookup[TopicTitle]))</f>
        <v>Radioactivity</v>
      </c>
      <c r="N1207" s="42" t="str">
        <f>IF(ISERROR(_xlfn.XLOOKUP(StatementLookup[[#This Row],[LessonID]],LessonLookup[LessonID],LessonLookup[LessonTitle])),"",_xlfn.XLOOKUP(StatementLookup[[#This Row],[LessonID]],LessonLookup[LessonID],LessonLookup[LessonTitle]))</f>
        <v>Using Radioactivity</v>
      </c>
      <c r="O1207" s="1" t="str">
        <f>IF(StatementLookup[[#This Row],[LearningStatementEnter]]="",StatementLookup[[#This Row],[LearningStatementAuto]],StatementLookup[[#This Row],[LearningStatementEnter]])</f>
        <v>Describe how radioactivity is used in sterilising equipment</v>
      </c>
      <c r="P1207" s="43" t="s">
        <v>2159</v>
      </c>
      <c r="Q1207" s="1" t="s">
        <v>2953</v>
      </c>
      <c r="R1207" s="1"/>
      <c r="S120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07" s="43"/>
      <c r="U1207" s="43"/>
      <c r="V1207" s="43"/>
      <c r="W1207" s="43"/>
      <c r="X1207" s="43"/>
      <c r="Y1207" s="43"/>
      <c r="Z1207" s="43"/>
      <c r="AA1207" s="43"/>
      <c r="AC1207" s="43"/>
      <c r="AD1207" s="43"/>
    </row>
    <row r="1208" spans="1:30" ht="14.65" customHeight="1" x14ac:dyDescent="0.25">
      <c r="A1208" s="42" t="str">
        <f>_xlfn.XLOOKUP(StatementLookup[[#This Row],[TopicID]],TopicLookup[TopicID],TopicLookup[SyllabusSubject])</f>
        <v>Physics</v>
      </c>
      <c r="B1208" s="43">
        <f>_xlfn.XLOOKUP(StatementLookup[[#This Row],[TopicID]],TopicLookup[TopicID],TopicLookup[SyllabusKeyStage])</f>
        <v>4</v>
      </c>
      <c r="C1208" s="43" t="str">
        <f>_xlfn.XLOOKUP(StatementLookup[[#This Row],[TopicID]],topics!I:I,topics!D:D)</f>
        <v>KS4.Physics</v>
      </c>
      <c r="D1208" s="43" t="str">
        <f>_xlfn.XLOOKUP(StatementLookup[[#This Row],[TopicID]],topics!I:I,topics!E:E)</f>
        <v>Y9.Physics</v>
      </c>
      <c r="E1208" s="44" t="s">
        <v>90</v>
      </c>
      <c r="F1208" s="36" t="s">
        <v>10</v>
      </c>
      <c r="G1208" s="45">
        <v>6</v>
      </c>
      <c r="H1208" s="36">
        <v>8</v>
      </c>
      <c r="I1208" s="46">
        <v>4</v>
      </c>
      <c r="J120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20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P6.8</v>
      </c>
      <c r="L120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P6.8.4</v>
      </c>
      <c r="M1208" s="26" t="str">
        <f>IF(ISERROR(_xlfn.XLOOKUP(StatementLookup[[#This Row],[TopicID]],TopicLookup[TopicID],TopicLookup[TopicTitle])),"",_xlfn.XLOOKUP(StatementLookup[[#This Row],[TopicID]],TopicLookup[TopicID],TopicLookup[TopicTitle]))</f>
        <v>Radioactivity</v>
      </c>
      <c r="N1208" s="42" t="str">
        <f>IF(ISERROR(_xlfn.XLOOKUP(StatementLookup[[#This Row],[LessonID]],LessonLookup[LessonID],LessonLookup[LessonTitle])),"",_xlfn.XLOOKUP(StatementLookup[[#This Row],[LessonID]],LessonLookup[LessonID],LessonLookup[LessonTitle]))</f>
        <v>Using Radioactivity</v>
      </c>
      <c r="O1208" s="1" t="str">
        <f>IF(StatementLookup[[#This Row],[LearningStatementEnter]]="",StatementLookup[[#This Row],[LearningStatementAuto]],StatementLookup[[#This Row],[LearningStatementEnter]])</f>
        <v>Describe how radioactivity is used in tracing and thickness gauging</v>
      </c>
      <c r="P1208" s="43" t="s">
        <v>2160</v>
      </c>
      <c r="Q1208" s="1" t="s">
        <v>2953</v>
      </c>
      <c r="R1208" s="1"/>
      <c r="S120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08" s="43"/>
      <c r="U1208" s="43"/>
      <c r="V1208" s="43"/>
      <c r="W1208" s="43"/>
      <c r="X1208" s="43"/>
      <c r="Y1208" s="43"/>
      <c r="Z1208" s="43"/>
      <c r="AA1208" s="43"/>
      <c r="AC1208" s="43"/>
      <c r="AD1208" s="43"/>
    </row>
    <row r="1209" spans="1:30" ht="14.65" customHeight="1" x14ac:dyDescent="0.25">
      <c r="A1209" s="42" t="str">
        <f>_xlfn.XLOOKUP(StatementLookup[[#This Row],[TopicID]],TopicLookup[TopicID],TopicLookup[SyllabusSubject])</f>
        <v>Physics</v>
      </c>
      <c r="B1209" s="43">
        <f>_xlfn.XLOOKUP(StatementLookup[[#This Row],[TopicID]],TopicLookup[TopicID],TopicLookup[SyllabusKeyStage])</f>
        <v>4</v>
      </c>
      <c r="C1209" s="43" t="str">
        <f>_xlfn.XLOOKUP(StatementLookup[[#This Row],[TopicID]],topics!I:I,topics!D:D)</f>
        <v>KS4.Physics</v>
      </c>
      <c r="D1209" s="43" t="str">
        <f>_xlfn.XLOOKUP(StatementLookup[[#This Row],[TopicID]],topics!I:I,topics!E:E)</f>
        <v>Y9.Physics</v>
      </c>
      <c r="E1209" s="44" t="s">
        <v>90</v>
      </c>
      <c r="F1209" s="36" t="s">
        <v>10</v>
      </c>
      <c r="G1209" s="45">
        <v>6</v>
      </c>
      <c r="H1209" s="36">
        <v>8</v>
      </c>
      <c r="I1209" s="46">
        <v>5</v>
      </c>
      <c r="J120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20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P6.8</v>
      </c>
      <c r="L120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P6.8.5</v>
      </c>
      <c r="M1209" s="26" t="str">
        <f>IF(ISERROR(_xlfn.XLOOKUP(StatementLookup[[#This Row],[TopicID]],TopicLookup[TopicID],TopicLookup[TopicTitle])),"",_xlfn.XLOOKUP(StatementLookup[[#This Row],[TopicID]],TopicLookup[TopicID],TopicLookup[TopicTitle]))</f>
        <v>Radioactivity</v>
      </c>
      <c r="N1209" s="42" t="str">
        <f>IF(ISERROR(_xlfn.XLOOKUP(StatementLookup[[#This Row],[LessonID]],LessonLookup[LessonID],LessonLookup[LessonTitle])),"",_xlfn.XLOOKUP(StatementLookup[[#This Row],[LessonID]],LessonLookup[LessonID],LessonLookup[LessonTitle]))</f>
        <v>Using Radioactivity</v>
      </c>
      <c r="O1209" s="1" t="str">
        <f>IF(StatementLookup[[#This Row],[LearningStatementEnter]]="",StatementLookup[[#This Row],[LearningStatementAuto]],StatementLookup[[#This Row],[LearningStatementEnter]])</f>
        <v>Recall that radioactivity is used in cancer diagnosis and treatment</v>
      </c>
      <c r="P1209" s="43" t="s">
        <v>2161</v>
      </c>
      <c r="Q1209" s="1" t="s">
        <v>2953</v>
      </c>
      <c r="R1209" s="1"/>
      <c r="S120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09" s="43"/>
      <c r="U1209" s="43"/>
      <c r="V1209" s="43"/>
      <c r="W1209" s="43"/>
      <c r="X1209" s="43"/>
      <c r="Y1209" s="43"/>
      <c r="Z1209" s="43"/>
      <c r="AA1209" s="43"/>
      <c r="AC1209" s="43"/>
      <c r="AD1209" s="43"/>
    </row>
    <row r="1210" spans="1:30" ht="14.65" customHeight="1" x14ac:dyDescent="0.25">
      <c r="A1210" s="42" t="str">
        <f>_xlfn.XLOOKUP(StatementLookup[[#This Row],[TopicID]],TopicLookup[TopicID],TopicLookup[SyllabusSubject])</f>
        <v>Physics</v>
      </c>
      <c r="B1210" s="43">
        <f>_xlfn.XLOOKUP(StatementLookup[[#This Row],[TopicID]],TopicLookup[TopicID],TopicLookup[SyllabusKeyStage])</f>
        <v>4</v>
      </c>
      <c r="C1210" s="43" t="str">
        <f>_xlfn.XLOOKUP(StatementLookup[[#This Row],[TopicID]],topics!I:I,topics!D:D)</f>
        <v>KS4.Physics</v>
      </c>
      <c r="D1210" s="43" t="str">
        <f>_xlfn.XLOOKUP(StatementLookup[[#This Row],[TopicID]],topics!I:I,topics!E:E)</f>
        <v>Y9.Physics</v>
      </c>
      <c r="E1210" s="44" t="s">
        <v>90</v>
      </c>
      <c r="F1210" s="36" t="s">
        <v>10</v>
      </c>
      <c r="G1210" s="45">
        <v>6</v>
      </c>
      <c r="H1210" s="36">
        <v>9</v>
      </c>
      <c r="I1210" s="46">
        <v>1</v>
      </c>
      <c r="J121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21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P6.9</v>
      </c>
      <c r="L121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P6.9.1</v>
      </c>
      <c r="M1210" s="26" t="str">
        <f>IF(ISERROR(_xlfn.XLOOKUP(StatementLookup[[#This Row],[TopicID]],TopicLookup[TopicID],TopicLookup[TopicTitle])),"",_xlfn.XLOOKUP(StatementLookup[[#This Row],[TopicID]],TopicLookup[TopicID],TopicLookup[TopicTitle]))</f>
        <v>Radioactivity</v>
      </c>
      <c r="N1210" s="42" t="str">
        <f>IF(ISERROR(_xlfn.XLOOKUP(StatementLookup[[#This Row],[LessonID]],LessonLookup[LessonID],LessonLookup[LessonTitle])),"",_xlfn.XLOOKUP(StatementLookup[[#This Row],[LessonID]],LessonLookup[LessonID],LessonLookup[LessonTitle]))</f>
        <v>Dangers Of Radioactivity</v>
      </c>
      <c r="O1210" s="1" t="str">
        <f>IF(StatementLookup[[#This Row],[LearningStatementEnter]]="",StatementLookup[[#This Row],[LearningStatementAuto]],StatementLookup[[#This Row],[LearningStatementEnter]])</f>
        <v>Describe the hazards of ionising radiation in terms of tissue damage and possible mutations</v>
      </c>
      <c r="P1210" s="43" t="s">
        <v>2162</v>
      </c>
      <c r="Q1210" s="1" t="s">
        <v>2953</v>
      </c>
      <c r="R1210" s="1"/>
      <c r="S121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10" s="43"/>
      <c r="U1210" s="43"/>
      <c r="V1210" s="43"/>
      <c r="W1210" s="43"/>
      <c r="X1210" s="43"/>
      <c r="Y1210" s="43"/>
      <c r="Z1210" s="43"/>
      <c r="AA1210" s="43"/>
      <c r="AC1210" s="43"/>
      <c r="AD1210" s="43"/>
    </row>
    <row r="1211" spans="1:30" ht="14.65" customHeight="1" x14ac:dyDescent="0.25">
      <c r="A1211" s="42" t="str">
        <f>_xlfn.XLOOKUP(StatementLookup[[#This Row],[TopicID]],TopicLookup[TopicID],TopicLookup[SyllabusSubject])</f>
        <v>Physics</v>
      </c>
      <c r="B1211" s="43">
        <f>_xlfn.XLOOKUP(StatementLookup[[#This Row],[TopicID]],TopicLookup[TopicID],TopicLookup[SyllabusKeyStage])</f>
        <v>4</v>
      </c>
      <c r="C1211" s="43" t="str">
        <f>_xlfn.XLOOKUP(StatementLookup[[#This Row],[TopicID]],topics!I:I,topics!D:D)</f>
        <v>KS4.Physics</v>
      </c>
      <c r="D1211" s="43" t="str">
        <f>_xlfn.XLOOKUP(StatementLookup[[#This Row],[TopicID]],topics!I:I,topics!E:E)</f>
        <v>Y9.Physics</v>
      </c>
      <c r="E1211" s="44" t="s">
        <v>90</v>
      </c>
      <c r="F1211" s="36" t="s">
        <v>10</v>
      </c>
      <c r="G1211" s="45">
        <v>6</v>
      </c>
      <c r="H1211" s="36">
        <v>9</v>
      </c>
      <c r="I1211" s="46">
        <v>2</v>
      </c>
      <c r="J121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21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P6.9</v>
      </c>
      <c r="L121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P6.9.2</v>
      </c>
      <c r="M1211" s="26" t="str">
        <f>IF(ISERROR(_xlfn.XLOOKUP(StatementLookup[[#This Row],[TopicID]],TopicLookup[TopicID],TopicLookup[TopicTitle])),"",_xlfn.XLOOKUP(StatementLookup[[#This Row],[TopicID]],TopicLookup[TopicID],TopicLookup[TopicTitle]))</f>
        <v>Radioactivity</v>
      </c>
      <c r="N1211" s="42" t="str">
        <f>IF(ISERROR(_xlfn.XLOOKUP(StatementLookup[[#This Row],[LessonID]],LessonLookup[LessonID],LessonLookup[LessonTitle])),"",_xlfn.XLOOKUP(StatementLookup[[#This Row],[LessonID]],LessonLookup[LessonID],LessonLookup[LessonTitle]))</f>
        <v>Dangers Of Radioactivity</v>
      </c>
      <c r="O1211" s="1" t="str">
        <f>IF(StatementLookup[[#This Row],[LearningStatementEnter]]="",StatementLookup[[#This Row],[LearningStatementAuto]],StatementLookup[[#This Row],[LearningStatementEnter]])</f>
        <v>Explain how the dangers of ionising radiation depend on the half-life</v>
      </c>
      <c r="P1211" s="43" t="s">
        <v>2163</v>
      </c>
      <c r="Q1211" s="1" t="s">
        <v>2953</v>
      </c>
      <c r="R1211" s="1"/>
      <c r="S121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11" s="43"/>
      <c r="U1211" s="43"/>
      <c r="V1211" s="43"/>
      <c r="W1211" s="43"/>
      <c r="X1211" s="43"/>
      <c r="Y1211" s="43"/>
      <c r="Z1211" s="43"/>
      <c r="AA1211" s="43"/>
      <c r="AC1211" s="43"/>
      <c r="AD1211" s="43"/>
    </row>
    <row r="1212" spans="1:30" ht="14.65" customHeight="1" x14ac:dyDescent="0.25">
      <c r="A1212" s="42" t="str">
        <f>_xlfn.XLOOKUP(StatementLookup[[#This Row],[TopicID]],TopicLookup[TopicID],TopicLookup[SyllabusSubject])</f>
        <v>Physics</v>
      </c>
      <c r="B1212" s="43">
        <f>_xlfn.XLOOKUP(StatementLookup[[#This Row],[TopicID]],TopicLookup[TopicID],TopicLookup[SyllabusKeyStage])</f>
        <v>4</v>
      </c>
      <c r="C1212" s="43" t="str">
        <f>_xlfn.XLOOKUP(StatementLookup[[#This Row],[TopicID]],topics!I:I,topics!D:D)</f>
        <v>KS4.Physics</v>
      </c>
      <c r="D1212" s="43" t="str">
        <f>_xlfn.XLOOKUP(StatementLookup[[#This Row],[TopicID]],topics!I:I,topics!E:E)</f>
        <v>Y9.Physics</v>
      </c>
      <c r="E1212" s="44" t="s">
        <v>90</v>
      </c>
      <c r="F1212" s="36" t="s">
        <v>10</v>
      </c>
      <c r="G1212" s="45">
        <v>6</v>
      </c>
      <c r="H1212" s="36">
        <v>9</v>
      </c>
      <c r="I1212" s="46">
        <v>3</v>
      </c>
      <c r="J121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21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P6.9</v>
      </c>
      <c r="L121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P6.9.3</v>
      </c>
      <c r="M1212" s="26" t="str">
        <f>IF(ISERROR(_xlfn.XLOOKUP(StatementLookup[[#This Row],[TopicID]],TopicLookup[TopicID],TopicLookup[TopicTitle])),"",_xlfn.XLOOKUP(StatementLookup[[#This Row],[TopicID]],TopicLookup[TopicID],TopicLookup[TopicTitle]))</f>
        <v>Radioactivity</v>
      </c>
      <c r="N1212" s="42" t="str">
        <f>IF(ISERROR(_xlfn.XLOOKUP(StatementLookup[[#This Row],[LessonID]],LessonLookup[LessonID],LessonLookup[LessonTitle])),"",_xlfn.XLOOKUP(StatementLookup[[#This Row],[LessonID]],LessonLookup[LessonID],LessonLookup[LessonTitle]))</f>
        <v>Dangers Of Radioactivity</v>
      </c>
      <c r="O1212" s="1" t="str">
        <f>IF(StatementLookup[[#This Row],[LearningStatementEnter]]="",StatementLookup[[#This Row],[LearningStatementAuto]],StatementLookup[[#This Row],[LearningStatementEnter]])</f>
        <v>Explain the precautions taken to reduce the risks from radiation and ensure the safety of patients exposed to radiation, and link these to the half-lives of the sources used</v>
      </c>
      <c r="P1212" s="43" t="s">
        <v>2164</v>
      </c>
      <c r="Q1212" s="1" t="s">
        <v>2953</v>
      </c>
      <c r="R1212" s="1"/>
      <c r="S121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12" s="43"/>
      <c r="U1212" s="43"/>
      <c r="V1212" s="43"/>
      <c r="W1212" s="43"/>
      <c r="X1212" s="43"/>
      <c r="Y1212" s="43"/>
      <c r="Z1212" s="43"/>
      <c r="AA1212" s="43"/>
      <c r="AC1212" s="43"/>
      <c r="AD1212" s="43"/>
    </row>
    <row r="1213" spans="1:30" ht="14.65" customHeight="1" x14ac:dyDescent="0.25">
      <c r="A1213" s="42" t="str">
        <f>_xlfn.XLOOKUP(StatementLookup[[#This Row],[TopicID]],TopicLookup[TopicID],TopicLookup[SyllabusSubject])</f>
        <v>Physics</v>
      </c>
      <c r="B1213" s="43">
        <f>_xlfn.XLOOKUP(StatementLookup[[#This Row],[TopicID]],TopicLookup[TopicID],TopicLookup[SyllabusKeyStage])</f>
        <v>4</v>
      </c>
      <c r="C1213" s="43" t="str">
        <f>_xlfn.XLOOKUP(StatementLookup[[#This Row],[TopicID]],topics!I:I,topics!D:D)</f>
        <v>KS4.Physics</v>
      </c>
      <c r="D1213" s="43" t="str">
        <f>_xlfn.XLOOKUP(StatementLookup[[#This Row],[TopicID]],topics!I:I,topics!E:E)</f>
        <v>Y9.Physics</v>
      </c>
      <c r="E1213" s="44" t="s">
        <v>90</v>
      </c>
      <c r="F1213" s="36" t="s">
        <v>10</v>
      </c>
      <c r="G1213" s="45">
        <v>6</v>
      </c>
      <c r="H1213" s="36">
        <v>9</v>
      </c>
      <c r="I1213" s="46">
        <v>4</v>
      </c>
      <c r="J121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21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P6.9</v>
      </c>
      <c r="L121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P6.9.4</v>
      </c>
      <c r="M1213" s="26" t="str">
        <f>IF(ISERROR(_xlfn.XLOOKUP(StatementLookup[[#This Row],[TopicID]],TopicLookup[TopicID],TopicLookup[TopicTitle])),"",_xlfn.XLOOKUP(StatementLookup[[#This Row],[TopicID]],TopicLookup[TopicID],TopicLookup[TopicTitle]))</f>
        <v>Radioactivity</v>
      </c>
      <c r="N1213" s="42" t="str">
        <f>IF(ISERROR(_xlfn.XLOOKUP(StatementLookup[[#This Row],[LessonID]],LessonLookup[LessonID],LessonLookup[LessonTitle])),"",_xlfn.XLOOKUP(StatementLookup[[#This Row],[LessonID]],LessonLookup[LessonID],LessonLookup[LessonTitle]))</f>
        <v>Dangers Of Radioactivity</v>
      </c>
      <c r="O1213" s="1" t="str">
        <f>IF(StatementLookup[[#This Row],[LearningStatementEnter]]="",StatementLookup[[#This Row],[LearningStatementAuto]],StatementLookup[[#This Row],[LearningStatementEnter]])</f>
        <v>Explain the precautions taken to reduce the risks from radiation and protect people who work with radiation</v>
      </c>
      <c r="P1213" s="43" t="s">
        <v>2165</v>
      </c>
      <c r="Q1213" s="1" t="s">
        <v>2953</v>
      </c>
      <c r="R1213" s="1"/>
      <c r="S121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13" s="43"/>
      <c r="U1213" s="43"/>
      <c r="V1213" s="43"/>
      <c r="W1213" s="43"/>
      <c r="X1213" s="43"/>
      <c r="Y1213" s="43"/>
      <c r="Z1213" s="43"/>
      <c r="AA1213" s="43"/>
      <c r="AC1213" s="43"/>
      <c r="AD1213" s="43"/>
    </row>
    <row r="1214" spans="1:30" ht="14.65" customHeight="1" x14ac:dyDescent="0.25">
      <c r="A1214" s="42" t="str">
        <f>_xlfn.XLOOKUP(StatementLookup[[#This Row],[TopicID]],TopicLookup[TopicID],TopicLookup[SyllabusSubject])</f>
        <v>Physics</v>
      </c>
      <c r="B1214" s="43">
        <f>_xlfn.XLOOKUP(StatementLookup[[#This Row],[TopicID]],TopicLookup[TopicID],TopicLookup[SyllabusKeyStage])</f>
        <v>4</v>
      </c>
      <c r="C1214" s="43" t="str">
        <f>_xlfn.XLOOKUP(StatementLookup[[#This Row],[TopicID]],topics!I:I,topics!D:D)</f>
        <v>KS4.Physics</v>
      </c>
      <c r="D1214" s="43" t="str">
        <f>_xlfn.XLOOKUP(StatementLookup[[#This Row],[TopicID]],topics!I:I,topics!E:E)</f>
        <v>Y9.Physics</v>
      </c>
      <c r="E1214" s="44" t="s">
        <v>90</v>
      </c>
      <c r="F1214" s="36" t="s">
        <v>10</v>
      </c>
      <c r="G1214" s="45">
        <v>6</v>
      </c>
      <c r="H1214" s="36">
        <v>9</v>
      </c>
      <c r="I1214" s="46">
        <v>5</v>
      </c>
      <c r="J121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21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P6.9</v>
      </c>
      <c r="L121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P6.9.5</v>
      </c>
      <c r="M1214" s="26" t="str">
        <f>IF(ISERROR(_xlfn.XLOOKUP(StatementLookup[[#This Row],[TopicID]],TopicLookup[TopicID],TopicLookup[TopicTitle])),"",_xlfn.XLOOKUP(StatementLookup[[#This Row],[TopicID]],TopicLookup[TopicID],TopicLookup[TopicTitle]))</f>
        <v>Radioactivity</v>
      </c>
      <c r="N1214" s="42" t="str">
        <f>IF(ISERROR(_xlfn.XLOOKUP(StatementLookup[[#This Row],[LessonID]],LessonLookup[LessonID],LessonLookup[LessonTitle])),"",_xlfn.XLOOKUP(StatementLookup[[#This Row],[LessonID]],LessonLookup[LessonID],LessonLookup[LessonTitle]))</f>
        <v>Dangers Of Radioactivity</v>
      </c>
      <c r="O1214" s="1" t="str">
        <f>IF(StatementLookup[[#This Row],[LearningStatementEnter]]="",StatementLookup[[#This Row],[LearningStatementAuto]],StatementLookup[[#This Row],[LearningStatementEnter]])</f>
        <v>Describe the differences between contamination and irradiation effects</v>
      </c>
      <c r="P1214" s="43" t="s">
        <v>2166</v>
      </c>
      <c r="Q1214" s="1" t="s">
        <v>2953</v>
      </c>
      <c r="R1214" s="1"/>
      <c r="S121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14" s="43"/>
      <c r="U1214" s="43"/>
      <c r="V1214" s="43"/>
      <c r="W1214" s="43"/>
      <c r="X1214" s="43"/>
      <c r="Y1214" s="43"/>
      <c r="Z1214" s="43"/>
      <c r="AA1214" s="43"/>
      <c r="AC1214" s="43"/>
      <c r="AD1214" s="43"/>
    </row>
    <row r="1215" spans="1:30" ht="14.65" customHeight="1" x14ac:dyDescent="0.25">
      <c r="A1215" s="42" t="str">
        <f>_xlfn.XLOOKUP(StatementLookup[[#This Row],[TopicID]],TopicLookup[TopicID],TopicLookup[SyllabusSubject])</f>
        <v>Physics</v>
      </c>
      <c r="B1215" s="43">
        <f>_xlfn.XLOOKUP(StatementLookup[[#This Row],[TopicID]],TopicLookup[TopicID],TopicLookup[SyllabusKeyStage])</f>
        <v>4</v>
      </c>
      <c r="C1215" s="43" t="str">
        <f>_xlfn.XLOOKUP(StatementLookup[[#This Row],[TopicID]],topics!I:I,topics!D:D)</f>
        <v>KS4.Physics</v>
      </c>
      <c r="D1215" s="43" t="str">
        <f>_xlfn.XLOOKUP(StatementLookup[[#This Row],[TopicID]],topics!I:I,topics!E:E)</f>
        <v>Y9.Physics</v>
      </c>
      <c r="E1215" s="44" t="s">
        <v>90</v>
      </c>
      <c r="F1215" s="36" t="s">
        <v>10</v>
      </c>
      <c r="G1215" s="45">
        <v>6</v>
      </c>
      <c r="H1215" s="36">
        <v>9</v>
      </c>
      <c r="I1215" s="46">
        <v>6</v>
      </c>
      <c r="J121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21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P6.9</v>
      </c>
      <c r="L121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P6.9.6</v>
      </c>
      <c r="M1215" s="26" t="str">
        <f>IF(ISERROR(_xlfn.XLOOKUP(StatementLookup[[#This Row],[TopicID]],TopicLookup[TopicID],TopicLookup[TopicTitle])),"",_xlfn.XLOOKUP(StatementLookup[[#This Row],[TopicID]],TopicLookup[TopicID],TopicLookup[TopicTitle]))</f>
        <v>Radioactivity</v>
      </c>
      <c r="N1215" s="42" t="str">
        <f>IF(ISERROR(_xlfn.XLOOKUP(StatementLookup[[#This Row],[LessonID]],LessonLookup[LessonID],LessonLookup[LessonTitle])),"",_xlfn.XLOOKUP(StatementLookup[[#This Row],[LessonID]],LessonLookup[LessonID],LessonLookup[LessonTitle]))</f>
        <v>Dangers Of Radioactivity</v>
      </c>
      <c r="O1215" s="1" t="str">
        <f>IF(StatementLookup[[#This Row],[LearningStatementEnter]]="",StatementLookup[[#This Row],[LearningStatementAuto]],StatementLookup[[#This Row],[LearningStatementEnter]])</f>
        <v>Compare the hazards of contamination and irradiation</v>
      </c>
      <c r="P1215" s="43" t="s">
        <v>2167</v>
      </c>
      <c r="Q1215" s="1" t="s">
        <v>2953</v>
      </c>
      <c r="R1215" s="1"/>
      <c r="S121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15" s="43"/>
      <c r="U1215" s="43"/>
      <c r="V1215" s="43"/>
      <c r="W1215" s="43"/>
      <c r="X1215" s="43"/>
      <c r="Y1215" s="43"/>
      <c r="Z1215" s="43"/>
      <c r="AA1215" s="43"/>
      <c r="AC1215" s="43"/>
      <c r="AD1215" s="43"/>
    </row>
    <row r="1216" spans="1:30" ht="14.65" customHeight="1" x14ac:dyDescent="0.25">
      <c r="A1216" s="42" t="str">
        <f>_xlfn.XLOOKUP(StatementLookup[[#This Row],[TopicID]],TopicLookup[TopicID],TopicLookup[SyllabusSubject])</f>
        <v>Physics</v>
      </c>
      <c r="B1216" s="43">
        <f>_xlfn.XLOOKUP(StatementLookup[[#This Row],[TopicID]],TopicLookup[TopicID],TopicLookup[SyllabusKeyStage])</f>
        <v>4</v>
      </c>
      <c r="C1216" s="43" t="str">
        <f>_xlfn.XLOOKUP(StatementLookup[[#This Row],[TopicID]],topics!I:I,topics!D:D)</f>
        <v>KS4.Physics</v>
      </c>
      <c r="D1216" s="43" t="str">
        <f>_xlfn.XLOOKUP(StatementLookup[[#This Row],[TopicID]],topics!I:I,topics!E:E)</f>
        <v>Y9.Physics</v>
      </c>
      <c r="E1216" s="44" t="s">
        <v>90</v>
      </c>
      <c r="F1216" s="36" t="s">
        <v>10</v>
      </c>
      <c r="G1216" s="45">
        <v>6</v>
      </c>
      <c r="H1216" s="36">
        <v>10</v>
      </c>
      <c r="I1216" s="46">
        <v>1</v>
      </c>
      <c r="J121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21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P6.10</v>
      </c>
      <c r="L121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P6.10.1</v>
      </c>
      <c r="M1216" s="26" t="str">
        <f>IF(ISERROR(_xlfn.XLOOKUP(StatementLookup[[#This Row],[TopicID]],TopicLookup[TopicID],TopicLookup[TopicTitle])),"",_xlfn.XLOOKUP(StatementLookup[[#This Row],[TopicID]],TopicLookup[TopicID],TopicLookup[TopicTitle]))</f>
        <v>Radioactivity</v>
      </c>
      <c r="N1216" s="42" t="str">
        <f>IF(ISERROR(_xlfn.XLOOKUP(StatementLookup[[#This Row],[LessonID]],LessonLookup[LessonID],LessonLookup[LessonTitle])),"",_xlfn.XLOOKUP(StatementLookup[[#This Row],[LessonID]],LessonLookup[LessonID],LessonLookup[LessonTitle]))</f>
        <v>Radiation In Medicine</v>
      </c>
      <c r="O1216" s="1" t="str">
        <f>IF(StatementLookup[[#This Row],[LearningStatementEnter]]="",StatementLookup[[#This Row],[LearningStatementAuto]],StatementLookup[[#This Row],[LearningStatementEnter]])</f>
        <v>Describe the advantages and disadvantages of treating tumours with radiation applied internally</v>
      </c>
      <c r="P1216" s="43" t="s">
        <v>2168</v>
      </c>
      <c r="Q1216" s="1" t="s">
        <v>2953</v>
      </c>
      <c r="R1216" s="1"/>
      <c r="S121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16" s="43"/>
      <c r="U1216" s="43"/>
      <c r="V1216" s="43"/>
      <c r="W1216" s="43"/>
      <c r="X1216" s="43"/>
      <c r="Y1216" s="43"/>
      <c r="Z1216" s="43"/>
      <c r="AA1216" s="43"/>
      <c r="AC1216" s="43"/>
      <c r="AD1216" s="43"/>
    </row>
    <row r="1217" spans="1:30" ht="14.65" customHeight="1" x14ac:dyDescent="0.25">
      <c r="A1217" s="42" t="str">
        <f>_xlfn.XLOOKUP(StatementLookup[[#This Row],[TopicID]],TopicLookup[TopicID],TopicLookup[SyllabusSubject])</f>
        <v>Physics</v>
      </c>
      <c r="B1217" s="43">
        <f>_xlfn.XLOOKUP(StatementLookup[[#This Row],[TopicID]],TopicLookup[TopicID],TopicLookup[SyllabusKeyStage])</f>
        <v>4</v>
      </c>
      <c r="C1217" s="43" t="str">
        <f>_xlfn.XLOOKUP(StatementLookup[[#This Row],[TopicID]],topics!I:I,topics!D:D)</f>
        <v>KS4.Physics</v>
      </c>
      <c r="D1217" s="43" t="str">
        <f>_xlfn.XLOOKUP(StatementLookup[[#This Row],[TopicID]],topics!I:I,topics!E:E)</f>
        <v>Y9.Physics</v>
      </c>
      <c r="E1217" s="44" t="s">
        <v>90</v>
      </c>
      <c r="F1217" s="36" t="s">
        <v>10</v>
      </c>
      <c r="G1217" s="45">
        <v>6</v>
      </c>
      <c r="H1217" s="36">
        <v>10</v>
      </c>
      <c r="I1217" s="46">
        <v>2</v>
      </c>
      <c r="J121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21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P6.10</v>
      </c>
      <c r="L121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P6.10.2</v>
      </c>
      <c r="M1217" s="26" t="str">
        <f>IF(ISERROR(_xlfn.XLOOKUP(StatementLookup[[#This Row],[TopicID]],TopicLookup[TopicID],TopicLookup[TopicTitle])),"",_xlfn.XLOOKUP(StatementLookup[[#This Row],[TopicID]],TopicLookup[TopicID],TopicLookup[TopicTitle]))</f>
        <v>Radioactivity</v>
      </c>
      <c r="N1217" s="42" t="str">
        <f>IF(ISERROR(_xlfn.XLOOKUP(StatementLookup[[#This Row],[LessonID]],LessonLookup[LessonID],LessonLookup[LessonTitle])),"",_xlfn.XLOOKUP(StatementLookup[[#This Row],[LessonID]],LessonLookup[LessonID],LessonLookup[LessonTitle]))</f>
        <v>Radiation In Medicine</v>
      </c>
      <c r="O1217" s="1" t="str">
        <f>IF(StatementLookup[[#This Row],[LearningStatementEnter]]="",StatementLookup[[#This Row],[LearningStatementAuto]],StatementLookup[[#This Row],[LearningStatementEnter]])</f>
        <v>Describe the advantages and disadvantages of treating tumours with radiation applied externally</v>
      </c>
      <c r="P1217" s="43" t="s">
        <v>2169</v>
      </c>
      <c r="Q1217" s="1" t="s">
        <v>2953</v>
      </c>
      <c r="R1217" s="1"/>
      <c r="S121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17" s="43"/>
      <c r="U1217" s="43"/>
      <c r="V1217" s="43"/>
      <c r="W1217" s="43"/>
      <c r="X1217" s="43"/>
      <c r="Y1217" s="43"/>
      <c r="Z1217" s="43"/>
      <c r="AA1217" s="43"/>
      <c r="AC1217" s="43"/>
      <c r="AD1217" s="43"/>
    </row>
    <row r="1218" spans="1:30" ht="14.65" customHeight="1" x14ac:dyDescent="0.25">
      <c r="A1218" s="42" t="str">
        <f>_xlfn.XLOOKUP(StatementLookup[[#This Row],[TopicID]],TopicLookup[TopicID],TopicLookup[SyllabusSubject])</f>
        <v>Physics</v>
      </c>
      <c r="B1218" s="43">
        <f>_xlfn.XLOOKUP(StatementLookup[[#This Row],[TopicID]],TopicLookup[TopicID],TopicLookup[SyllabusKeyStage])</f>
        <v>4</v>
      </c>
      <c r="C1218" s="43" t="str">
        <f>_xlfn.XLOOKUP(StatementLookup[[#This Row],[TopicID]],topics!I:I,topics!D:D)</f>
        <v>KS4.Physics</v>
      </c>
      <c r="D1218" s="43" t="str">
        <f>_xlfn.XLOOKUP(StatementLookup[[#This Row],[TopicID]],topics!I:I,topics!E:E)</f>
        <v>Y9.Physics</v>
      </c>
      <c r="E1218" s="44" t="s">
        <v>90</v>
      </c>
      <c r="F1218" s="36" t="s">
        <v>10</v>
      </c>
      <c r="G1218" s="45">
        <v>6</v>
      </c>
      <c r="H1218" s="36">
        <v>10</v>
      </c>
      <c r="I1218" s="46">
        <v>3</v>
      </c>
      <c r="J121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21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P6.10</v>
      </c>
      <c r="L121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P6.10.3</v>
      </c>
      <c r="M1218" s="26" t="str">
        <f>IF(ISERROR(_xlfn.XLOOKUP(StatementLookup[[#This Row],[TopicID]],TopicLookup[TopicID],TopicLookup[TopicTitle])),"",_xlfn.XLOOKUP(StatementLookup[[#This Row],[TopicID]],TopicLookup[TopicID],TopicLookup[TopicTitle]))</f>
        <v>Radioactivity</v>
      </c>
      <c r="N1218" s="42" t="str">
        <f>IF(ISERROR(_xlfn.XLOOKUP(StatementLookup[[#This Row],[LessonID]],LessonLookup[LessonID],LessonLookup[LessonTitle])),"",_xlfn.XLOOKUP(StatementLookup[[#This Row],[LessonID]],LessonLookup[LessonID],LessonLookup[LessonTitle]))</f>
        <v>Radiation In Medicine</v>
      </c>
      <c r="O1218" s="1" t="str">
        <f>IF(StatementLookup[[#This Row],[LearningStatementEnter]]="",StatementLookup[[#This Row],[LearningStatementAuto]],StatementLookup[[#This Row],[LearningStatementEnter]])</f>
        <v>Explain the use of radioactive tracers in diagnosis</v>
      </c>
      <c r="P1218" s="43" t="s">
        <v>2170</v>
      </c>
      <c r="Q1218" s="1" t="s">
        <v>2953</v>
      </c>
      <c r="R1218" s="1"/>
      <c r="S121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18" s="43"/>
      <c r="U1218" s="43"/>
      <c r="V1218" s="43"/>
      <c r="W1218" s="43"/>
      <c r="X1218" s="43"/>
      <c r="Y1218" s="43"/>
      <c r="Z1218" s="43"/>
      <c r="AA1218" s="43"/>
      <c r="AC1218" s="43"/>
      <c r="AD1218" s="43"/>
    </row>
    <row r="1219" spans="1:30" ht="14.65" customHeight="1" x14ac:dyDescent="0.25">
      <c r="A1219" s="42" t="str">
        <f>_xlfn.XLOOKUP(StatementLookup[[#This Row],[TopicID]],TopicLookup[TopicID],TopicLookup[SyllabusSubject])</f>
        <v>Physics</v>
      </c>
      <c r="B1219" s="43">
        <f>_xlfn.XLOOKUP(StatementLookup[[#This Row],[TopicID]],TopicLookup[TopicID],TopicLookup[SyllabusKeyStage])</f>
        <v>4</v>
      </c>
      <c r="C1219" s="43" t="str">
        <f>_xlfn.XLOOKUP(StatementLookup[[#This Row],[TopicID]],topics!I:I,topics!D:D)</f>
        <v>KS4.Physics</v>
      </c>
      <c r="D1219" s="43" t="str">
        <f>_xlfn.XLOOKUP(StatementLookup[[#This Row],[TopicID]],topics!I:I,topics!E:E)</f>
        <v>Y9.Physics</v>
      </c>
      <c r="E1219" s="44" t="s">
        <v>90</v>
      </c>
      <c r="F1219" s="36" t="s">
        <v>10</v>
      </c>
      <c r="G1219" s="45">
        <v>6</v>
      </c>
      <c r="H1219" s="36">
        <v>10</v>
      </c>
      <c r="I1219" s="46">
        <v>4</v>
      </c>
      <c r="J121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21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P6.10</v>
      </c>
      <c r="L121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P6.10.4</v>
      </c>
      <c r="M1219" s="26" t="str">
        <f>IF(ISERROR(_xlfn.XLOOKUP(StatementLookup[[#This Row],[TopicID]],TopicLookup[TopicID],TopicLookup[TopicTitle])),"",_xlfn.XLOOKUP(StatementLookup[[#This Row],[TopicID]],TopicLookup[TopicID],TopicLookup[TopicTitle]))</f>
        <v>Radioactivity</v>
      </c>
      <c r="N1219" s="42" t="str">
        <f>IF(ISERROR(_xlfn.XLOOKUP(StatementLookup[[#This Row],[LessonID]],LessonLookup[LessonID],LessonLookup[LessonTitle])),"",_xlfn.XLOOKUP(StatementLookup[[#This Row],[LessonID]],LessonLookup[LessonID],LessonLookup[LessonTitle]))</f>
        <v>Radiation In Medicine</v>
      </c>
      <c r="O1219" s="1" t="str">
        <f>IF(StatementLookup[[#This Row],[LearningStatementEnter]]="",StatementLookup[[#This Row],[LearningStatementAuto]],StatementLookup[[#This Row],[LearningStatementEnter]])</f>
        <v>Explain the use of PET scanners in diagnosis</v>
      </c>
      <c r="P1219" s="43" t="s">
        <v>2171</v>
      </c>
      <c r="Q1219" s="1" t="s">
        <v>2953</v>
      </c>
      <c r="R1219" s="1"/>
      <c r="S121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19" s="43"/>
      <c r="U1219" s="43"/>
      <c r="V1219" s="43"/>
      <c r="W1219" s="43"/>
      <c r="X1219" s="43"/>
      <c r="Y1219" s="43"/>
      <c r="Z1219" s="43"/>
      <c r="AA1219" s="43"/>
      <c r="AC1219" s="43"/>
      <c r="AD1219" s="43"/>
    </row>
    <row r="1220" spans="1:30" ht="14.65" customHeight="1" x14ac:dyDescent="0.25">
      <c r="A1220" s="42" t="str">
        <f>_xlfn.XLOOKUP(StatementLookup[[#This Row],[TopicID]],TopicLookup[TopicID],TopicLookup[SyllabusSubject])</f>
        <v>Physics</v>
      </c>
      <c r="B1220" s="43">
        <f>_xlfn.XLOOKUP(StatementLookup[[#This Row],[TopicID]],TopicLookup[TopicID],TopicLookup[SyllabusKeyStage])</f>
        <v>4</v>
      </c>
      <c r="C1220" s="43" t="str">
        <f>_xlfn.XLOOKUP(StatementLookup[[#This Row],[TopicID]],topics!I:I,topics!D:D)</f>
        <v>KS4.Physics</v>
      </c>
      <c r="D1220" s="43" t="str">
        <f>_xlfn.XLOOKUP(StatementLookup[[#This Row],[TopicID]],topics!I:I,topics!E:E)</f>
        <v>Y9.Physics</v>
      </c>
      <c r="E1220" s="44" t="s">
        <v>90</v>
      </c>
      <c r="F1220" s="36" t="s">
        <v>10</v>
      </c>
      <c r="G1220" s="45">
        <v>6</v>
      </c>
      <c r="H1220" s="36">
        <v>10</v>
      </c>
      <c r="I1220" s="46">
        <v>5</v>
      </c>
      <c r="J122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22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P6.10</v>
      </c>
      <c r="L122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P6.10.5</v>
      </c>
      <c r="M1220" s="26" t="str">
        <f>IF(ISERROR(_xlfn.XLOOKUP(StatementLookup[[#This Row],[TopicID]],TopicLookup[TopicID],TopicLookup[TopicTitle])),"",_xlfn.XLOOKUP(StatementLookup[[#This Row],[TopicID]],TopicLookup[TopicID],TopicLookup[TopicTitle]))</f>
        <v>Radioactivity</v>
      </c>
      <c r="N1220" s="42" t="str">
        <f>IF(ISERROR(_xlfn.XLOOKUP(StatementLookup[[#This Row],[LessonID]],LessonLookup[LessonID],LessonLookup[LessonTitle])),"",_xlfn.XLOOKUP(StatementLookup[[#This Row],[LessonID]],LessonLookup[LessonID],LessonLookup[LessonTitle]))</f>
        <v>Radiation In Medicine</v>
      </c>
      <c r="O1220" s="1" t="str">
        <f>IF(StatementLookup[[#This Row],[LearningStatementEnter]]="",StatementLookup[[#This Row],[LearningStatementAuto]],StatementLookup[[#This Row],[LearningStatementEnter]])</f>
        <v>Explain why isotopes used in PET scanners have to be produced nearby. SP6k Nuclear energy</v>
      </c>
      <c r="P1220" s="43" t="s">
        <v>2172</v>
      </c>
      <c r="Q1220" s="1" t="s">
        <v>2953</v>
      </c>
      <c r="R1220" s="1"/>
      <c r="S122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20" s="43"/>
      <c r="U1220" s="43"/>
      <c r="V1220" s="43"/>
      <c r="W1220" s="43"/>
      <c r="X1220" s="43"/>
      <c r="Y1220" s="43"/>
      <c r="Z1220" s="43"/>
      <c r="AA1220" s="43"/>
      <c r="AC1220" s="43"/>
      <c r="AD1220" s="43"/>
    </row>
    <row r="1221" spans="1:30" ht="14.65" customHeight="1" x14ac:dyDescent="0.25">
      <c r="A1221" s="42" t="str">
        <f>_xlfn.XLOOKUP(StatementLookup[[#This Row],[TopicID]],TopicLookup[TopicID],TopicLookup[SyllabusSubject])</f>
        <v>Physics</v>
      </c>
      <c r="B1221" s="43">
        <f>_xlfn.XLOOKUP(StatementLookup[[#This Row],[TopicID]],TopicLookup[TopicID],TopicLookup[SyllabusKeyStage])</f>
        <v>4</v>
      </c>
      <c r="C1221" s="43" t="str">
        <f>_xlfn.XLOOKUP(StatementLookup[[#This Row],[TopicID]],topics!I:I,topics!D:D)</f>
        <v>KS4.Physics</v>
      </c>
      <c r="D1221" s="43" t="str">
        <f>_xlfn.XLOOKUP(StatementLookup[[#This Row],[TopicID]],topics!I:I,topics!E:E)</f>
        <v>Y9.Physics</v>
      </c>
      <c r="E1221" s="44" t="s">
        <v>90</v>
      </c>
      <c r="F1221" s="36" t="s">
        <v>10</v>
      </c>
      <c r="G1221" s="45">
        <v>6</v>
      </c>
      <c r="H1221" s="36">
        <v>11</v>
      </c>
      <c r="I1221" s="46">
        <v>1</v>
      </c>
      <c r="J122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22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P6.11</v>
      </c>
      <c r="L122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P6.11.1</v>
      </c>
      <c r="M1221" s="26" t="str">
        <f>IF(ISERROR(_xlfn.XLOOKUP(StatementLookup[[#This Row],[TopicID]],TopicLookup[TopicID],TopicLookup[TopicTitle])),"",_xlfn.XLOOKUP(StatementLookup[[#This Row],[TopicID]],TopicLookup[TopicID],TopicLookup[TopicTitle]))</f>
        <v>Radioactivity</v>
      </c>
      <c r="N1221" s="42" t="str">
        <f>IF(ISERROR(_xlfn.XLOOKUP(StatementLookup[[#This Row],[LessonID]],LessonLookup[LessonID],LessonLookup[LessonTitle])),"",_xlfn.XLOOKUP(StatementLookup[[#This Row],[LessonID]],LessonLookup[LessonID],LessonLookup[LessonTitle]))</f>
        <v>Nuclear Energy</v>
      </c>
      <c r="O1221" s="1" t="str">
        <f>IF(StatementLookup[[#This Row],[LearningStatementEnter]]="",StatementLookup[[#This Row],[LearningStatementAuto]],StatementLookup[[#This Row],[LearningStatementEnter]])</f>
        <v>Describe some advantages of using nuclear power to generate electricity</v>
      </c>
      <c r="P1221" s="43" t="s">
        <v>2173</v>
      </c>
      <c r="Q1221" s="1" t="s">
        <v>2953</v>
      </c>
      <c r="R1221" s="1"/>
      <c r="S122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21" s="43"/>
      <c r="U1221" s="43"/>
      <c r="V1221" s="43"/>
      <c r="W1221" s="43"/>
      <c r="X1221" s="43"/>
      <c r="Y1221" s="43"/>
      <c r="Z1221" s="43"/>
      <c r="AA1221" s="43"/>
      <c r="AC1221" s="43"/>
      <c r="AD1221" s="43"/>
    </row>
    <row r="1222" spans="1:30" ht="14.65" customHeight="1" x14ac:dyDescent="0.25">
      <c r="A1222" s="42" t="str">
        <f>_xlfn.XLOOKUP(StatementLookup[[#This Row],[TopicID]],TopicLookup[TopicID],TopicLookup[SyllabusSubject])</f>
        <v>Physics</v>
      </c>
      <c r="B1222" s="43">
        <f>_xlfn.XLOOKUP(StatementLookup[[#This Row],[TopicID]],TopicLookup[TopicID],TopicLookup[SyllabusKeyStage])</f>
        <v>4</v>
      </c>
      <c r="C1222" s="43" t="str">
        <f>_xlfn.XLOOKUP(StatementLookup[[#This Row],[TopicID]],topics!I:I,topics!D:D)</f>
        <v>KS4.Physics</v>
      </c>
      <c r="D1222" s="43" t="str">
        <f>_xlfn.XLOOKUP(StatementLookup[[#This Row],[TopicID]],topics!I:I,topics!E:E)</f>
        <v>Y9.Physics</v>
      </c>
      <c r="E1222" s="44" t="s">
        <v>90</v>
      </c>
      <c r="F1222" s="36" t="s">
        <v>10</v>
      </c>
      <c r="G1222" s="45">
        <v>6</v>
      </c>
      <c r="H1222" s="36">
        <v>11</v>
      </c>
      <c r="I1222" s="46">
        <v>2</v>
      </c>
      <c r="J122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22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P6.11</v>
      </c>
      <c r="L122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P6.11.2</v>
      </c>
      <c r="M1222" s="26" t="str">
        <f>IF(ISERROR(_xlfn.XLOOKUP(StatementLookup[[#This Row],[TopicID]],TopicLookup[TopicID],TopicLookup[TopicTitle])),"",_xlfn.XLOOKUP(StatementLookup[[#This Row],[TopicID]],TopicLookup[TopicID],TopicLookup[TopicTitle]))</f>
        <v>Radioactivity</v>
      </c>
      <c r="N1222" s="42" t="str">
        <f>IF(ISERROR(_xlfn.XLOOKUP(StatementLookup[[#This Row],[LessonID]],LessonLookup[LessonID],LessonLookup[LessonTitle])),"",_xlfn.XLOOKUP(StatementLookup[[#This Row],[LessonID]],LessonLookup[LessonID],LessonLookup[LessonTitle]))</f>
        <v>Nuclear Energy</v>
      </c>
      <c r="O1222" s="1" t="str">
        <f>IF(StatementLookup[[#This Row],[LearningStatementEnter]]="",StatementLookup[[#This Row],[LearningStatementAuto]],StatementLookup[[#This Row],[LearningStatementEnter]])</f>
        <v>Describe some disadvantages of using nuclear power to generate electricity</v>
      </c>
      <c r="P1222" s="43" t="s">
        <v>2174</v>
      </c>
      <c r="Q1222" s="1" t="s">
        <v>2953</v>
      </c>
      <c r="R1222" s="1"/>
      <c r="S122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22" s="43"/>
      <c r="U1222" s="43"/>
      <c r="V1222" s="43"/>
      <c r="W1222" s="43"/>
      <c r="X1222" s="43"/>
      <c r="Y1222" s="43"/>
      <c r="Z1222" s="43"/>
      <c r="AA1222" s="43"/>
      <c r="AC1222" s="43"/>
      <c r="AD1222" s="43"/>
    </row>
    <row r="1223" spans="1:30" ht="14.65" customHeight="1" x14ac:dyDescent="0.25">
      <c r="A1223" s="42" t="str">
        <f>_xlfn.XLOOKUP(StatementLookup[[#This Row],[TopicID]],TopicLookup[TopicID],TopicLookup[SyllabusSubject])</f>
        <v>Physics</v>
      </c>
      <c r="B1223" s="43">
        <f>_xlfn.XLOOKUP(StatementLookup[[#This Row],[TopicID]],TopicLookup[TopicID],TopicLookup[SyllabusKeyStage])</f>
        <v>4</v>
      </c>
      <c r="C1223" s="43" t="str">
        <f>_xlfn.XLOOKUP(StatementLookup[[#This Row],[TopicID]],topics!I:I,topics!D:D)</f>
        <v>KS4.Physics</v>
      </c>
      <c r="D1223" s="43" t="str">
        <f>_xlfn.XLOOKUP(StatementLookup[[#This Row],[TopicID]],topics!I:I,topics!E:E)</f>
        <v>Y9.Physics</v>
      </c>
      <c r="E1223" s="44" t="s">
        <v>90</v>
      </c>
      <c r="F1223" s="36" t="s">
        <v>10</v>
      </c>
      <c r="G1223" s="45">
        <v>6</v>
      </c>
      <c r="H1223" s="36">
        <v>11</v>
      </c>
      <c r="I1223" s="46">
        <v>3</v>
      </c>
      <c r="J122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22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P6.11</v>
      </c>
      <c r="L122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P6.11.3</v>
      </c>
      <c r="M1223" s="26" t="str">
        <f>IF(ISERROR(_xlfn.XLOOKUP(StatementLookup[[#This Row],[TopicID]],TopicLookup[TopicID],TopicLookup[TopicTitle])),"",_xlfn.XLOOKUP(StatementLookup[[#This Row],[TopicID]],TopicLookup[TopicID],TopicLookup[TopicTitle]))</f>
        <v>Radioactivity</v>
      </c>
      <c r="N1223" s="42" t="str">
        <f>IF(ISERROR(_xlfn.XLOOKUP(StatementLookup[[#This Row],[LessonID]],LessonLookup[LessonID],LessonLookup[LessonTitle])),"",_xlfn.XLOOKUP(StatementLookup[[#This Row],[LessonID]],LessonLookup[LessonID],LessonLookup[LessonTitle]))</f>
        <v>Nuclear Energy</v>
      </c>
      <c r="O1223" s="1" t="str">
        <f>IF(StatementLookup[[#This Row],[LearningStatementEnter]]="",StatementLookup[[#This Row],[LearningStatementAuto]],StatementLookup[[#This Row],[LearningStatementEnter]])</f>
        <v>Evaluate the use of nuclear power to generate electricity</v>
      </c>
      <c r="P1223" s="43" t="s">
        <v>2175</v>
      </c>
      <c r="Q1223" s="1" t="s">
        <v>2953</v>
      </c>
      <c r="R1223" s="1"/>
      <c r="S122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23" s="43"/>
      <c r="U1223" s="43"/>
      <c r="V1223" s="43"/>
      <c r="W1223" s="43"/>
      <c r="X1223" s="43"/>
      <c r="Y1223" s="43"/>
      <c r="Z1223" s="43"/>
      <c r="AA1223" s="43"/>
      <c r="AC1223" s="43"/>
      <c r="AD1223" s="43"/>
    </row>
    <row r="1224" spans="1:30" ht="14.65" customHeight="1" x14ac:dyDescent="0.25">
      <c r="A1224" s="42" t="str">
        <f>_xlfn.XLOOKUP(StatementLookup[[#This Row],[TopicID]],TopicLookup[TopicID],TopicLookup[SyllabusSubject])</f>
        <v>Physics</v>
      </c>
      <c r="B1224" s="43">
        <f>_xlfn.XLOOKUP(StatementLookup[[#This Row],[TopicID]],TopicLookup[TopicID],TopicLookup[SyllabusKeyStage])</f>
        <v>4</v>
      </c>
      <c r="C1224" s="43" t="str">
        <f>_xlfn.XLOOKUP(StatementLookup[[#This Row],[TopicID]],topics!I:I,topics!D:D)</f>
        <v>KS4.Physics</v>
      </c>
      <c r="D1224" s="43" t="str">
        <f>_xlfn.XLOOKUP(StatementLookup[[#This Row],[TopicID]],topics!I:I,topics!E:E)</f>
        <v>Y9.Physics</v>
      </c>
      <c r="E1224" s="44" t="s">
        <v>90</v>
      </c>
      <c r="F1224" s="36" t="s">
        <v>10</v>
      </c>
      <c r="G1224" s="45">
        <v>6</v>
      </c>
      <c r="H1224" s="36">
        <v>11</v>
      </c>
      <c r="I1224" s="46">
        <v>4</v>
      </c>
      <c r="J122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22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P6.11</v>
      </c>
      <c r="L122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P6.11.4</v>
      </c>
      <c r="M1224" s="26" t="str">
        <f>IF(ISERROR(_xlfn.XLOOKUP(StatementLookup[[#This Row],[TopicID]],TopicLookup[TopicID],TopicLookup[TopicTitle])),"",_xlfn.XLOOKUP(StatementLookup[[#This Row],[TopicID]],TopicLookup[TopicID],TopicLookup[TopicTitle]))</f>
        <v>Radioactivity</v>
      </c>
      <c r="N1224" s="42" t="str">
        <f>IF(ISERROR(_xlfn.XLOOKUP(StatementLookup[[#This Row],[LessonID]],LessonLookup[LessonID],LessonLookup[LessonTitle])),"",_xlfn.XLOOKUP(StatementLookup[[#This Row],[LessonID]],LessonLookup[LessonID],LessonLookup[LessonTitle]))</f>
        <v>Nuclear Energy</v>
      </c>
      <c r="O1224" s="1" t="str">
        <f>IF(StatementLookup[[#This Row],[LearningStatementEnter]]="",StatementLookup[[#This Row],[LearningStatementAuto]],StatementLookup[[#This Row],[LearningStatementEnter]])</f>
        <v>Describe three types of nuclear reaction</v>
      </c>
      <c r="P1224" s="43" t="s">
        <v>2176</v>
      </c>
      <c r="Q1224" s="1" t="s">
        <v>2953</v>
      </c>
      <c r="R1224" s="1"/>
      <c r="S122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24" s="43"/>
      <c r="U1224" s="43"/>
      <c r="V1224" s="43"/>
      <c r="W1224" s="43"/>
      <c r="X1224" s="43"/>
      <c r="Y1224" s="43"/>
      <c r="Z1224" s="43"/>
      <c r="AA1224" s="43"/>
      <c r="AC1224" s="43"/>
      <c r="AD1224" s="43"/>
    </row>
    <row r="1225" spans="1:30" ht="14.65" customHeight="1" x14ac:dyDescent="0.25">
      <c r="A1225" s="42" t="str">
        <f>_xlfn.XLOOKUP(StatementLookup[[#This Row],[TopicID]],TopicLookup[TopicID],TopicLookup[SyllabusSubject])</f>
        <v>Physics</v>
      </c>
      <c r="B1225" s="43">
        <f>_xlfn.XLOOKUP(StatementLookup[[#This Row],[TopicID]],TopicLookup[TopicID],TopicLookup[SyllabusKeyStage])</f>
        <v>4</v>
      </c>
      <c r="C1225" s="43" t="str">
        <f>_xlfn.XLOOKUP(StatementLookup[[#This Row],[TopicID]],topics!I:I,topics!D:D)</f>
        <v>KS4.Physics</v>
      </c>
      <c r="D1225" s="43" t="str">
        <f>_xlfn.XLOOKUP(StatementLookup[[#This Row],[TopicID]],topics!I:I,topics!E:E)</f>
        <v>Y9.Physics</v>
      </c>
      <c r="E1225" s="44" t="s">
        <v>90</v>
      </c>
      <c r="F1225" s="36" t="s">
        <v>10</v>
      </c>
      <c r="G1225" s="45">
        <v>6</v>
      </c>
      <c r="H1225" s="36">
        <v>11</v>
      </c>
      <c r="I1225" s="46">
        <v>5</v>
      </c>
      <c r="J122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22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P6.11</v>
      </c>
      <c r="L122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P6.11.5</v>
      </c>
      <c r="M1225" s="26" t="str">
        <f>IF(ISERROR(_xlfn.XLOOKUP(StatementLookup[[#This Row],[TopicID]],TopicLookup[TopicID],TopicLookup[TopicTitle])),"",_xlfn.XLOOKUP(StatementLookup[[#This Row],[TopicID]],TopicLookup[TopicID],TopicLookup[TopicTitle]))</f>
        <v>Radioactivity</v>
      </c>
      <c r="N1225" s="42" t="str">
        <f>IF(ISERROR(_xlfn.XLOOKUP(StatementLookup[[#This Row],[LessonID]],LessonLookup[LessonID],LessonLookup[LessonTitle])),"",_xlfn.XLOOKUP(StatementLookup[[#This Row],[LessonID]],LessonLookup[LessonID],LessonLookup[LessonTitle]))</f>
        <v>Nuclear Energy</v>
      </c>
      <c r="O1225" s="1" t="str">
        <f>IF(StatementLookup[[#This Row],[LearningStatementEnter]]="",StatementLookup[[#This Row],[LearningStatementAuto]],StatementLookup[[#This Row],[LearningStatementEnter]])</f>
        <v>Recall that nuclear reactions can be a source of energy. SP6l Nuclear fission</v>
      </c>
      <c r="P1225" s="43" t="s">
        <v>2177</v>
      </c>
      <c r="Q1225" s="1" t="s">
        <v>2953</v>
      </c>
      <c r="R1225" s="1"/>
      <c r="S122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25" s="43"/>
      <c r="U1225" s="43"/>
      <c r="V1225" s="43"/>
      <c r="W1225" s="43"/>
      <c r="X1225" s="43"/>
      <c r="Y1225" s="43"/>
      <c r="Z1225" s="43"/>
      <c r="AA1225" s="43"/>
      <c r="AC1225" s="43"/>
      <c r="AD1225" s="43"/>
    </row>
    <row r="1226" spans="1:30" ht="14.65" customHeight="1" x14ac:dyDescent="0.25">
      <c r="A1226" s="42" t="str">
        <f>_xlfn.XLOOKUP(StatementLookup[[#This Row],[TopicID]],TopicLookup[TopicID],TopicLookup[SyllabusSubject])</f>
        <v>Physics</v>
      </c>
      <c r="B1226" s="43">
        <f>_xlfn.XLOOKUP(StatementLookup[[#This Row],[TopicID]],TopicLookup[TopicID],TopicLookup[SyllabusKeyStage])</f>
        <v>4</v>
      </c>
      <c r="C1226" s="43" t="str">
        <f>_xlfn.XLOOKUP(StatementLookup[[#This Row],[TopicID]],topics!I:I,topics!D:D)</f>
        <v>KS4.Physics</v>
      </c>
      <c r="D1226" s="43" t="str">
        <f>_xlfn.XLOOKUP(StatementLookup[[#This Row],[TopicID]],topics!I:I,topics!E:E)</f>
        <v>Y9.Physics</v>
      </c>
      <c r="E1226" s="44" t="s">
        <v>90</v>
      </c>
      <c r="F1226" s="36" t="s">
        <v>10</v>
      </c>
      <c r="G1226" s="45">
        <v>6</v>
      </c>
      <c r="H1226" s="36">
        <v>12</v>
      </c>
      <c r="I1226" s="46">
        <v>1</v>
      </c>
      <c r="J122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22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P6.12</v>
      </c>
      <c r="L122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P6.12.1</v>
      </c>
      <c r="M1226" s="26" t="str">
        <f>IF(ISERROR(_xlfn.XLOOKUP(StatementLookup[[#This Row],[TopicID]],TopicLookup[TopicID],TopicLookup[TopicTitle])),"",_xlfn.XLOOKUP(StatementLookup[[#This Row],[TopicID]],TopicLookup[TopicID],TopicLookup[TopicTitle]))</f>
        <v>Radioactivity</v>
      </c>
      <c r="N1226" s="42" t="str">
        <f>IF(ISERROR(_xlfn.XLOOKUP(StatementLookup[[#This Row],[LessonID]],LessonLookup[LessonID],LessonLookup[LessonTitle])),"",_xlfn.XLOOKUP(StatementLookup[[#This Row],[LessonID]],LessonLookup[LessonID],LessonLookup[LessonTitle]))</f>
        <v>Nuclear Fission</v>
      </c>
      <c r="O1226" s="1" t="str">
        <f>IF(StatementLookup[[#This Row],[LearningStatementEnter]]="",StatementLookup[[#This Row],[LearningStatementAuto]],StatementLookup[[#This Row],[LearningStatementEnter]])</f>
        <v>Describe the products of the fission of U-235</v>
      </c>
      <c r="P1226" s="43" t="s">
        <v>2178</v>
      </c>
      <c r="Q1226" s="1" t="s">
        <v>2953</v>
      </c>
      <c r="R1226" s="1"/>
      <c r="S122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26" s="43"/>
      <c r="U1226" s="43"/>
      <c r="V1226" s="43"/>
      <c r="W1226" s="43"/>
      <c r="X1226" s="43"/>
      <c r="Y1226" s="43"/>
      <c r="Z1226" s="43"/>
      <c r="AA1226" s="43"/>
      <c r="AC1226" s="43"/>
      <c r="AD1226" s="43"/>
    </row>
    <row r="1227" spans="1:30" ht="14.65" customHeight="1" x14ac:dyDescent="0.25">
      <c r="A1227" s="42" t="str">
        <f>_xlfn.XLOOKUP(StatementLookup[[#This Row],[TopicID]],TopicLookup[TopicID],TopicLookup[SyllabusSubject])</f>
        <v>Physics</v>
      </c>
      <c r="B1227" s="43">
        <f>_xlfn.XLOOKUP(StatementLookup[[#This Row],[TopicID]],TopicLookup[TopicID],TopicLookup[SyllabusKeyStage])</f>
        <v>4</v>
      </c>
      <c r="C1227" s="43" t="str">
        <f>_xlfn.XLOOKUP(StatementLookup[[#This Row],[TopicID]],topics!I:I,topics!D:D)</f>
        <v>KS4.Physics</v>
      </c>
      <c r="D1227" s="43" t="str">
        <f>_xlfn.XLOOKUP(StatementLookup[[#This Row],[TopicID]],topics!I:I,topics!E:E)</f>
        <v>Y9.Physics</v>
      </c>
      <c r="E1227" s="44" t="s">
        <v>90</v>
      </c>
      <c r="F1227" s="36" t="s">
        <v>10</v>
      </c>
      <c r="G1227" s="45">
        <v>6</v>
      </c>
      <c r="H1227" s="36">
        <v>12</v>
      </c>
      <c r="I1227" s="46">
        <v>2</v>
      </c>
      <c r="J122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22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P6.12</v>
      </c>
      <c r="L122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P6.12.2</v>
      </c>
      <c r="M1227" s="26" t="str">
        <f>IF(ISERROR(_xlfn.XLOOKUP(StatementLookup[[#This Row],[TopicID]],TopicLookup[TopicID],TopicLookup[TopicTitle])),"",_xlfn.XLOOKUP(StatementLookup[[#This Row],[TopicID]],TopicLookup[TopicID],TopicLookup[TopicTitle]))</f>
        <v>Radioactivity</v>
      </c>
      <c r="N1227" s="42" t="str">
        <f>IF(ISERROR(_xlfn.XLOOKUP(StatementLookup[[#This Row],[LessonID]],LessonLookup[LessonID],LessonLookup[LessonTitle])),"",_xlfn.XLOOKUP(StatementLookup[[#This Row],[LessonID]],LessonLookup[LessonID],LessonLookup[LessonTitle]))</f>
        <v>Nuclear Fission</v>
      </c>
      <c r="O1227" s="1" t="str">
        <f>IF(StatementLookup[[#This Row],[LearningStatementEnter]]="",StatementLookup[[#This Row],[LearningStatementAuto]],StatementLookup[[#This Row],[LearningStatementEnter]])</f>
        <v>Describe what a chain reaction is</v>
      </c>
      <c r="P1227" s="43" t="s">
        <v>2179</v>
      </c>
      <c r="Q1227" s="1" t="s">
        <v>2953</v>
      </c>
      <c r="R1227" s="1"/>
      <c r="S122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27" s="43"/>
      <c r="U1227" s="43"/>
      <c r="V1227" s="43"/>
      <c r="W1227" s="43"/>
      <c r="X1227" s="43"/>
      <c r="Y1227" s="43"/>
      <c r="Z1227" s="43"/>
      <c r="AA1227" s="43"/>
      <c r="AC1227" s="43"/>
      <c r="AD1227" s="43"/>
    </row>
    <row r="1228" spans="1:30" ht="14.65" customHeight="1" x14ac:dyDescent="0.25">
      <c r="A1228" s="42" t="str">
        <f>_xlfn.XLOOKUP(StatementLookup[[#This Row],[TopicID]],TopicLookup[TopicID],TopicLookup[SyllabusSubject])</f>
        <v>Physics</v>
      </c>
      <c r="B1228" s="43">
        <f>_xlfn.XLOOKUP(StatementLookup[[#This Row],[TopicID]],TopicLookup[TopicID],TopicLookup[SyllabusKeyStage])</f>
        <v>4</v>
      </c>
      <c r="C1228" s="43" t="str">
        <f>_xlfn.XLOOKUP(StatementLookup[[#This Row],[TopicID]],topics!I:I,topics!D:D)</f>
        <v>KS4.Physics</v>
      </c>
      <c r="D1228" s="43" t="str">
        <f>_xlfn.XLOOKUP(StatementLookup[[#This Row],[TopicID]],topics!I:I,topics!E:E)</f>
        <v>Y9.Physics</v>
      </c>
      <c r="E1228" s="44" t="s">
        <v>90</v>
      </c>
      <c r="F1228" s="36" t="s">
        <v>10</v>
      </c>
      <c r="G1228" s="45">
        <v>6</v>
      </c>
      <c r="H1228" s="36">
        <v>12</v>
      </c>
      <c r="I1228" s="46">
        <v>3</v>
      </c>
      <c r="J122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22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P6.12</v>
      </c>
      <c r="L122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P6.12.3</v>
      </c>
      <c r="M1228" s="26" t="str">
        <f>IF(ISERROR(_xlfn.XLOOKUP(StatementLookup[[#This Row],[TopicID]],TopicLookup[TopicID],TopicLookup[TopicTitle])),"",_xlfn.XLOOKUP(StatementLookup[[#This Row],[TopicID]],TopicLookup[TopicID],TopicLookup[TopicTitle]))</f>
        <v>Radioactivity</v>
      </c>
      <c r="N1228" s="42" t="str">
        <f>IF(ISERROR(_xlfn.XLOOKUP(StatementLookup[[#This Row],[LessonID]],LessonLookup[LessonID],LessonLookup[LessonTitle])),"",_xlfn.XLOOKUP(StatementLookup[[#This Row],[LessonID]],LessonLookup[LessonID],LessonLookup[LessonTitle]))</f>
        <v>Nuclear Fission</v>
      </c>
      <c r="O1228" s="1" t="str">
        <f>IF(StatementLookup[[#This Row],[LearningStatementEnter]]="",StatementLookup[[#This Row],[LearningStatementAuto]],StatementLookup[[#This Row],[LearningStatementEnter]])</f>
        <v>Explain how a chain reaction is controlled in a nuclear power station</v>
      </c>
      <c r="P1228" s="43" t="s">
        <v>2180</v>
      </c>
      <c r="Q1228" s="1" t="s">
        <v>2953</v>
      </c>
      <c r="R1228" s="1"/>
      <c r="S122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28" s="43"/>
      <c r="U1228" s="43"/>
      <c r="V1228" s="43"/>
      <c r="W1228" s="43"/>
      <c r="X1228" s="43"/>
      <c r="Y1228" s="43"/>
      <c r="Z1228" s="43"/>
      <c r="AA1228" s="43"/>
      <c r="AC1228" s="43"/>
      <c r="AD1228" s="43"/>
    </row>
    <row r="1229" spans="1:30" ht="14.65" customHeight="1" x14ac:dyDescent="0.25">
      <c r="A1229" s="42" t="str">
        <f>_xlfn.XLOOKUP(StatementLookup[[#This Row],[TopicID]],TopicLookup[TopicID],TopicLookup[SyllabusSubject])</f>
        <v>Physics</v>
      </c>
      <c r="B1229" s="43">
        <f>_xlfn.XLOOKUP(StatementLookup[[#This Row],[TopicID]],TopicLookup[TopicID],TopicLookup[SyllabusKeyStage])</f>
        <v>4</v>
      </c>
      <c r="C1229" s="43" t="str">
        <f>_xlfn.XLOOKUP(StatementLookup[[#This Row],[TopicID]],topics!I:I,topics!D:D)</f>
        <v>KS4.Physics</v>
      </c>
      <c r="D1229" s="43" t="str">
        <f>_xlfn.XLOOKUP(StatementLookup[[#This Row],[TopicID]],topics!I:I,topics!E:E)</f>
        <v>Y9.Physics</v>
      </c>
      <c r="E1229" s="44" t="s">
        <v>90</v>
      </c>
      <c r="F1229" s="36" t="s">
        <v>10</v>
      </c>
      <c r="G1229" s="45">
        <v>6</v>
      </c>
      <c r="H1229" s="36">
        <v>12</v>
      </c>
      <c r="I1229" s="46">
        <v>4</v>
      </c>
      <c r="J122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22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P6.12</v>
      </c>
      <c r="L122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P6.12.4</v>
      </c>
      <c r="M1229" s="26" t="str">
        <f>IF(ISERROR(_xlfn.XLOOKUP(StatementLookup[[#This Row],[TopicID]],TopicLookup[TopicID],TopicLookup[TopicTitle])),"",_xlfn.XLOOKUP(StatementLookup[[#This Row],[TopicID]],TopicLookup[TopicID],TopicLookup[TopicTitle]))</f>
        <v>Radioactivity</v>
      </c>
      <c r="N1229" s="42" t="str">
        <f>IF(ISERROR(_xlfn.XLOOKUP(StatementLookup[[#This Row],[LessonID]],LessonLookup[LessonID],LessonLookup[LessonTitle])),"",_xlfn.XLOOKUP(StatementLookup[[#This Row],[LessonID]],LessonLookup[LessonID],LessonLookup[LessonTitle]))</f>
        <v>Nuclear Fission</v>
      </c>
      <c r="O1229" s="1" t="str">
        <f>IF(StatementLookup[[#This Row],[LearningStatementEnter]]="",StatementLookup[[#This Row],[LearningStatementAuto]],StatementLookup[[#This Row],[LearningStatementEnter]])</f>
        <v>Describe how the thermal energy from a chain reaction is converted to electrical energy</v>
      </c>
      <c r="P1229" s="43" t="s">
        <v>2181</v>
      </c>
      <c r="Q1229" s="1" t="s">
        <v>2953</v>
      </c>
      <c r="R1229" s="1"/>
      <c r="S122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29" s="43"/>
      <c r="U1229" s="43"/>
      <c r="V1229" s="43"/>
      <c r="W1229" s="43"/>
      <c r="X1229" s="43"/>
      <c r="Y1229" s="43"/>
      <c r="Z1229" s="43"/>
      <c r="AA1229" s="43"/>
      <c r="AC1229" s="43"/>
      <c r="AD1229" s="43"/>
    </row>
    <row r="1230" spans="1:30" ht="14.65" customHeight="1" x14ac:dyDescent="0.25">
      <c r="A1230" s="42" t="str">
        <f>_xlfn.XLOOKUP(StatementLookup[[#This Row],[TopicID]],TopicLookup[TopicID],TopicLookup[SyllabusSubject])</f>
        <v>Physics</v>
      </c>
      <c r="B1230" s="43">
        <f>_xlfn.XLOOKUP(StatementLookup[[#This Row],[TopicID]],TopicLookup[TopicID],TopicLookup[SyllabusKeyStage])</f>
        <v>4</v>
      </c>
      <c r="C1230" s="43" t="str">
        <f>_xlfn.XLOOKUP(StatementLookup[[#This Row],[TopicID]],topics!I:I,topics!D:D)</f>
        <v>KS4.Physics</v>
      </c>
      <c r="D1230" s="43" t="str">
        <f>_xlfn.XLOOKUP(StatementLookup[[#This Row],[TopicID]],topics!I:I,topics!E:E)</f>
        <v>Y9.Physics</v>
      </c>
      <c r="E1230" s="44" t="s">
        <v>90</v>
      </c>
      <c r="F1230" s="36" t="s">
        <v>10</v>
      </c>
      <c r="G1230" s="45">
        <v>6</v>
      </c>
      <c r="H1230" s="36">
        <v>12</v>
      </c>
      <c r="I1230" s="46">
        <v>5</v>
      </c>
      <c r="J123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23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P6.12</v>
      </c>
      <c r="L123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P6.12.5</v>
      </c>
      <c r="M1230" s="26" t="str">
        <f>IF(ISERROR(_xlfn.XLOOKUP(StatementLookup[[#This Row],[TopicID]],TopicLookup[TopicID],TopicLookup[TopicTitle])),"",_xlfn.XLOOKUP(StatementLookup[[#This Row],[TopicID]],TopicLookup[TopicID],TopicLookup[TopicTitle]))</f>
        <v>Radioactivity</v>
      </c>
      <c r="N1230" s="42" t="str">
        <f>IF(ISERROR(_xlfn.XLOOKUP(StatementLookup[[#This Row],[LessonID]],LessonLookup[LessonID],LessonLookup[LessonTitle])),"",_xlfn.XLOOKUP(StatementLookup[[#This Row],[LessonID]],LessonLookup[LessonID],LessonLookup[LessonTitle]))</f>
        <v>Nuclear Fission</v>
      </c>
      <c r="O1230" s="1" t="str">
        <f>IF(StatementLookup[[#This Row],[LearningStatementEnter]]="",StatementLookup[[#This Row],[LearningStatementAuto]],StatementLookup[[#This Row],[LearningStatementEnter]])</f>
        <v>Recall that the products of nuclear fission are radioactive</v>
      </c>
      <c r="P1230" s="43" t="s">
        <v>2182</v>
      </c>
      <c r="Q1230" s="1" t="s">
        <v>2953</v>
      </c>
      <c r="R1230" s="1"/>
      <c r="S123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30" s="43"/>
      <c r="U1230" s="43"/>
      <c r="V1230" s="43"/>
      <c r="W1230" s="43"/>
      <c r="X1230" s="43"/>
      <c r="Y1230" s="43"/>
      <c r="Z1230" s="43"/>
      <c r="AA1230" s="43"/>
      <c r="AC1230" s="43"/>
      <c r="AD1230" s="43"/>
    </row>
    <row r="1231" spans="1:30" ht="14.65" customHeight="1" x14ac:dyDescent="0.25">
      <c r="A1231" s="42" t="str">
        <f>_xlfn.XLOOKUP(StatementLookup[[#This Row],[TopicID]],TopicLookup[TopicID],TopicLookup[SyllabusSubject])</f>
        <v>Physics</v>
      </c>
      <c r="B1231" s="43">
        <f>_xlfn.XLOOKUP(StatementLookup[[#This Row],[TopicID]],TopicLookup[TopicID],TopicLookup[SyllabusKeyStage])</f>
        <v>4</v>
      </c>
      <c r="C1231" s="43" t="str">
        <f>_xlfn.XLOOKUP(StatementLookup[[#This Row],[TopicID]],topics!I:I,topics!D:D)</f>
        <v>KS4.Physics</v>
      </c>
      <c r="D1231" s="43" t="str">
        <f>_xlfn.XLOOKUP(StatementLookup[[#This Row],[TopicID]],topics!I:I,topics!E:E)</f>
        <v>Y9.Physics</v>
      </c>
      <c r="E1231" s="44" t="s">
        <v>90</v>
      </c>
      <c r="F1231" s="36" t="s">
        <v>10</v>
      </c>
      <c r="G1231" s="45">
        <v>6</v>
      </c>
      <c r="H1231" s="36">
        <v>13</v>
      </c>
      <c r="I1231" s="46">
        <v>1</v>
      </c>
      <c r="J123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23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P6.13</v>
      </c>
      <c r="L123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P6.13.1</v>
      </c>
      <c r="M1231" s="26" t="str">
        <f>IF(ISERROR(_xlfn.XLOOKUP(StatementLookup[[#This Row],[TopicID]],TopicLookup[TopicID],TopicLookup[TopicTitle])),"",_xlfn.XLOOKUP(StatementLookup[[#This Row],[TopicID]],TopicLookup[TopicID],TopicLookup[TopicTitle]))</f>
        <v>Radioactivity</v>
      </c>
      <c r="N1231" s="42" t="str">
        <f>IF(ISERROR(_xlfn.XLOOKUP(StatementLookup[[#This Row],[LessonID]],LessonLookup[LessonID],LessonLookup[LessonTitle])),"",_xlfn.XLOOKUP(StatementLookup[[#This Row],[LessonID]],LessonLookup[LessonID],LessonLookup[LessonTitle]))</f>
        <v>Nuclear Fusion</v>
      </c>
      <c r="O1231" s="1" t="str">
        <f>IF(StatementLookup[[#This Row],[LearningStatementEnter]]="",StatementLookup[[#This Row],[LearningStatementAuto]],StatementLookup[[#This Row],[LearningStatementEnter]])</f>
        <v>Describe what happens in nuclear fusion</v>
      </c>
      <c r="P1231" s="43" t="s">
        <v>2183</v>
      </c>
      <c r="Q1231" s="1" t="s">
        <v>2953</v>
      </c>
      <c r="R1231" s="1"/>
      <c r="S123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31" s="43"/>
      <c r="U1231" s="43"/>
      <c r="V1231" s="43"/>
      <c r="W1231" s="43"/>
      <c r="X1231" s="43"/>
      <c r="Y1231" s="43"/>
      <c r="Z1231" s="43"/>
      <c r="AA1231" s="43"/>
      <c r="AC1231" s="43"/>
      <c r="AD1231" s="43"/>
    </row>
    <row r="1232" spans="1:30" ht="14.65" customHeight="1" x14ac:dyDescent="0.25">
      <c r="A1232" s="42" t="str">
        <f>_xlfn.XLOOKUP(StatementLookup[[#This Row],[TopicID]],TopicLookup[TopicID],TopicLookup[SyllabusSubject])</f>
        <v>Physics</v>
      </c>
      <c r="B1232" s="43">
        <f>_xlfn.XLOOKUP(StatementLookup[[#This Row],[TopicID]],TopicLookup[TopicID],TopicLookup[SyllabusKeyStage])</f>
        <v>4</v>
      </c>
      <c r="C1232" s="43" t="str">
        <f>_xlfn.XLOOKUP(StatementLookup[[#This Row],[TopicID]],topics!I:I,topics!D:D)</f>
        <v>KS4.Physics</v>
      </c>
      <c r="D1232" s="43" t="str">
        <f>_xlfn.XLOOKUP(StatementLookup[[#This Row],[TopicID]],topics!I:I,topics!E:E)</f>
        <v>Y9.Physics</v>
      </c>
      <c r="E1232" s="44" t="s">
        <v>90</v>
      </c>
      <c r="F1232" s="36" t="s">
        <v>10</v>
      </c>
      <c r="G1232" s="45">
        <v>6</v>
      </c>
      <c r="H1232" s="36">
        <v>13</v>
      </c>
      <c r="I1232" s="46">
        <v>2</v>
      </c>
      <c r="J123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23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P6.13</v>
      </c>
      <c r="L123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P6.13.2</v>
      </c>
      <c r="M1232" s="26" t="str">
        <f>IF(ISERROR(_xlfn.XLOOKUP(StatementLookup[[#This Row],[TopicID]],TopicLookup[TopicID],TopicLookup[TopicTitle])),"",_xlfn.XLOOKUP(StatementLookup[[#This Row],[TopicID]],TopicLookup[TopicID],TopicLookup[TopicTitle]))</f>
        <v>Radioactivity</v>
      </c>
      <c r="N1232" s="42" t="str">
        <f>IF(ISERROR(_xlfn.XLOOKUP(StatementLookup[[#This Row],[LessonID]],LessonLookup[LessonID],LessonLookup[LessonTitle])),"",_xlfn.XLOOKUP(StatementLookup[[#This Row],[LessonID]],LessonLookup[LessonID],LessonLookup[LessonTitle]))</f>
        <v>Nuclear Fusion</v>
      </c>
      <c r="O1232" s="1" t="str">
        <f>IF(StatementLookup[[#This Row],[LearningStatementEnter]]="",StatementLookup[[#This Row],[LearningStatementAuto]],StatementLookup[[#This Row],[LearningStatementEnter]])</f>
        <v>Recall that nuclear fusion is the energy source for stars</v>
      </c>
      <c r="P1232" s="43" t="s">
        <v>2184</v>
      </c>
      <c r="Q1232" s="1" t="s">
        <v>2953</v>
      </c>
      <c r="R1232" s="1"/>
      <c r="S123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32" s="43"/>
      <c r="U1232" s="43"/>
      <c r="V1232" s="43"/>
      <c r="W1232" s="43"/>
      <c r="X1232" s="43"/>
      <c r="Y1232" s="43"/>
      <c r="Z1232" s="43"/>
      <c r="AA1232" s="43"/>
      <c r="AC1232" s="43"/>
      <c r="AD1232" s="43"/>
    </row>
    <row r="1233" spans="1:30" ht="14.65" customHeight="1" x14ac:dyDescent="0.25">
      <c r="A1233" s="42" t="str">
        <f>_xlfn.XLOOKUP(StatementLookup[[#This Row],[TopicID]],TopicLookup[TopicID],TopicLookup[SyllabusSubject])</f>
        <v>Physics</v>
      </c>
      <c r="B1233" s="43">
        <f>_xlfn.XLOOKUP(StatementLookup[[#This Row],[TopicID]],TopicLookup[TopicID],TopicLookup[SyllabusKeyStage])</f>
        <v>4</v>
      </c>
      <c r="C1233" s="43" t="str">
        <f>_xlfn.XLOOKUP(StatementLookup[[#This Row],[TopicID]],topics!I:I,topics!D:D)</f>
        <v>KS4.Physics</v>
      </c>
      <c r="D1233" s="43" t="str">
        <f>_xlfn.XLOOKUP(StatementLookup[[#This Row],[TopicID]],topics!I:I,topics!E:E)</f>
        <v>Y9.Physics</v>
      </c>
      <c r="E1233" s="44" t="s">
        <v>90</v>
      </c>
      <c r="F1233" s="36" t="s">
        <v>10</v>
      </c>
      <c r="G1233" s="45">
        <v>6</v>
      </c>
      <c r="H1233" s="36">
        <v>13</v>
      </c>
      <c r="I1233" s="46">
        <v>3</v>
      </c>
      <c r="J123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23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P6.13</v>
      </c>
      <c r="L123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P6.13.3</v>
      </c>
      <c r="M1233" s="26" t="str">
        <f>IF(ISERROR(_xlfn.XLOOKUP(StatementLookup[[#This Row],[TopicID]],TopicLookup[TopicID],TopicLookup[TopicTitle])),"",_xlfn.XLOOKUP(StatementLookup[[#This Row],[TopicID]],TopicLookup[TopicID],TopicLookup[TopicTitle]))</f>
        <v>Radioactivity</v>
      </c>
      <c r="N1233" s="42" t="str">
        <f>IF(ISERROR(_xlfn.XLOOKUP(StatementLookup[[#This Row],[LessonID]],LessonLookup[LessonID],LessonLookup[LessonTitle])),"",_xlfn.XLOOKUP(StatementLookup[[#This Row],[LessonID]],LessonLookup[LessonID],LessonLookup[LessonTitle]))</f>
        <v>Nuclear Fusion</v>
      </c>
      <c r="O1233" s="1" t="str">
        <f>IF(StatementLookup[[#This Row],[LearningStatementEnter]]="",StatementLookup[[#This Row],[LearningStatementAuto]],StatementLookup[[#This Row],[LearningStatementEnter]])</f>
        <v>Explain the difference between nuclear fusion and nuclear fission</v>
      </c>
      <c r="P1233" s="43" t="s">
        <v>2185</v>
      </c>
      <c r="Q1233" s="1" t="s">
        <v>2953</v>
      </c>
      <c r="R1233" s="1"/>
      <c r="S123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33" s="43"/>
      <c r="U1233" s="43"/>
      <c r="V1233" s="43"/>
      <c r="W1233" s="43"/>
      <c r="X1233" s="43"/>
      <c r="Y1233" s="43"/>
      <c r="Z1233" s="43"/>
      <c r="AA1233" s="43"/>
      <c r="AC1233" s="43"/>
      <c r="AD1233" s="43"/>
    </row>
    <row r="1234" spans="1:30" ht="14.65" customHeight="1" x14ac:dyDescent="0.25">
      <c r="A1234" s="42" t="str">
        <f>_xlfn.XLOOKUP(StatementLookup[[#This Row],[TopicID]],TopicLookup[TopicID],TopicLookup[SyllabusSubject])</f>
        <v>Physics</v>
      </c>
      <c r="B1234" s="43">
        <f>_xlfn.XLOOKUP(StatementLookup[[#This Row],[TopicID]],TopicLookup[TopicID],TopicLookup[SyllabusKeyStage])</f>
        <v>4</v>
      </c>
      <c r="C1234" s="43" t="str">
        <f>_xlfn.XLOOKUP(StatementLookup[[#This Row],[TopicID]],topics!I:I,topics!D:D)</f>
        <v>KS4.Physics</v>
      </c>
      <c r="D1234" s="43" t="str">
        <f>_xlfn.XLOOKUP(StatementLookup[[#This Row],[TopicID]],topics!I:I,topics!E:E)</f>
        <v>Y9.Physics</v>
      </c>
      <c r="E1234" s="44" t="s">
        <v>90</v>
      </c>
      <c r="F1234" s="36" t="s">
        <v>10</v>
      </c>
      <c r="G1234" s="45">
        <v>6</v>
      </c>
      <c r="H1234" s="36">
        <v>13</v>
      </c>
      <c r="I1234" s="46">
        <v>4</v>
      </c>
      <c r="J123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23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P6.13</v>
      </c>
      <c r="L123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P6.13.4</v>
      </c>
      <c r="M1234" s="26" t="str">
        <f>IF(ISERROR(_xlfn.XLOOKUP(StatementLookup[[#This Row],[TopicID]],TopicLookup[TopicID],TopicLookup[TopicTitle])),"",_xlfn.XLOOKUP(StatementLookup[[#This Row],[TopicID]],TopicLookup[TopicID],TopicLookup[TopicTitle]))</f>
        <v>Radioactivity</v>
      </c>
      <c r="N1234" s="42" t="str">
        <f>IF(ISERROR(_xlfn.XLOOKUP(StatementLookup[[#This Row],[LessonID]],LessonLookup[LessonID],LessonLookup[LessonTitle])),"",_xlfn.XLOOKUP(StatementLookup[[#This Row],[LessonID]],LessonLookup[LessonID],LessonLookup[LessonTitle]))</f>
        <v>Nuclear Fusion</v>
      </c>
      <c r="O1234" s="1" t="str">
        <f>IF(StatementLookup[[#This Row],[LearningStatementEnter]]="",StatementLookup[[#This Row],[LearningStatementAuto]],StatementLookup[[#This Row],[LearningStatementEnter]])</f>
        <v>Explain why high temperatures and pressures are needed to make fusion happen</v>
      </c>
      <c r="P1234" s="43" t="s">
        <v>2186</v>
      </c>
      <c r="Q1234" s="1" t="s">
        <v>2953</v>
      </c>
      <c r="R1234" s="1"/>
      <c r="S123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34" s="43"/>
      <c r="U1234" s="43"/>
      <c r="V1234" s="43"/>
      <c r="W1234" s="43"/>
      <c r="X1234" s="43"/>
      <c r="Y1234" s="43"/>
      <c r="Z1234" s="43"/>
      <c r="AA1234" s="43"/>
      <c r="AC1234" s="43"/>
      <c r="AD1234" s="43"/>
    </row>
    <row r="1235" spans="1:30" ht="14.65" customHeight="1" x14ac:dyDescent="0.25">
      <c r="A1235" s="42" t="str">
        <f>_xlfn.XLOOKUP(StatementLookup[[#This Row],[TopicID]],TopicLookup[TopicID],TopicLookup[SyllabusSubject])</f>
        <v>Physics</v>
      </c>
      <c r="B1235" s="43">
        <f>_xlfn.XLOOKUP(StatementLookup[[#This Row],[TopicID]],TopicLookup[TopicID],TopicLookup[SyllabusKeyStage])</f>
        <v>4</v>
      </c>
      <c r="C1235" s="43" t="str">
        <f>_xlfn.XLOOKUP(StatementLookup[[#This Row],[TopicID]],topics!I:I,topics!D:D)</f>
        <v>KS4.Physics</v>
      </c>
      <c r="D1235" s="43" t="str">
        <f>_xlfn.XLOOKUP(StatementLookup[[#This Row],[TopicID]],topics!I:I,topics!E:E)</f>
        <v>Y9.Physics</v>
      </c>
      <c r="E1235" s="44" t="s">
        <v>90</v>
      </c>
      <c r="F1235" s="36" t="s">
        <v>10</v>
      </c>
      <c r="G1235" s="45">
        <v>6</v>
      </c>
      <c r="H1235" s="36">
        <v>13</v>
      </c>
      <c r="I1235" s="46">
        <v>5</v>
      </c>
      <c r="J123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23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P6.13</v>
      </c>
      <c r="L123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P6.13.5</v>
      </c>
      <c r="M1235" s="26" t="str">
        <f>IF(ISERROR(_xlfn.XLOOKUP(StatementLookup[[#This Row],[TopicID]],TopicLookup[TopicID],TopicLookup[TopicTitle])),"",_xlfn.XLOOKUP(StatementLookup[[#This Row],[TopicID]],TopicLookup[TopicID],TopicLookup[TopicTitle]))</f>
        <v>Radioactivity</v>
      </c>
      <c r="N1235" s="42" t="str">
        <f>IF(ISERROR(_xlfn.XLOOKUP(StatementLookup[[#This Row],[LessonID]],LessonLookup[LessonID],LessonLookup[LessonTitle])),"",_xlfn.XLOOKUP(StatementLookup[[#This Row],[LessonID]],LessonLookup[LessonID],LessonLookup[LessonTitle]))</f>
        <v>Nuclear Fusion</v>
      </c>
      <c r="O1235" s="1" t="str">
        <f>IF(StatementLookup[[#This Row],[LearningStatementEnter]]="",StatementLookup[[#This Row],[LearningStatementAuto]],StatementLookup[[#This Row],[LearningStatementEnter]])</f>
        <v>Relate the conditions of fusion to the difficulty of making a practical and economic fusion power station</v>
      </c>
      <c r="P1235" s="43" t="s">
        <v>2187</v>
      </c>
      <c r="Q1235" s="1" t="s">
        <v>2953</v>
      </c>
      <c r="R1235" s="1"/>
      <c r="S123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35" s="43"/>
      <c r="U1235" s="43"/>
      <c r="V1235" s="43"/>
      <c r="W1235" s="43"/>
      <c r="X1235" s="43"/>
      <c r="Y1235" s="43"/>
      <c r="Z1235" s="43"/>
      <c r="AA1235" s="43"/>
      <c r="AC1235" s="43"/>
      <c r="AD1235" s="43"/>
    </row>
    <row r="1236" spans="1:30" ht="14.65" customHeight="1" x14ac:dyDescent="0.25">
      <c r="A1236" s="42" t="str">
        <f>_xlfn.XLOOKUP(StatementLookup[[#This Row],[TopicID]],TopicLookup[TopicID],TopicLookup[SyllabusSubject])</f>
        <v>Physics</v>
      </c>
      <c r="B1236" s="43">
        <f>_xlfn.XLOOKUP(StatementLookup[[#This Row],[TopicID]],TopicLookup[TopicID],TopicLookup[SyllabusKeyStage])</f>
        <v>4</v>
      </c>
      <c r="C1236" s="43" t="str">
        <f>_xlfn.XLOOKUP(StatementLookup[[#This Row],[TopicID]],topics!I:I,topics!D:D)</f>
        <v>KS4.Physics</v>
      </c>
      <c r="D1236" s="43" t="str">
        <f>_xlfn.XLOOKUP(StatementLookup[[#This Row],[TopicID]],topics!I:I,topics!E:E)</f>
        <v>Y9.Physics</v>
      </c>
      <c r="E1236" s="44" t="s">
        <v>90</v>
      </c>
      <c r="F1236" s="36" t="s">
        <v>10</v>
      </c>
      <c r="G1236" s="45">
        <v>6</v>
      </c>
      <c r="H1236" s="36" t="s">
        <v>8</v>
      </c>
      <c r="I1236" s="46">
        <v>1</v>
      </c>
      <c r="J123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23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P6.F</v>
      </c>
      <c r="L123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P6.F.1</v>
      </c>
      <c r="M1236" s="26" t="str">
        <f>IF(ISERROR(_xlfn.XLOOKUP(StatementLookup[[#This Row],[TopicID]],TopicLookup[TopicID],TopicLookup[TopicTitle])),"",_xlfn.XLOOKUP(StatementLookup[[#This Row],[TopicID]],TopicLookup[TopicID],TopicLookup[TopicTitle]))</f>
        <v>Radioactivity</v>
      </c>
      <c r="N1236" s="42" t="str">
        <f>IF(ISERROR(_xlfn.XLOOKUP(StatementLookup[[#This Row],[LessonID]],LessonLookup[LessonID],LessonLookup[LessonTitle])),"",_xlfn.XLOOKUP(StatementLookup[[#This Row],[LessonID]],LessonLookup[LessonID],LessonLookup[LessonTitle]))</f>
        <v>Test feedback: P6 Radioactivity</v>
      </c>
      <c r="O1236" s="1" t="str">
        <f>IF(StatementLookup[[#This Row],[LearningStatementEnter]]="",StatementLookup[[#This Row],[LearningStatementAuto]],StatementLookup[[#This Row],[LearningStatementEnter]])</f>
        <v>Review WWW &amp; EBI for topic P6 Radioactivity</v>
      </c>
      <c r="P1236" s="43"/>
      <c r="Q1236" s="1" t="s">
        <v>2954</v>
      </c>
      <c r="R1236" s="1"/>
      <c r="S123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WWW &amp; EBI for topic P6 Radioactivity</v>
      </c>
      <c r="T1236" s="43"/>
      <c r="U1236" s="43"/>
      <c r="V1236" s="43"/>
      <c r="W1236" s="43"/>
      <c r="X1236" s="43"/>
      <c r="Y1236" s="43"/>
      <c r="Z1236" s="43"/>
      <c r="AA1236" s="43"/>
      <c r="AC1236" s="43"/>
      <c r="AD1236" s="43"/>
    </row>
    <row r="1237" spans="1:30" ht="14.65" customHeight="1" x14ac:dyDescent="0.25">
      <c r="A1237" s="42" t="str">
        <f>_xlfn.XLOOKUP(StatementLookup[[#This Row],[TopicID]],TopicLookup[TopicID],TopicLookup[SyllabusSubject])</f>
        <v>Physics</v>
      </c>
      <c r="B1237" s="43">
        <f>_xlfn.XLOOKUP(StatementLookup[[#This Row],[TopicID]],TopicLookup[TopicID],TopicLookup[SyllabusKeyStage])</f>
        <v>4</v>
      </c>
      <c r="C1237" s="43" t="str">
        <f>_xlfn.XLOOKUP(StatementLookup[[#This Row],[TopicID]],topics!I:I,topics!D:D)</f>
        <v>KS4.Physics</v>
      </c>
      <c r="D1237" s="43" t="str">
        <f>_xlfn.XLOOKUP(StatementLookup[[#This Row],[TopicID]],topics!I:I,topics!E:E)</f>
        <v>Y9.Physics</v>
      </c>
      <c r="E1237" s="44" t="s">
        <v>90</v>
      </c>
      <c r="F1237" s="36" t="s">
        <v>10</v>
      </c>
      <c r="G1237" s="45">
        <v>6</v>
      </c>
      <c r="H1237" s="36" t="s">
        <v>6</v>
      </c>
      <c r="I1237" s="46">
        <v>1</v>
      </c>
      <c r="J123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23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P6.R</v>
      </c>
      <c r="L123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P6.R.1</v>
      </c>
      <c r="M1237" s="26" t="str">
        <f>IF(ISERROR(_xlfn.XLOOKUP(StatementLookup[[#This Row],[TopicID]],TopicLookup[TopicID],TopicLookup[TopicTitle])),"",_xlfn.XLOOKUP(StatementLookup[[#This Row],[TopicID]],TopicLookup[TopicID],TopicLookup[TopicTitle]))</f>
        <v>Radioactivity</v>
      </c>
      <c r="N1237" s="42" t="str">
        <f>IF(ISERROR(_xlfn.XLOOKUP(StatementLookup[[#This Row],[LessonID]],LessonLookup[LessonID],LessonLookup[LessonTitle])),"",_xlfn.XLOOKUP(StatementLookup[[#This Row],[LessonID]],LessonLookup[LessonID],LessonLookup[LessonTitle]))</f>
        <v>Revision of topic P6 Radioactivity</v>
      </c>
      <c r="O1237" s="1" t="str">
        <f>IF(StatementLookup[[#This Row],[LearningStatementEnter]]="",StatementLookup[[#This Row],[LearningStatementAuto]],StatementLookup[[#This Row],[LearningStatementEnter]])</f>
        <v>Review topic P6 Radioactivity</v>
      </c>
      <c r="P1237" s="43"/>
      <c r="Q1237" s="1" t="s">
        <v>2954</v>
      </c>
      <c r="R1237" s="1"/>
      <c r="S123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topic P6 Radioactivity</v>
      </c>
      <c r="T1237" s="43"/>
      <c r="U1237" s="43"/>
      <c r="V1237" s="43"/>
      <c r="W1237" s="43"/>
      <c r="X1237" s="43"/>
      <c r="Y1237" s="43"/>
      <c r="Z1237" s="43"/>
      <c r="AA1237" s="43"/>
      <c r="AC1237" s="43"/>
      <c r="AD1237" s="43"/>
    </row>
    <row r="1238" spans="1:30" ht="14.65" customHeight="1" x14ac:dyDescent="0.25">
      <c r="A1238" s="42" t="str">
        <f>_xlfn.XLOOKUP(StatementLookup[[#This Row],[TopicID]],TopicLookup[TopicID],TopicLookup[SyllabusSubject])</f>
        <v>Physics</v>
      </c>
      <c r="B1238" s="43">
        <f>_xlfn.XLOOKUP(StatementLookup[[#This Row],[TopicID]],TopicLookup[TopicID],TopicLookup[SyllabusKeyStage])</f>
        <v>4</v>
      </c>
      <c r="C1238" s="43" t="str">
        <f>_xlfn.XLOOKUP(StatementLookup[[#This Row],[TopicID]],topics!I:I,topics!D:D)</f>
        <v>KS4.Physics</v>
      </c>
      <c r="D1238" s="43" t="str">
        <f>_xlfn.XLOOKUP(StatementLookup[[#This Row],[TopicID]],topics!I:I,topics!E:E)</f>
        <v>Y9.Physics</v>
      </c>
      <c r="E1238" s="44" t="s">
        <v>90</v>
      </c>
      <c r="F1238" s="36" t="s">
        <v>10</v>
      </c>
      <c r="G1238" s="45">
        <v>6</v>
      </c>
      <c r="H1238" s="36" t="s">
        <v>7</v>
      </c>
      <c r="I1238" s="46">
        <v>1</v>
      </c>
      <c r="J123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P6</v>
      </c>
      <c r="K123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P6.T</v>
      </c>
      <c r="L123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P6.T.1</v>
      </c>
      <c r="M1238" s="26" t="str">
        <f>IF(ISERROR(_xlfn.XLOOKUP(StatementLookup[[#This Row],[TopicID]],TopicLookup[TopicID],TopicLookup[TopicTitle])),"",_xlfn.XLOOKUP(StatementLookup[[#This Row],[TopicID]],TopicLookup[TopicID],TopicLookup[TopicTitle]))</f>
        <v>Radioactivity</v>
      </c>
      <c r="N1238" s="42" t="str">
        <f>IF(ISERROR(_xlfn.XLOOKUP(StatementLookup[[#This Row],[LessonID]],LessonLookup[LessonID],LessonLookup[LessonTitle])),"",_xlfn.XLOOKUP(StatementLookup[[#This Row],[LessonID]],LessonLookup[LessonID],LessonLookup[LessonTitle]))</f>
        <v>Topic test: P6 Radioactivity</v>
      </c>
      <c r="O1238" s="1" t="str">
        <f>IF(StatementLookup[[#This Row],[LearningStatementEnter]]="",StatementLookup[[#This Row],[LearningStatementAuto]],StatementLookup[[#This Row],[LearningStatementEnter]])</f>
        <v>Test understanding of topic P6 Radioactivity</v>
      </c>
      <c r="P1238" s="43"/>
      <c r="Q1238" s="1" t="s">
        <v>2954</v>
      </c>
      <c r="R1238" s="1"/>
      <c r="S123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Test understanding of topic P6 Radioactivity</v>
      </c>
      <c r="T1238" s="43"/>
      <c r="U1238" s="43"/>
      <c r="V1238" s="43"/>
      <c r="W1238" s="43"/>
      <c r="X1238" s="43"/>
      <c r="Y1238" s="43"/>
      <c r="Z1238" s="43"/>
      <c r="AA1238" s="43"/>
      <c r="AC1238" s="43"/>
      <c r="AD1238" s="43"/>
    </row>
    <row r="1239" spans="1:30" ht="14.65" customHeight="1" x14ac:dyDescent="0.25">
      <c r="A1239" s="42" t="str">
        <f>_xlfn.XLOOKUP(StatementLookup[[#This Row],[TopicID]],TopicLookup[TopicID],TopicLookup[SyllabusSubject])</f>
        <v>Physics</v>
      </c>
      <c r="B1239" s="43">
        <f>_xlfn.XLOOKUP(StatementLookup[[#This Row],[TopicID]],TopicLookup[TopicID],TopicLookup[SyllabusKeyStage])</f>
        <v>4</v>
      </c>
      <c r="C1239" s="43" t="str">
        <f>_xlfn.XLOOKUP(StatementLookup[[#This Row],[TopicID]],topics!I:I,topics!D:D)</f>
        <v>KS4.Physics</v>
      </c>
      <c r="D1239" s="43" t="str">
        <f>_xlfn.XLOOKUP(StatementLookup[[#This Row],[TopicID]],topics!I:I,topics!E:E)</f>
        <v>Y11.Physics</v>
      </c>
      <c r="E1239" s="44" t="s">
        <v>90</v>
      </c>
      <c r="F1239" s="36" t="s">
        <v>10</v>
      </c>
      <c r="G1239" s="45">
        <v>7</v>
      </c>
      <c r="H1239" s="36">
        <v>1</v>
      </c>
      <c r="I1239" s="46">
        <v>1</v>
      </c>
      <c r="J123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P7</v>
      </c>
      <c r="K123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P7.1</v>
      </c>
      <c r="L123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P7.1.1</v>
      </c>
      <c r="M1239" s="26" t="str">
        <f>IF(ISERROR(_xlfn.XLOOKUP(StatementLookup[[#This Row],[TopicID]],TopicLookup[TopicID],TopicLookup[TopicTitle])),"",_xlfn.XLOOKUP(StatementLookup[[#This Row],[TopicID]],TopicLookup[TopicID],TopicLookup[TopicTitle]))</f>
        <v>Astronomy</v>
      </c>
      <c r="N1239" s="42" t="str">
        <f>IF(ISERROR(_xlfn.XLOOKUP(StatementLookup[[#This Row],[LessonID]],LessonLookup[LessonID],LessonLookup[LessonTitle])),"",_xlfn.XLOOKUP(StatementLookup[[#This Row],[LessonID]],LessonLookup[LessonID],LessonLookup[LessonTitle]))</f>
        <v>The Solar System</v>
      </c>
      <c r="O1239" s="1" t="str">
        <f>IF(StatementLookup[[#This Row],[LearningStatementEnter]]="",StatementLookup[[#This Row],[LearningStatementAuto]],StatementLookup[[#This Row],[LearningStatementEnter]])</f>
        <v>Describe the different bodies that make up the Solar System</v>
      </c>
      <c r="P1239" s="43" t="s">
        <v>2188</v>
      </c>
      <c r="Q1239" s="1" t="s">
        <v>2953</v>
      </c>
      <c r="R1239" s="1"/>
      <c r="S123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39" s="43"/>
      <c r="U1239" s="43"/>
      <c r="V1239" s="43"/>
      <c r="W1239" s="43"/>
      <c r="X1239" s="43"/>
      <c r="Y1239" s="43"/>
      <c r="Z1239" s="43"/>
      <c r="AA1239" s="43"/>
      <c r="AC1239" s="43"/>
      <c r="AD1239" s="43"/>
    </row>
    <row r="1240" spans="1:30" ht="14.65" customHeight="1" x14ac:dyDescent="0.25">
      <c r="A1240" s="42" t="str">
        <f>_xlfn.XLOOKUP(StatementLookup[[#This Row],[TopicID]],TopicLookup[TopicID],TopicLookup[SyllabusSubject])</f>
        <v>Physics</v>
      </c>
      <c r="B1240" s="43">
        <f>_xlfn.XLOOKUP(StatementLookup[[#This Row],[TopicID]],TopicLookup[TopicID],TopicLookup[SyllabusKeyStage])</f>
        <v>4</v>
      </c>
      <c r="C1240" s="43" t="str">
        <f>_xlfn.XLOOKUP(StatementLookup[[#This Row],[TopicID]],topics!I:I,topics!D:D)</f>
        <v>KS4.Physics</v>
      </c>
      <c r="D1240" s="43" t="str">
        <f>_xlfn.XLOOKUP(StatementLookup[[#This Row],[TopicID]],topics!I:I,topics!E:E)</f>
        <v>Y11.Physics</v>
      </c>
      <c r="E1240" s="44" t="s">
        <v>90</v>
      </c>
      <c r="F1240" s="36" t="s">
        <v>10</v>
      </c>
      <c r="G1240" s="45">
        <v>7</v>
      </c>
      <c r="H1240" s="36">
        <v>1</v>
      </c>
      <c r="I1240" s="46">
        <v>2</v>
      </c>
      <c r="J124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P7</v>
      </c>
      <c r="K124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P7.1</v>
      </c>
      <c r="L124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P7.1.2</v>
      </c>
      <c r="M1240" s="26" t="str">
        <f>IF(ISERROR(_xlfn.XLOOKUP(StatementLookup[[#This Row],[TopicID]],TopicLookup[TopicID],TopicLookup[TopicTitle])),"",_xlfn.XLOOKUP(StatementLookup[[#This Row],[TopicID]],TopicLookup[TopicID],TopicLookup[TopicTitle]))</f>
        <v>Astronomy</v>
      </c>
      <c r="N1240" s="42" t="str">
        <f>IF(ISERROR(_xlfn.XLOOKUP(StatementLookup[[#This Row],[LessonID]],LessonLookup[LessonID],LessonLookup[LessonTitle])),"",_xlfn.XLOOKUP(StatementLookup[[#This Row],[LessonID]],LessonLookup[LessonID],LessonLookup[LessonTitle]))</f>
        <v>The Solar System</v>
      </c>
      <c r="O1240" s="1" t="str">
        <f>IF(StatementLookup[[#This Row],[LearningStatementEnter]]="",StatementLookup[[#This Row],[LearningStatementAuto]],StatementLookup[[#This Row],[LearningStatementEnter]])</f>
        <v>Recall the names and order of the planets in the Solar System</v>
      </c>
      <c r="P1240" s="43" t="s">
        <v>2189</v>
      </c>
      <c r="Q1240" s="1" t="s">
        <v>2953</v>
      </c>
      <c r="R1240" s="1"/>
      <c r="S124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40" s="43"/>
      <c r="U1240" s="43"/>
      <c r="V1240" s="43"/>
      <c r="W1240" s="43"/>
      <c r="X1240" s="43"/>
      <c r="Y1240" s="43"/>
      <c r="Z1240" s="43"/>
      <c r="AA1240" s="43"/>
      <c r="AC1240" s="43"/>
      <c r="AD1240" s="43"/>
    </row>
    <row r="1241" spans="1:30" ht="14.65" customHeight="1" x14ac:dyDescent="0.25">
      <c r="A1241" s="42" t="str">
        <f>_xlfn.XLOOKUP(StatementLookup[[#This Row],[TopicID]],TopicLookup[TopicID],TopicLookup[SyllabusSubject])</f>
        <v>Physics</v>
      </c>
      <c r="B1241" s="43">
        <f>_xlfn.XLOOKUP(StatementLookup[[#This Row],[TopicID]],TopicLookup[TopicID],TopicLookup[SyllabusKeyStage])</f>
        <v>4</v>
      </c>
      <c r="C1241" s="43" t="str">
        <f>_xlfn.XLOOKUP(StatementLookup[[#This Row],[TopicID]],topics!I:I,topics!D:D)</f>
        <v>KS4.Physics</v>
      </c>
      <c r="D1241" s="43" t="str">
        <f>_xlfn.XLOOKUP(StatementLookup[[#This Row],[TopicID]],topics!I:I,topics!E:E)</f>
        <v>Y11.Physics</v>
      </c>
      <c r="E1241" s="44" t="s">
        <v>90</v>
      </c>
      <c r="F1241" s="36" t="s">
        <v>10</v>
      </c>
      <c r="G1241" s="45">
        <v>7</v>
      </c>
      <c r="H1241" s="36">
        <v>1</v>
      </c>
      <c r="I1241" s="46">
        <v>3</v>
      </c>
      <c r="J124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P7</v>
      </c>
      <c r="K124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P7.1</v>
      </c>
      <c r="L124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P7.1.3</v>
      </c>
      <c r="M1241" s="26" t="str">
        <f>IF(ISERROR(_xlfn.XLOOKUP(StatementLookup[[#This Row],[TopicID]],TopicLookup[TopicID],TopicLookup[TopicTitle])),"",_xlfn.XLOOKUP(StatementLookup[[#This Row],[TopicID]],TopicLookup[TopicID],TopicLookup[TopicTitle]))</f>
        <v>Astronomy</v>
      </c>
      <c r="N1241" s="42" t="str">
        <f>IF(ISERROR(_xlfn.XLOOKUP(StatementLookup[[#This Row],[LessonID]],LessonLookup[LessonID],LessonLookup[LessonTitle])),"",_xlfn.XLOOKUP(StatementLookup[[#This Row],[LessonID]],LessonLookup[LessonID],LessonLookup[LessonTitle]))</f>
        <v>The Solar System</v>
      </c>
      <c r="O1241" s="1" t="str">
        <f>IF(StatementLookup[[#This Row],[LearningStatementEnter]]="",StatementLookup[[#This Row],[LearningStatementAuto]],StatementLookup[[#This Row],[LearningStatementEnter]])</f>
        <v>Describe how ideas about the structure of the Solar System have changed over time</v>
      </c>
      <c r="P1241" s="43" t="s">
        <v>2190</v>
      </c>
      <c r="Q1241" s="1" t="s">
        <v>2953</v>
      </c>
      <c r="R1241" s="1"/>
      <c r="S124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41" s="43"/>
      <c r="U1241" s="43"/>
      <c r="V1241" s="43"/>
      <c r="W1241" s="43"/>
      <c r="X1241" s="43"/>
      <c r="Y1241" s="43"/>
      <c r="Z1241" s="43"/>
      <c r="AA1241" s="43"/>
      <c r="AC1241" s="43"/>
      <c r="AD1241" s="43"/>
    </row>
    <row r="1242" spans="1:30" ht="14.65" customHeight="1" x14ac:dyDescent="0.25">
      <c r="A1242" s="42" t="str">
        <f>_xlfn.XLOOKUP(StatementLookup[[#This Row],[TopicID]],TopicLookup[TopicID],TopicLookup[SyllabusSubject])</f>
        <v>Physics</v>
      </c>
      <c r="B1242" s="43">
        <f>_xlfn.XLOOKUP(StatementLookup[[#This Row],[TopicID]],TopicLookup[TopicID],TopicLookup[SyllabusKeyStage])</f>
        <v>4</v>
      </c>
      <c r="C1242" s="43" t="str">
        <f>_xlfn.XLOOKUP(StatementLookup[[#This Row],[TopicID]],topics!I:I,topics!D:D)</f>
        <v>KS4.Physics</v>
      </c>
      <c r="D1242" s="43" t="str">
        <f>_xlfn.XLOOKUP(StatementLookup[[#This Row],[TopicID]],topics!I:I,topics!E:E)</f>
        <v>Y11.Physics</v>
      </c>
      <c r="E1242" s="44" t="s">
        <v>90</v>
      </c>
      <c r="F1242" s="36" t="s">
        <v>10</v>
      </c>
      <c r="G1242" s="45">
        <v>7</v>
      </c>
      <c r="H1242" s="36">
        <v>1</v>
      </c>
      <c r="I1242" s="46">
        <v>4</v>
      </c>
      <c r="J124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P7</v>
      </c>
      <c r="K124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P7.1</v>
      </c>
      <c r="L124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P7.1.4</v>
      </c>
      <c r="M1242" s="26" t="str">
        <f>IF(ISERROR(_xlfn.XLOOKUP(StatementLookup[[#This Row],[TopicID]],TopicLookup[TopicID],TopicLookup[TopicTitle])),"",_xlfn.XLOOKUP(StatementLookup[[#This Row],[TopicID]],TopicLookup[TopicID],TopicLookup[TopicTitle]))</f>
        <v>Astronomy</v>
      </c>
      <c r="N1242" s="42" t="str">
        <f>IF(ISERROR(_xlfn.XLOOKUP(StatementLookup[[#This Row],[LessonID]],LessonLookup[LessonID],LessonLookup[LessonTitle])),"",_xlfn.XLOOKUP(StatementLookup[[#This Row],[LessonID]],LessonLookup[LessonID],LessonLookup[LessonTitle]))</f>
        <v>The Solar System</v>
      </c>
      <c r="O1242" s="1" t="str">
        <f>IF(StatementLookup[[#This Row],[LearningStatementEnter]]="",StatementLookup[[#This Row],[LearningStatementAuto]],StatementLookup[[#This Row],[LearningStatementEnter]])</f>
        <v>Describe how methods of observing the Universe have changed over time</v>
      </c>
      <c r="P1242" s="1" t="s">
        <v>2191</v>
      </c>
      <c r="Q1242" s="1" t="s">
        <v>2953</v>
      </c>
      <c r="R1242" s="1"/>
      <c r="S124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42" s="43"/>
      <c r="U1242" s="43"/>
      <c r="V1242" s="43"/>
      <c r="W1242" s="43"/>
      <c r="X1242" s="43"/>
      <c r="Y1242" s="43"/>
      <c r="Z1242" s="43"/>
      <c r="AA1242" s="43"/>
      <c r="AC1242" s="43"/>
      <c r="AD1242" s="43"/>
    </row>
    <row r="1243" spans="1:30" ht="14.65" customHeight="1" x14ac:dyDescent="0.25">
      <c r="A1243" s="42" t="str">
        <f>_xlfn.XLOOKUP(StatementLookup[[#This Row],[TopicID]],TopicLookup[TopicID],TopicLookup[SyllabusSubject])</f>
        <v>Physics</v>
      </c>
      <c r="B1243" s="43">
        <f>_xlfn.XLOOKUP(StatementLookup[[#This Row],[TopicID]],TopicLookup[TopicID],TopicLookup[SyllabusKeyStage])</f>
        <v>4</v>
      </c>
      <c r="C1243" s="43" t="str">
        <f>_xlfn.XLOOKUP(StatementLookup[[#This Row],[TopicID]],topics!I:I,topics!D:D)</f>
        <v>KS4.Physics</v>
      </c>
      <c r="D1243" s="43" t="str">
        <f>_xlfn.XLOOKUP(StatementLookup[[#This Row],[TopicID]],topics!I:I,topics!E:E)</f>
        <v>Y11.Physics</v>
      </c>
      <c r="E1243" s="44" t="s">
        <v>90</v>
      </c>
      <c r="F1243" s="36" t="s">
        <v>10</v>
      </c>
      <c r="G1243" s="45">
        <v>7</v>
      </c>
      <c r="H1243" s="36">
        <v>2</v>
      </c>
      <c r="I1243" s="46">
        <v>1</v>
      </c>
      <c r="J124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P7</v>
      </c>
      <c r="K124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P7.2</v>
      </c>
      <c r="L124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P7.2.1</v>
      </c>
      <c r="M1243" s="26" t="str">
        <f>IF(ISERROR(_xlfn.XLOOKUP(StatementLookup[[#This Row],[TopicID]],TopicLookup[TopicID],TopicLookup[TopicTitle])),"",_xlfn.XLOOKUP(StatementLookup[[#This Row],[TopicID]],TopicLookup[TopicID],TopicLookup[TopicTitle]))</f>
        <v>Astronomy</v>
      </c>
      <c r="N1243" s="42" t="str">
        <f>IF(ISERROR(_xlfn.XLOOKUP(StatementLookup[[#This Row],[LessonID]],LessonLookup[LessonID],LessonLookup[LessonTitle])),"",_xlfn.XLOOKUP(StatementLookup[[#This Row],[LessonID]],LessonLookup[LessonID],LessonLookup[LessonTitle]))</f>
        <v>Gravity And Orbits</v>
      </c>
      <c r="O1243" s="1" t="str">
        <f>IF(StatementLookup[[#This Row],[LearningStatementEnter]]="",StatementLookup[[#This Row],[LearningStatementAuto]],StatementLookup[[#This Row],[LearningStatementEnter]])</f>
        <v>Recall the factors that affect the strength of the gravitational field</v>
      </c>
      <c r="P1243" s="43" t="s">
        <v>2192</v>
      </c>
      <c r="Q1243" s="1" t="s">
        <v>2953</v>
      </c>
      <c r="R1243" s="1"/>
      <c r="S124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43" s="43"/>
      <c r="U1243" s="43"/>
      <c r="V1243" s="43"/>
      <c r="W1243" s="43"/>
      <c r="X1243" s="43"/>
      <c r="Y1243" s="43"/>
      <c r="Z1243" s="43"/>
      <c r="AA1243" s="43"/>
      <c r="AC1243" s="43"/>
      <c r="AD1243" s="43"/>
    </row>
    <row r="1244" spans="1:30" ht="14.65" customHeight="1" x14ac:dyDescent="0.25">
      <c r="A1244" s="42" t="str">
        <f>_xlfn.XLOOKUP(StatementLookup[[#This Row],[TopicID]],TopicLookup[TopicID],TopicLookup[SyllabusSubject])</f>
        <v>Physics</v>
      </c>
      <c r="B1244" s="43">
        <f>_xlfn.XLOOKUP(StatementLookup[[#This Row],[TopicID]],TopicLookup[TopicID],TopicLookup[SyllabusKeyStage])</f>
        <v>4</v>
      </c>
      <c r="C1244" s="43" t="str">
        <f>_xlfn.XLOOKUP(StatementLookup[[#This Row],[TopicID]],topics!I:I,topics!D:D)</f>
        <v>KS4.Physics</v>
      </c>
      <c r="D1244" s="43" t="str">
        <f>_xlfn.XLOOKUP(StatementLookup[[#This Row],[TopicID]],topics!I:I,topics!E:E)</f>
        <v>Y11.Physics</v>
      </c>
      <c r="E1244" s="44" t="s">
        <v>90</v>
      </c>
      <c r="F1244" s="36" t="s">
        <v>10</v>
      </c>
      <c r="G1244" s="45">
        <v>7</v>
      </c>
      <c r="H1244" s="36">
        <v>2</v>
      </c>
      <c r="I1244" s="46">
        <v>2</v>
      </c>
      <c r="J124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P7</v>
      </c>
      <c r="K124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P7.2</v>
      </c>
      <c r="L124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P7.2.2</v>
      </c>
      <c r="M1244" s="26" t="str">
        <f>IF(ISERROR(_xlfn.XLOOKUP(StatementLookup[[#This Row],[TopicID]],TopicLookup[TopicID],TopicLookup[TopicTitle])),"",_xlfn.XLOOKUP(StatementLookup[[#This Row],[TopicID]],TopicLookup[TopicID],TopicLookup[TopicTitle]))</f>
        <v>Astronomy</v>
      </c>
      <c r="N1244" s="42" t="str">
        <f>IF(ISERROR(_xlfn.XLOOKUP(StatementLookup[[#This Row],[LessonID]],LessonLookup[LessonID],LessonLookup[LessonTitle])),"",_xlfn.XLOOKUP(StatementLookup[[#This Row],[LessonID]],LessonLookup[LessonID],LessonLookup[LessonTitle]))</f>
        <v>Gravity And Orbits</v>
      </c>
      <c r="O1244" s="1" t="str">
        <f>IF(StatementLookup[[#This Row],[LearningStatementEnter]]="",StatementLookup[[#This Row],[LearningStatementAuto]],StatementLookup[[#This Row],[LearningStatementEnter]])</f>
        <v>Explain why g has different values on different bodies in the Solar System</v>
      </c>
      <c r="P1244" s="43" t="s">
        <v>2193</v>
      </c>
      <c r="Q1244" s="1" t="s">
        <v>2953</v>
      </c>
      <c r="R1244" s="1"/>
      <c r="S124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44" s="43"/>
      <c r="U1244" s="43"/>
      <c r="V1244" s="43"/>
      <c r="W1244" s="43"/>
      <c r="X1244" s="43"/>
      <c r="Y1244" s="43"/>
      <c r="Z1244" s="43"/>
      <c r="AA1244" s="43"/>
      <c r="AC1244" s="43"/>
      <c r="AD1244" s="43"/>
    </row>
    <row r="1245" spans="1:30" ht="14.65" customHeight="1" x14ac:dyDescent="0.25">
      <c r="A1245" s="42" t="str">
        <f>_xlfn.XLOOKUP(StatementLookup[[#This Row],[TopicID]],TopicLookup[TopicID],TopicLookup[SyllabusSubject])</f>
        <v>Physics</v>
      </c>
      <c r="B1245" s="43">
        <f>_xlfn.XLOOKUP(StatementLookup[[#This Row],[TopicID]],TopicLookup[TopicID],TopicLookup[SyllabusKeyStage])</f>
        <v>4</v>
      </c>
      <c r="C1245" s="43" t="str">
        <f>_xlfn.XLOOKUP(StatementLookup[[#This Row],[TopicID]],topics!I:I,topics!D:D)</f>
        <v>KS4.Physics</v>
      </c>
      <c r="D1245" s="43" t="str">
        <f>_xlfn.XLOOKUP(StatementLookup[[#This Row],[TopicID]],topics!I:I,topics!E:E)</f>
        <v>Y11.Physics</v>
      </c>
      <c r="E1245" s="44" t="s">
        <v>90</v>
      </c>
      <c r="F1245" s="36" t="s">
        <v>10</v>
      </c>
      <c r="G1245" s="45">
        <v>7</v>
      </c>
      <c r="H1245" s="36">
        <v>2</v>
      </c>
      <c r="I1245" s="46">
        <v>3</v>
      </c>
      <c r="J124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P7</v>
      </c>
      <c r="K124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P7.2</v>
      </c>
      <c r="L124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P7.2.3</v>
      </c>
      <c r="M1245" s="26" t="str">
        <f>IF(ISERROR(_xlfn.XLOOKUP(StatementLookup[[#This Row],[TopicID]],TopicLookup[TopicID],TopicLookup[TopicTitle])),"",_xlfn.XLOOKUP(StatementLookup[[#This Row],[TopicID]],TopicLookup[TopicID],TopicLookup[TopicTitle]))</f>
        <v>Astronomy</v>
      </c>
      <c r="N1245" s="42" t="str">
        <f>IF(ISERROR(_xlfn.XLOOKUP(StatementLookup[[#This Row],[LessonID]],LessonLookup[LessonID],LessonLookup[LessonTitle])),"",_xlfn.XLOOKUP(StatementLookup[[#This Row],[LessonID]],LessonLookup[LessonID],LessonLookup[LessonTitle]))</f>
        <v>Gravity And Orbits</v>
      </c>
      <c r="O1245" s="1" t="str">
        <f>IF(StatementLookup[[#This Row],[LearningStatementEnter]]="",StatementLookup[[#This Row],[LearningStatementAuto]],StatementLookup[[#This Row],[LearningStatementEnter]])</f>
        <v>Describe the orbits of moons, planets, comets and artificial satellites</v>
      </c>
      <c r="P1245" s="43" t="s">
        <v>2194</v>
      </c>
      <c r="Q1245" s="1" t="s">
        <v>2953</v>
      </c>
      <c r="R1245" s="1"/>
      <c r="S124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45" s="43"/>
      <c r="U1245" s="43"/>
      <c r="V1245" s="43"/>
      <c r="W1245" s="43"/>
      <c r="X1245" s="43"/>
      <c r="Y1245" s="43"/>
      <c r="Z1245" s="43"/>
      <c r="AA1245" s="43"/>
      <c r="AC1245" s="43"/>
      <c r="AD1245" s="43"/>
    </row>
    <row r="1246" spans="1:30" ht="14.65" customHeight="1" x14ac:dyDescent="0.25">
      <c r="A1246" s="42" t="str">
        <f>_xlfn.XLOOKUP(StatementLookup[[#This Row],[TopicID]],TopicLookup[TopicID],TopicLookup[SyllabusSubject])</f>
        <v>Physics</v>
      </c>
      <c r="B1246" s="43">
        <f>_xlfn.XLOOKUP(StatementLookup[[#This Row],[TopicID]],TopicLookup[TopicID],TopicLookup[SyllabusKeyStage])</f>
        <v>4</v>
      </c>
      <c r="C1246" s="43" t="str">
        <f>_xlfn.XLOOKUP(StatementLookup[[#This Row],[TopicID]],topics!I:I,topics!D:D)</f>
        <v>KS4.Physics</v>
      </c>
      <c r="D1246" s="43" t="str">
        <f>_xlfn.XLOOKUP(StatementLookup[[#This Row],[TopicID]],topics!I:I,topics!E:E)</f>
        <v>Y11.Physics</v>
      </c>
      <c r="E1246" s="44" t="s">
        <v>90</v>
      </c>
      <c r="F1246" s="36" t="s">
        <v>10</v>
      </c>
      <c r="G1246" s="45">
        <v>7</v>
      </c>
      <c r="H1246" s="36">
        <v>2</v>
      </c>
      <c r="I1246" s="46">
        <v>4</v>
      </c>
      <c r="J124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P7</v>
      </c>
      <c r="K124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P7.2</v>
      </c>
      <c r="L124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P7.2.4</v>
      </c>
      <c r="M1246" s="26" t="str">
        <f>IF(ISERROR(_xlfn.XLOOKUP(StatementLookup[[#This Row],[TopicID]],TopicLookup[TopicID],TopicLookup[TopicTitle])),"",_xlfn.XLOOKUP(StatementLookup[[#This Row],[TopicID]],TopicLookup[TopicID],TopicLookup[TopicTitle]))</f>
        <v>Astronomy</v>
      </c>
      <c r="N1246" s="42" t="str">
        <f>IF(ISERROR(_xlfn.XLOOKUP(StatementLookup[[#This Row],[LessonID]],LessonLookup[LessonID],LessonLookup[LessonTitle])),"",_xlfn.XLOOKUP(StatementLookup[[#This Row],[LessonID]],LessonLookup[LessonID],LessonLookup[LessonTitle]))</f>
        <v>Gravity And Orbits</v>
      </c>
      <c r="O1246" s="1" t="str">
        <f>IF(StatementLookup[[#This Row],[LearningStatementEnter]]="",StatementLookup[[#This Row],[LearningStatementAuto]],StatementLookup[[#This Row],[LearningStatementEnter]])</f>
        <v>Explain why the velocity of a planet changes even if orbiting at a steady speed</v>
      </c>
      <c r="P1246" s="43" t="s">
        <v>2195</v>
      </c>
      <c r="Q1246" s="1" t="s">
        <v>2953</v>
      </c>
      <c r="R1246" s="1"/>
      <c r="S124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46" s="43"/>
      <c r="U1246" s="43"/>
      <c r="V1246" s="43"/>
      <c r="W1246" s="43"/>
      <c r="X1246" s="43"/>
      <c r="Y1246" s="43"/>
      <c r="Z1246" s="43"/>
      <c r="AA1246" s="43"/>
      <c r="AC1246" s="43"/>
      <c r="AD1246" s="43"/>
    </row>
    <row r="1247" spans="1:30" ht="14.65" customHeight="1" x14ac:dyDescent="0.25">
      <c r="A1247" s="42" t="str">
        <f>_xlfn.XLOOKUP(StatementLookup[[#This Row],[TopicID]],TopicLookup[TopicID],TopicLookup[SyllabusSubject])</f>
        <v>Physics</v>
      </c>
      <c r="B1247" s="43">
        <f>_xlfn.XLOOKUP(StatementLookup[[#This Row],[TopicID]],TopicLookup[TopicID],TopicLookup[SyllabusKeyStage])</f>
        <v>4</v>
      </c>
      <c r="C1247" s="43" t="str">
        <f>_xlfn.XLOOKUP(StatementLookup[[#This Row],[TopicID]],topics!I:I,topics!D:D)</f>
        <v>KS4.Physics</v>
      </c>
      <c r="D1247" s="43" t="str">
        <f>_xlfn.XLOOKUP(StatementLookup[[#This Row],[TopicID]],topics!I:I,topics!E:E)</f>
        <v>Y11.Physics</v>
      </c>
      <c r="E1247" s="44" t="s">
        <v>90</v>
      </c>
      <c r="F1247" s="36" t="s">
        <v>10</v>
      </c>
      <c r="G1247" s="45">
        <v>7</v>
      </c>
      <c r="H1247" s="36">
        <v>2</v>
      </c>
      <c r="I1247" s="46">
        <v>5</v>
      </c>
      <c r="J124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P7</v>
      </c>
      <c r="K124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P7.2</v>
      </c>
      <c r="L124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P7.2.5</v>
      </c>
      <c r="M1247" s="26" t="str">
        <f>IF(ISERROR(_xlfn.XLOOKUP(StatementLookup[[#This Row],[TopicID]],TopicLookup[TopicID],TopicLookup[TopicTitle])),"",_xlfn.XLOOKUP(StatementLookup[[#This Row],[TopicID]],TopicLookup[TopicID],TopicLookup[TopicTitle]))</f>
        <v>Astronomy</v>
      </c>
      <c r="N1247" s="42" t="str">
        <f>IF(ISERROR(_xlfn.XLOOKUP(StatementLookup[[#This Row],[LessonID]],LessonLookup[LessonID],LessonLookup[LessonTitle])),"",_xlfn.XLOOKUP(StatementLookup[[#This Row],[LessonID]],LessonLookup[LessonID],LessonLookup[LessonTitle]))</f>
        <v>Gravity And Orbits</v>
      </c>
      <c r="O1247" s="1" t="str">
        <f>IF(StatementLookup[[#This Row],[LearningStatementEnter]]="",StatementLookup[[#This Row],[LearningStatementAuto]],StatementLookup[[#This Row],[LearningStatementEnter]])</f>
        <v>Describe how changing the speed of an orbiting body affects the radius of its orbit</v>
      </c>
      <c r="P1247" s="43" t="s">
        <v>2196</v>
      </c>
      <c r="Q1247" s="1" t="s">
        <v>2953</v>
      </c>
      <c r="R1247" s="1"/>
      <c r="S124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47" s="43"/>
      <c r="U1247" s="43"/>
      <c r="V1247" s="43"/>
      <c r="W1247" s="43"/>
      <c r="X1247" s="43"/>
      <c r="Y1247" s="43"/>
      <c r="Z1247" s="43"/>
      <c r="AA1247" s="43"/>
      <c r="AC1247" s="43"/>
      <c r="AD1247" s="43"/>
    </row>
    <row r="1248" spans="1:30" ht="14.65" customHeight="1" x14ac:dyDescent="0.25">
      <c r="A1248" s="42" t="str">
        <f>_xlfn.XLOOKUP(StatementLookup[[#This Row],[TopicID]],TopicLookup[TopicID],TopicLookup[SyllabusSubject])</f>
        <v>Physics</v>
      </c>
      <c r="B1248" s="43">
        <f>_xlfn.XLOOKUP(StatementLookup[[#This Row],[TopicID]],TopicLookup[TopicID],TopicLookup[SyllabusKeyStage])</f>
        <v>4</v>
      </c>
      <c r="C1248" s="43" t="str">
        <f>_xlfn.XLOOKUP(StatementLookup[[#This Row],[TopicID]],topics!I:I,topics!D:D)</f>
        <v>KS4.Physics</v>
      </c>
      <c r="D1248" s="43" t="str">
        <f>_xlfn.XLOOKUP(StatementLookup[[#This Row],[TopicID]],topics!I:I,topics!E:E)</f>
        <v>Y11.Physics</v>
      </c>
      <c r="E1248" s="44" t="s">
        <v>90</v>
      </c>
      <c r="F1248" s="36" t="s">
        <v>10</v>
      </c>
      <c r="G1248" s="45">
        <v>7</v>
      </c>
      <c r="H1248" s="36">
        <v>3</v>
      </c>
      <c r="I1248" s="46">
        <v>1</v>
      </c>
      <c r="J124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P7</v>
      </c>
      <c r="K124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P7.3</v>
      </c>
      <c r="L124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P7.3.1</v>
      </c>
      <c r="M1248" s="26" t="str">
        <f>IF(ISERROR(_xlfn.XLOOKUP(StatementLookup[[#This Row],[TopicID]],TopicLookup[TopicID],TopicLookup[TopicTitle])),"",_xlfn.XLOOKUP(StatementLookup[[#This Row],[TopicID]],TopicLookup[TopicID],TopicLookup[TopicTitle]))</f>
        <v>Astronomy</v>
      </c>
      <c r="N1248" s="42" t="str">
        <f>IF(ISERROR(_xlfn.XLOOKUP(StatementLookup[[#This Row],[LessonID]],LessonLookup[LessonID],LessonLookup[LessonTitle])),"",_xlfn.XLOOKUP(StatementLookup[[#This Row],[LessonID]],LessonLookup[LessonID],LessonLookup[LessonTitle]))</f>
        <v>Life Cycle Of Stars</v>
      </c>
      <c r="O1248" s="1" t="str">
        <f>IF(StatementLookup[[#This Row],[LearningStatementEnter]]="",StatementLookup[[#This Row],[LearningStatementAuto]],StatementLookup[[#This Row],[LearningStatementEnter]])</f>
        <v>Describe the evolution of stars of similar mass to the Sun (including nebula, main sequence star, red giant, white dwarf)</v>
      </c>
      <c r="P1248" s="43" t="s">
        <v>2197</v>
      </c>
      <c r="Q1248" s="1" t="s">
        <v>2953</v>
      </c>
      <c r="R1248" s="1"/>
      <c r="S124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48" s="43"/>
      <c r="U1248" s="43"/>
      <c r="V1248" s="43"/>
      <c r="W1248" s="43"/>
      <c r="X1248" s="43"/>
      <c r="Y1248" s="43"/>
      <c r="Z1248" s="43"/>
      <c r="AA1248" s="43"/>
      <c r="AC1248" s="43"/>
      <c r="AD1248" s="43"/>
    </row>
    <row r="1249" spans="1:30" ht="14.65" customHeight="1" x14ac:dyDescent="0.25">
      <c r="A1249" s="42" t="str">
        <f>_xlfn.XLOOKUP(StatementLookup[[#This Row],[TopicID]],TopicLookup[TopicID],TopicLookup[SyllabusSubject])</f>
        <v>Physics</v>
      </c>
      <c r="B1249" s="43">
        <f>_xlfn.XLOOKUP(StatementLookup[[#This Row],[TopicID]],TopicLookup[TopicID],TopicLookup[SyllabusKeyStage])</f>
        <v>4</v>
      </c>
      <c r="C1249" s="43" t="str">
        <f>_xlfn.XLOOKUP(StatementLookup[[#This Row],[TopicID]],topics!I:I,topics!D:D)</f>
        <v>KS4.Physics</v>
      </c>
      <c r="D1249" s="43" t="str">
        <f>_xlfn.XLOOKUP(StatementLookup[[#This Row],[TopicID]],topics!I:I,topics!E:E)</f>
        <v>Y11.Physics</v>
      </c>
      <c r="E1249" s="44" t="s">
        <v>90</v>
      </c>
      <c r="F1249" s="36" t="s">
        <v>10</v>
      </c>
      <c r="G1249" s="45">
        <v>7</v>
      </c>
      <c r="H1249" s="36">
        <v>3</v>
      </c>
      <c r="I1249" s="46">
        <v>2</v>
      </c>
      <c r="J124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P7</v>
      </c>
      <c r="K124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P7.3</v>
      </c>
      <c r="L124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P7.3.2</v>
      </c>
      <c r="M1249" s="26" t="str">
        <f>IF(ISERROR(_xlfn.XLOOKUP(StatementLookup[[#This Row],[TopicID]],TopicLookup[TopicID],TopicLookup[TopicTitle])),"",_xlfn.XLOOKUP(StatementLookup[[#This Row],[TopicID]],TopicLookup[TopicID],TopicLookup[TopicTitle]))</f>
        <v>Astronomy</v>
      </c>
      <c r="N1249" s="42" t="str">
        <f>IF(ISERROR(_xlfn.XLOOKUP(StatementLookup[[#This Row],[LessonID]],LessonLookup[LessonID],LessonLookup[LessonTitle])),"",_xlfn.XLOOKUP(StatementLookup[[#This Row],[LessonID]],LessonLookup[LessonID],LessonLookup[LessonTitle]))</f>
        <v>Life Cycle Of Stars</v>
      </c>
      <c r="O1249" s="1" t="str">
        <f>IF(StatementLookup[[#This Row],[LearningStatementEnter]]="",StatementLookup[[#This Row],[LearningStatementAuto]],StatementLookup[[#This Row],[LearningStatementEnter]])</f>
        <v>Describe the forces acting on a star in terms of thermal expansion and gravity</v>
      </c>
      <c r="P1249" s="43" t="s">
        <v>2198</v>
      </c>
      <c r="Q1249" s="1" t="s">
        <v>2953</v>
      </c>
      <c r="R1249" s="1"/>
      <c r="S124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49" s="43"/>
      <c r="U1249" s="43"/>
      <c r="V1249" s="43"/>
      <c r="W1249" s="43"/>
      <c r="X1249" s="43"/>
      <c r="Y1249" s="43"/>
      <c r="Z1249" s="43"/>
      <c r="AA1249" s="43"/>
      <c r="AC1249" s="43"/>
      <c r="AD1249" s="43"/>
    </row>
    <row r="1250" spans="1:30" ht="14.65" customHeight="1" x14ac:dyDescent="0.25">
      <c r="A1250" s="42" t="str">
        <f>_xlfn.XLOOKUP(StatementLookup[[#This Row],[TopicID]],TopicLookup[TopicID],TopicLookup[SyllabusSubject])</f>
        <v>Physics</v>
      </c>
      <c r="B1250" s="43">
        <f>_xlfn.XLOOKUP(StatementLookup[[#This Row],[TopicID]],TopicLookup[TopicID],TopicLookup[SyllabusKeyStage])</f>
        <v>4</v>
      </c>
      <c r="C1250" s="43" t="str">
        <f>_xlfn.XLOOKUP(StatementLookup[[#This Row],[TopicID]],topics!I:I,topics!D:D)</f>
        <v>KS4.Physics</v>
      </c>
      <c r="D1250" s="43" t="str">
        <f>_xlfn.XLOOKUP(StatementLookup[[#This Row],[TopicID]],topics!I:I,topics!E:E)</f>
        <v>Y11.Physics</v>
      </c>
      <c r="E1250" s="44" t="s">
        <v>90</v>
      </c>
      <c r="F1250" s="36" t="s">
        <v>10</v>
      </c>
      <c r="G1250" s="45">
        <v>7</v>
      </c>
      <c r="H1250" s="36">
        <v>3</v>
      </c>
      <c r="I1250" s="46">
        <v>3</v>
      </c>
      <c r="J125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P7</v>
      </c>
      <c r="K125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P7.3</v>
      </c>
      <c r="L125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P7.3.3</v>
      </c>
      <c r="M1250" s="26" t="str">
        <f>IF(ISERROR(_xlfn.XLOOKUP(StatementLookup[[#This Row],[TopicID]],TopicLookup[TopicID],TopicLookup[TopicTitle])),"",_xlfn.XLOOKUP(StatementLookup[[#This Row],[TopicID]],TopicLookup[TopicID],TopicLookup[TopicTitle]))</f>
        <v>Astronomy</v>
      </c>
      <c r="N1250" s="42" t="str">
        <f>IF(ISERROR(_xlfn.XLOOKUP(StatementLookup[[#This Row],[LessonID]],LessonLookup[LessonID],LessonLookup[LessonTitle])),"",_xlfn.XLOOKUP(StatementLookup[[#This Row],[LessonID]],LessonLookup[LessonID],LessonLookup[LessonTitle]))</f>
        <v>Life Cycle Of Stars</v>
      </c>
      <c r="O1250" s="1" t="str">
        <f>IF(StatementLookup[[#This Row],[LearningStatementEnter]]="",StatementLookup[[#This Row],[LearningStatementAuto]],StatementLookup[[#This Row],[LearningStatementEnter]])</f>
        <v>Explain how the balance of thermal expansion and gravity affects the life cycle of stars</v>
      </c>
      <c r="P1250" s="43" t="s">
        <v>2199</v>
      </c>
      <c r="Q1250" s="1" t="s">
        <v>2953</v>
      </c>
      <c r="R1250" s="1"/>
      <c r="S125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50" s="43"/>
      <c r="U1250" s="43"/>
      <c r="V1250" s="43"/>
      <c r="W1250" s="43"/>
      <c r="X1250" s="43"/>
      <c r="Y1250" s="43"/>
      <c r="Z1250" s="43"/>
      <c r="AA1250" s="43"/>
      <c r="AC1250" s="43"/>
      <c r="AD1250" s="43"/>
    </row>
    <row r="1251" spans="1:30" ht="14.65" customHeight="1" x14ac:dyDescent="0.25">
      <c r="A1251" s="42" t="str">
        <f>_xlfn.XLOOKUP(StatementLookup[[#This Row],[TopicID]],TopicLookup[TopicID],TopicLookup[SyllabusSubject])</f>
        <v>Physics</v>
      </c>
      <c r="B1251" s="43">
        <f>_xlfn.XLOOKUP(StatementLookup[[#This Row],[TopicID]],TopicLookup[TopicID],TopicLookup[SyllabusKeyStage])</f>
        <v>4</v>
      </c>
      <c r="C1251" s="43" t="str">
        <f>_xlfn.XLOOKUP(StatementLookup[[#This Row],[TopicID]],topics!I:I,topics!D:D)</f>
        <v>KS4.Physics</v>
      </c>
      <c r="D1251" s="43" t="str">
        <f>_xlfn.XLOOKUP(StatementLookup[[#This Row],[TopicID]],topics!I:I,topics!E:E)</f>
        <v>Y11.Physics</v>
      </c>
      <c r="E1251" s="44" t="s">
        <v>90</v>
      </c>
      <c r="F1251" s="36" t="s">
        <v>10</v>
      </c>
      <c r="G1251" s="45">
        <v>7</v>
      </c>
      <c r="H1251" s="36">
        <v>3</v>
      </c>
      <c r="I1251" s="46">
        <v>4</v>
      </c>
      <c r="J125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P7</v>
      </c>
      <c r="K125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P7.3</v>
      </c>
      <c r="L125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P7.3.4</v>
      </c>
      <c r="M1251" s="26" t="str">
        <f>IF(ISERROR(_xlfn.XLOOKUP(StatementLookup[[#This Row],[TopicID]],TopicLookup[TopicID],TopicLookup[TopicTitle])),"",_xlfn.XLOOKUP(StatementLookup[[#This Row],[TopicID]],TopicLookup[TopicID],TopicLookup[TopicTitle]))</f>
        <v>Astronomy</v>
      </c>
      <c r="N1251" s="42" t="str">
        <f>IF(ISERROR(_xlfn.XLOOKUP(StatementLookup[[#This Row],[LessonID]],LessonLookup[LessonID],LessonLookup[LessonTitle])),"",_xlfn.XLOOKUP(StatementLookup[[#This Row],[LessonID]],LessonLookup[LessonID],LessonLookup[LessonTitle]))</f>
        <v>Life Cycle Of Stars</v>
      </c>
      <c r="O1251" s="1" t="str">
        <f>IF(StatementLookup[[#This Row],[LearningStatementEnter]]="",StatementLookup[[#This Row],[LearningStatementAuto]],StatementLookup[[#This Row],[LearningStatementEnter]])</f>
        <v>Describe the evolution of stars with a mass larger than the Sun</v>
      </c>
      <c r="P1251" s="43" t="s">
        <v>2200</v>
      </c>
      <c r="Q1251" s="1" t="s">
        <v>2953</v>
      </c>
      <c r="R1251" s="1"/>
      <c r="S125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51" s="43"/>
      <c r="U1251" s="43"/>
      <c r="V1251" s="43"/>
      <c r="W1251" s="43"/>
      <c r="X1251" s="43"/>
      <c r="Y1251" s="43"/>
      <c r="Z1251" s="43"/>
      <c r="AA1251" s="43"/>
      <c r="AC1251" s="43"/>
      <c r="AD1251" s="43"/>
    </row>
    <row r="1252" spans="1:30" ht="14.65" customHeight="1" x14ac:dyDescent="0.25">
      <c r="A1252" s="42" t="str">
        <f>_xlfn.XLOOKUP(StatementLookup[[#This Row],[TopicID]],TopicLookup[TopicID],TopicLookup[SyllabusSubject])</f>
        <v>Physics</v>
      </c>
      <c r="B1252" s="43">
        <f>_xlfn.XLOOKUP(StatementLookup[[#This Row],[TopicID]],TopicLookup[TopicID],TopicLookup[SyllabusKeyStage])</f>
        <v>4</v>
      </c>
      <c r="C1252" s="43" t="str">
        <f>_xlfn.XLOOKUP(StatementLookup[[#This Row],[TopicID]],topics!I:I,topics!D:D)</f>
        <v>KS4.Physics</v>
      </c>
      <c r="D1252" s="43" t="str">
        <f>_xlfn.XLOOKUP(StatementLookup[[#This Row],[TopicID]],topics!I:I,topics!E:E)</f>
        <v>Y11.Physics</v>
      </c>
      <c r="E1252" s="44" t="s">
        <v>90</v>
      </c>
      <c r="F1252" s="36" t="s">
        <v>10</v>
      </c>
      <c r="G1252" s="45">
        <v>7</v>
      </c>
      <c r="H1252" s="36">
        <v>4</v>
      </c>
      <c r="I1252" s="46">
        <v>1</v>
      </c>
      <c r="J125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P7</v>
      </c>
      <c r="K125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P7.4</v>
      </c>
      <c r="L125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P7.4.1</v>
      </c>
      <c r="M1252" s="26" t="str">
        <f>IF(ISERROR(_xlfn.XLOOKUP(StatementLookup[[#This Row],[TopicID]],TopicLookup[TopicID],TopicLookup[TopicTitle])),"",_xlfn.XLOOKUP(StatementLookup[[#This Row],[TopicID]],TopicLookup[TopicID],TopicLookup[TopicTitle]))</f>
        <v>Astronomy</v>
      </c>
      <c r="N1252" s="42" t="str">
        <f>IF(ISERROR(_xlfn.XLOOKUP(StatementLookup[[#This Row],[LessonID]],LessonLookup[LessonID],LessonLookup[LessonTitle])),"",_xlfn.XLOOKUP(StatementLookup[[#This Row],[LessonID]],LessonLookup[LessonID],LessonLookup[LessonTitle]))</f>
        <v>Red Shift</v>
      </c>
      <c r="O1252" s="1" t="str">
        <f>IF(StatementLookup[[#This Row],[LearningStatementEnter]]="",StatementLookup[[#This Row],[LearningStatementAuto]],StatementLookup[[#This Row],[LearningStatementEnter]])</f>
        <v>Describe how the movement of a wave source affects the observed frequency and wavelength</v>
      </c>
      <c r="P1252" s="43" t="s">
        <v>2201</v>
      </c>
      <c r="Q1252" s="1" t="s">
        <v>2953</v>
      </c>
      <c r="R1252" s="1"/>
      <c r="S125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52" s="43"/>
      <c r="U1252" s="43"/>
      <c r="V1252" s="43"/>
      <c r="W1252" s="43"/>
      <c r="X1252" s="43"/>
      <c r="Y1252" s="43"/>
      <c r="Z1252" s="43"/>
      <c r="AA1252" s="43"/>
      <c r="AC1252" s="43"/>
      <c r="AD1252" s="43"/>
    </row>
    <row r="1253" spans="1:30" ht="14.65" customHeight="1" x14ac:dyDescent="0.25">
      <c r="A1253" s="42" t="str">
        <f>_xlfn.XLOOKUP(StatementLookup[[#This Row],[TopicID]],TopicLookup[TopicID],TopicLookup[SyllabusSubject])</f>
        <v>Physics</v>
      </c>
      <c r="B1253" s="43">
        <f>_xlfn.XLOOKUP(StatementLookup[[#This Row],[TopicID]],TopicLookup[TopicID],TopicLookup[SyllabusKeyStage])</f>
        <v>4</v>
      </c>
      <c r="C1253" s="43" t="str">
        <f>_xlfn.XLOOKUP(StatementLookup[[#This Row],[TopicID]],topics!I:I,topics!D:D)</f>
        <v>KS4.Physics</v>
      </c>
      <c r="D1253" s="43" t="str">
        <f>_xlfn.XLOOKUP(StatementLookup[[#This Row],[TopicID]],topics!I:I,topics!E:E)</f>
        <v>Y11.Physics</v>
      </c>
      <c r="E1253" s="44" t="s">
        <v>90</v>
      </c>
      <c r="F1253" s="36" t="s">
        <v>10</v>
      </c>
      <c r="G1253" s="45">
        <v>7</v>
      </c>
      <c r="H1253" s="36">
        <v>4</v>
      </c>
      <c r="I1253" s="46">
        <v>2</v>
      </c>
      <c r="J125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P7</v>
      </c>
      <c r="K125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P7.4</v>
      </c>
      <c r="L125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P7.4.2</v>
      </c>
      <c r="M1253" s="26" t="str">
        <f>IF(ISERROR(_xlfn.XLOOKUP(StatementLookup[[#This Row],[TopicID]],TopicLookup[TopicID],TopicLookup[TopicTitle])),"",_xlfn.XLOOKUP(StatementLookup[[#This Row],[TopicID]],TopicLookup[TopicID],TopicLookup[TopicTitle]))</f>
        <v>Astronomy</v>
      </c>
      <c r="N1253" s="42" t="str">
        <f>IF(ISERROR(_xlfn.XLOOKUP(StatementLookup[[#This Row],[LessonID]],LessonLookup[LessonID],LessonLookup[LessonTitle])),"",_xlfn.XLOOKUP(StatementLookup[[#This Row],[LessonID]],LessonLookup[LessonID],LessonLookup[LessonTitle]))</f>
        <v>Red Shift</v>
      </c>
      <c r="O1253" s="1" t="str">
        <f>IF(StatementLookup[[#This Row],[LearningStatementEnter]]="",StatementLookup[[#This Row],[LearningStatementAuto]],StatementLookup[[#This Row],[LearningStatementEnter]])</f>
        <v>Describe the amount of red-shift observed in galaxies at different distances from Earth</v>
      </c>
      <c r="P1253" s="43" t="s">
        <v>2202</v>
      </c>
      <c r="Q1253" s="1" t="s">
        <v>2953</v>
      </c>
      <c r="R1253" s="1"/>
      <c r="S125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53" s="43"/>
      <c r="U1253" s="43"/>
      <c r="V1253" s="43"/>
      <c r="W1253" s="43"/>
      <c r="X1253" s="43"/>
      <c r="Y1253" s="43"/>
      <c r="Z1253" s="43"/>
      <c r="AA1253" s="43"/>
      <c r="AC1253" s="43"/>
      <c r="AD1253" s="43"/>
    </row>
    <row r="1254" spans="1:30" ht="14.65" customHeight="1" x14ac:dyDescent="0.25">
      <c r="A1254" s="42" t="str">
        <f>_xlfn.XLOOKUP(StatementLookup[[#This Row],[TopicID]],TopicLookup[TopicID],TopicLookup[SyllabusSubject])</f>
        <v>Physics</v>
      </c>
      <c r="B1254" s="43">
        <f>_xlfn.XLOOKUP(StatementLookup[[#This Row],[TopicID]],TopicLookup[TopicID],TopicLookup[SyllabusKeyStage])</f>
        <v>4</v>
      </c>
      <c r="C1254" s="43" t="str">
        <f>_xlfn.XLOOKUP(StatementLookup[[#This Row],[TopicID]],topics!I:I,topics!D:D)</f>
        <v>KS4.Physics</v>
      </c>
      <c r="D1254" s="43" t="str">
        <f>_xlfn.XLOOKUP(StatementLookup[[#This Row],[TopicID]],topics!I:I,topics!E:E)</f>
        <v>Y11.Physics</v>
      </c>
      <c r="E1254" s="44" t="s">
        <v>90</v>
      </c>
      <c r="F1254" s="36" t="s">
        <v>10</v>
      </c>
      <c r="G1254" s="45">
        <v>7</v>
      </c>
      <c r="H1254" s="36">
        <v>4</v>
      </c>
      <c r="I1254" s="46">
        <v>3</v>
      </c>
      <c r="J125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P7</v>
      </c>
      <c r="K125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P7.4</v>
      </c>
      <c r="L125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P7.4.3</v>
      </c>
      <c r="M1254" s="26" t="str">
        <f>IF(ISERROR(_xlfn.XLOOKUP(StatementLookup[[#This Row],[TopicID]],TopicLookup[TopicID],TopicLookup[TopicTitle])),"",_xlfn.XLOOKUP(StatementLookup[[#This Row],[TopicID]],TopicLookup[TopicID],TopicLookup[TopicTitle]))</f>
        <v>Astronomy</v>
      </c>
      <c r="N1254" s="42" t="str">
        <f>IF(ISERROR(_xlfn.XLOOKUP(StatementLookup[[#This Row],[LessonID]],LessonLookup[LessonID],LessonLookup[LessonTitle])),"",_xlfn.XLOOKUP(StatementLookup[[#This Row],[LessonID]],LessonLookup[LessonID],LessonLookup[LessonTitle]))</f>
        <v>Red Shift</v>
      </c>
      <c r="O1254" s="1" t="str">
        <f>IF(StatementLookup[[#This Row],[LearningStatementEnter]]="",StatementLookup[[#This Row],[LearningStatementAuto]],StatementLookup[[#This Row],[LearningStatementEnter]])</f>
        <v>Explain why the red-shift of galaxies provides evidence that the Universe is expanding</v>
      </c>
      <c r="P1254" s="43" t="s">
        <v>2203</v>
      </c>
      <c r="Q1254" s="1" t="s">
        <v>2953</v>
      </c>
      <c r="R1254" s="1"/>
      <c r="S125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54" s="43"/>
      <c r="U1254" s="43"/>
      <c r="V1254" s="43"/>
      <c r="W1254" s="43"/>
      <c r="X1254" s="43"/>
      <c r="Y1254" s="43"/>
      <c r="Z1254" s="43"/>
      <c r="AA1254" s="43"/>
      <c r="AC1254" s="43"/>
      <c r="AD1254" s="43"/>
    </row>
    <row r="1255" spans="1:30" ht="14.65" customHeight="1" x14ac:dyDescent="0.25">
      <c r="A1255" s="42" t="str">
        <f>_xlfn.XLOOKUP(StatementLookup[[#This Row],[TopicID]],TopicLookup[TopicID],TopicLookup[SyllabusSubject])</f>
        <v>Physics</v>
      </c>
      <c r="B1255" s="43">
        <f>_xlfn.XLOOKUP(StatementLookup[[#This Row],[TopicID]],TopicLookup[TopicID],TopicLookup[SyllabusKeyStage])</f>
        <v>4</v>
      </c>
      <c r="C1255" s="43" t="str">
        <f>_xlfn.XLOOKUP(StatementLookup[[#This Row],[TopicID]],topics!I:I,topics!D:D)</f>
        <v>KS4.Physics</v>
      </c>
      <c r="D1255" s="43" t="str">
        <f>_xlfn.XLOOKUP(StatementLookup[[#This Row],[TopicID]],topics!I:I,topics!E:E)</f>
        <v>Y11.Physics</v>
      </c>
      <c r="E1255" s="44" t="s">
        <v>90</v>
      </c>
      <c r="F1255" s="36" t="s">
        <v>10</v>
      </c>
      <c r="G1255" s="45">
        <v>7</v>
      </c>
      <c r="H1255" s="36">
        <v>5</v>
      </c>
      <c r="I1255" s="46">
        <v>1</v>
      </c>
      <c r="J125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P7</v>
      </c>
      <c r="K125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P7.5</v>
      </c>
      <c r="L125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P7.5.1</v>
      </c>
      <c r="M1255" s="26" t="str">
        <f>IF(ISERROR(_xlfn.XLOOKUP(StatementLookup[[#This Row],[TopicID]],TopicLookup[TopicID],TopicLookup[TopicTitle])),"",_xlfn.XLOOKUP(StatementLookup[[#This Row],[TopicID]],TopicLookup[TopicID],TopicLookup[TopicTitle]))</f>
        <v>Astronomy</v>
      </c>
      <c r="N1255" s="42" t="str">
        <f>IF(ISERROR(_xlfn.XLOOKUP(StatementLookup[[#This Row],[LessonID]],LessonLookup[LessonID],LessonLookup[LessonTitle])),"",_xlfn.XLOOKUP(StatementLookup[[#This Row],[LessonID]],LessonLookup[LessonID],LessonLookup[LessonTitle]))</f>
        <v>Origin Of The Universe</v>
      </c>
      <c r="O1255" s="1" t="str">
        <f>IF(StatementLookup[[#This Row],[LearningStatementEnter]]="",StatementLookup[[#This Row],[LearningStatementAuto]],StatementLookup[[#This Row],[LearningStatementEnter]])</f>
        <v>Describe the Steady State and Big Bang theories</v>
      </c>
      <c r="P1255" s="43" t="s">
        <v>2204</v>
      </c>
      <c r="Q1255" s="1" t="s">
        <v>2953</v>
      </c>
      <c r="R1255" s="1"/>
      <c r="S125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55" s="43"/>
      <c r="U1255" s="43"/>
      <c r="V1255" s="43"/>
      <c r="W1255" s="43"/>
      <c r="X1255" s="43"/>
      <c r="Y1255" s="43"/>
      <c r="Z1255" s="43"/>
      <c r="AA1255" s="43"/>
      <c r="AC1255" s="43"/>
      <c r="AD1255" s="43"/>
    </row>
    <row r="1256" spans="1:30" ht="14.65" customHeight="1" x14ac:dyDescent="0.25">
      <c r="A1256" s="42" t="str">
        <f>_xlfn.XLOOKUP(StatementLookup[[#This Row],[TopicID]],TopicLookup[TopicID],TopicLookup[SyllabusSubject])</f>
        <v>Physics</v>
      </c>
      <c r="B1256" s="43">
        <f>_xlfn.XLOOKUP(StatementLookup[[#This Row],[TopicID]],TopicLookup[TopicID],TopicLookup[SyllabusKeyStage])</f>
        <v>4</v>
      </c>
      <c r="C1256" s="43" t="str">
        <f>_xlfn.XLOOKUP(StatementLookup[[#This Row],[TopicID]],topics!I:I,topics!D:D)</f>
        <v>KS4.Physics</v>
      </c>
      <c r="D1256" s="43" t="str">
        <f>_xlfn.XLOOKUP(StatementLookup[[#This Row],[TopicID]],topics!I:I,topics!E:E)</f>
        <v>Y11.Physics</v>
      </c>
      <c r="E1256" s="44" t="s">
        <v>90</v>
      </c>
      <c r="F1256" s="36" t="s">
        <v>10</v>
      </c>
      <c r="G1256" s="45">
        <v>7</v>
      </c>
      <c r="H1256" s="36">
        <v>5</v>
      </c>
      <c r="I1256" s="46">
        <v>2</v>
      </c>
      <c r="J125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P7</v>
      </c>
      <c r="K125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P7.5</v>
      </c>
      <c r="L125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P7.5.2</v>
      </c>
      <c r="M1256" s="26" t="str">
        <f>IF(ISERROR(_xlfn.XLOOKUP(StatementLookup[[#This Row],[TopicID]],TopicLookup[TopicID],TopicLookup[TopicTitle])),"",_xlfn.XLOOKUP(StatementLookup[[#This Row],[TopicID]],TopicLookup[TopicID],TopicLookup[TopicTitle]))</f>
        <v>Astronomy</v>
      </c>
      <c r="N1256" s="42" t="str">
        <f>IF(ISERROR(_xlfn.XLOOKUP(StatementLookup[[#This Row],[LessonID]],LessonLookup[LessonID],LessonLookup[LessonTitle])),"",_xlfn.XLOOKUP(StatementLookup[[#This Row],[LessonID]],LessonLookup[LessonID],LessonLookup[LessonTitle]))</f>
        <v>Origin Of The Universe</v>
      </c>
      <c r="O1256" s="1" t="str">
        <f>IF(StatementLookup[[#This Row],[LearningStatementEnter]]="",StatementLookup[[#This Row],[LearningStatementAuto]],StatementLookup[[#This Row],[LearningStatementEnter]])</f>
        <v>Compare the Steady State and Big Bang theories</v>
      </c>
      <c r="P1256" s="43" t="s">
        <v>2205</v>
      </c>
      <c r="Q1256" s="1" t="s">
        <v>2953</v>
      </c>
      <c r="R1256" s="1"/>
      <c r="S125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56" s="43"/>
      <c r="U1256" s="43"/>
      <c r="V1256" s="43"/>
      <c r="W1256" s="43"/>
      <c r="X1256" s="43"/>
      <c r="Y1256" s="43"/>
      <c r="Z1256" s="43"/>
      <c r="AA1256" s="43"/>
      <c r="AC1256" s="43"/>
      <c r="AD1256" s="43"/>
    </row>
    <row r="1257" spans="1:30" ht="14.65" customHeight="1" x14ac:dyDescent="0.25">
      <c r="A1257" s="42" t="str">
        <f>_xlfn.XLOOKUP(StatementLookup[[#This Row],[TopicID]],TopicLookup[TopicID],TopicLookup[SyllabusSubject])</f>
        <v>Physics</v>
      </c>
      <c r="B1257" s="43">
        <f>_xlfn.XLOOKUP(StatementLookup[[#This Row],[TopicID]],TopicLookup[TopicID],TopicLookup[SyllabusKeyStage])</f>
        <v>4</v>
      </c>
      <c r="C1257" s="43" t="str">
        <f>_xlfn.XLOOKUP(StatementLookup[[#This Row],[TopicID]],topics!I:I,topics!D:D)</f>
        <v>KS4.Physics</v>
      </c>
      <c r="D1257" s="43" t="str">
        <f>_xlfn.XLOOKUP(StatementLookup[[#This Row],[TopicID]],topics!I:I,topics!E:E)</f>
        <v>Y11.Physics</v>
      </c>
      <c r="E1257" s="44" t="s">
        <v>90</v>
      </c>
      <c r="F1257" s="36" t="s">
        <v>10</v>
      </c>
      <c r="G1257" s="45">
        <v>7</v>
      </c>
      <c r="H1257" s="36">
        <v>5</v>
      </c>
      <c r="I1257" s="46">
        <v>3</v>
      </c>
      <c r="J125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P7</v>
      </c>
      <c r="K125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P7.5</v>
      </c>
      <c r="L125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P7.5.3</v>
      </c>
      <c r="M1257" s="26" t="str">
        <f>IF(ISERROR(_xlfn.XLOOKUP(StatementLookup[[#This Row],[TopicID]],TopicLookup[TopicID],TopicLookup[TopicTitle])),"",_xlfn.XLOOKUP(StatementLookup[[#This Row],[TopicID]],TopicLookup[TopicID],TopicLookup[TopicTitle]))</f>
        <v>Astronomy</v>
      </c>
      <c r="N1257" s="42" t="str">
        <f>IF(ISERROR(_xlfn.XLOOKUP(StatementLookup[[#This Row],[LessonID]],LessonLookup[LessonID],LessonLookup[LessonTitle])),"",_xlfn.XLOOKUP(StatementLookup[[#This Row],[LessonID]],LessonLookup[LessonID],LessonLookup[LessonTitle]))</f>
        <v>Origin Of The Universe</v>
      </c>
      <c r="O1257" s="1" t="str">
        <f>IF(StatementLookup[[#This Row],[LearningStatementEnter]]="",StatementLookup[[#This Row],[LearningStatementAuto]],StatementLookup[[#This Row],[LearningStatementEnter]])</f>
        <v>Describe the evidence supporting the Big Bang theory</v>
      </c>
      <c r="P1257" s="43" t="s">
        <v>2206</v>
      </c>
      <c r="Q1257" s="1" t="s">
        <v>2953</v>
      </c>
      <c r="R1257" s="1"/>
      <c r="S125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57" s="43"/>
      <c r="U1257" s="43"/>
      <c r="V1257" s="43"/>
      <c r="W1257" s="43"/>
      <c r="X1257" s="43"/>
      <c r="Y1257" s="43"/>
      <c r="Z1257" s="43"/>
      <c r="AA1257" s="43"/>
      <c r="AC1257" s="43"/>
      <c r="AD1257" s="43"/>
    </row>
    <row r="1258" spans="1:30" ht="14.65" customHeight="1" x14ac:dyDescent="0.25">
      <c r="A1258" s="42" t="str">
        <f>_xlfn.XLOOKUP(StatementLookup[[#This Row],[TopicID]],TopicLookup[TopicID],TopicLookup[SyllabusSubject])</f>
        <v>Physics</v>
      </c>
      <c r="B1258" s="43">
        <f>_xlfn.XLOOKUP(StatementLookup[[#This Row],[TopicID]],TopicLookup[TopicID],TopicLookup[SyllabusKeyStage])</f>
        <v>4</v>
      </c>
      <c r="C1258" s="43" t="str">
        <f>_xlfn.XLOOKUP(StatementLookup[[#This Row],[TopicID]],topics!I:I,topics!D:D)</f>
        <v>KS4.Physics</v>
      </c>
      <c r="D1258" s="43" t="str">
        <f>_xlfn.XLOOKUP(StatementLookup[[#This Row],[TopicID]],topics!I:I,topics!E:E)</f>
        <v>Y11.Physics</v>
      </c>
      <c r="E1258" s="44" t="s">
        <v>90</v>
      </c>
      <c r="F1258" s="36" t="s">
        <v>10</v>
      </c>
      <c r="G1258" s="45">
        <v>7</v>
      </c>
      <c r="H1258" s="36">
        <v>5</v>
      </c>
      <c r="I1258" s="46">
        <v>4</v>
      </c>
      <c r="J125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P7</v>
      </c>
      <c r="K125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P7.5</v>
      </c>
      <c r="L125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P7.5.4</v>
      </c>
      <c r="M1258" s="26" t="str">
        <f>IF(ISERROR(_xlfn.XLOOKUP(StatementLookup[[#This Row],[TopicID]],TopicLookup[TopicID],TopicLookup[TopicTitle])),"",_xlfn.XLOOKUP(StatementLookup[[#This Row],[TopicID]],TopicLookup[TopicID],TopicLookup[TopicTitle]))</f>
        <v>Astronomy</v>
      </c>
      <c r="N1258" s="42" t="str">
        <f>IF(ISERROR(_xlfn.XLOOKUP(StatementLookup[[#This Row],[LessonID]],LessonLookup[LessonID],LessonLookup[LessonTitle])),"",_xlfn.XLOOKUP(StatementLookup[[#This Row],[LessonID]],LessonLookup[LessonID],LessonLookup[LessonTitle]))</f>
        <v>Origin Of The Universe</v>
      </c>
      <c r="O1258" s="1" t="str">
        <f>IF(StatementLookup[[#This Row],[LearningStatementEnter]]="",StatementLookup[[#This Row],[LearningStatementAuto]],StatementLookup[[#This Row],[LearningStatementEnter]])</f>
        <v>Explain why the Big Bang theory is the currently accepted model</v>
      </c>
      <c r="P1258" s="43" t="s">
        <v>2207</v>
      </c>
      <c r="Q1258" s="1" t="s">
        <v>2953</v>
      </c>
      <c r="R1258" s="1"/>
      <c r="S125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58" s="43"/>
      <c r="U1258" s="43"/>
      <c r="V1258" s="43"/>
      <c r="W1258" s="43"/>
      <c r="X1258" s="43"/>
      <c r="Y1258" s="43"/>
      <c r="Z1258" s="43"/>
      <c r="AA1258" s="43"/>
      <c r="AC1258" s="43"/>
      <c r="AD1258" s="43"/>
    </row>
    <row r="1259" spans="1:30" ht="14.65" customHeight="1" x14ac:dyDescent="0.25">
      <c r="A1259" s="42" t="str">
        <f>_xlfn.XLOOKUP(StatementLookup[[#This Row],[TopicID]],TopicLookup[TopicID],TopicLookup[SyllabusSubject])</f>
        <v>Physics</v>
      </c>
      <c r="B1259" s="43">
        <f>_xlfn.XLOOKUP(StatementLookup[[#This Row],[TopicID]],TopicLookup[TopicID],TopicLookup[SyllabusKeyStage])</f>
        <v>4</v>
      </c>
      <c r="C1259" s="43" t="str">
        <f>_xlfn.XLOOKUP(StatementLookup[[#This Row],[TopicID]],topics!I:I,topics!D:D)</f>
        <v>KS4.Physics</v>
      </c>
      <c r="D1259" s="43" t="str">
        <f>_xlfn.XLOOKUP(StatementLookup[[#This Row],[TopicID]],topics!I:I,topics!E:E)</f>
        <v>Y11.Physics</v>
      </c>
      <c r="E1259" s="44" t="s">
        <v>90</v>
      </c>
      <c r="F1259" s="36" t="s">
        <v>10</v>
      </c>
      <c r="G1259" s="45">
        <v>7</v>
      </c>
      <c r="H1259" s="36">
        <v>5</v>
      </c>
      <c r="I1259" s="46">
        <v>5</v>
      </c>
      <c r="J125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P7</v>
      </c>
      <c r="K125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P7.5</v>
      </c>
      <c r="L125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P7.5.5</v>
      </c>
      <c r="M1259" s="26" t="str">
        <f>IF(ISERROR(_xlfn.XLOOKUP(StatementLookup[[#This Row],[TopicID]],TopicLookup[TopicID],TopicLookup[TopicTitle])),"",_xlfn.XLOOKUP(StatementLookup[[#This Row],[TopicID]],TopicLookup[TopicID],TopicLookup[TopicTitle]))</f>
        <v>Astronomy</v>
      </c>
      <c r="N1259" s="42" t="str">
        <f>IF(ISERROR(_xlfn.XLOOKUP(StatementLookup[[#This Row],[LessonID]],LessonLookup[LessonID],LessonLookup[LessonTitle])),"",_xlfn.XLOOKUP(StatementLookup[[#This Row],[LessonID]],LessonLookup[LessonID],LessonLookup[LessonTitle]))</f>
        <v>Origin Of The Universe</v>
      </c>
      <c r="O1259" s="1" t="str">
        <f>IF(StatementLookup[[#This Row],[LearningStatementEnter]]="",StatementLookup[[#This Row],[LearningStatementAuto]],StatementLookup[[#This Row],[LearningStatementEnter]])</f>
        <v>Explain how both theories of the origin of the Universe account for red-shift</v>
      </c>
      <c r="P1259" s="43" t="s">
        <v>2208</v>
      </c>
      <c r="Q1259" s="1" t="s">
        <v>2953</v>
      </c>
      <c r="R1259" s="1"/>
      <c r="S125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59" s="43"/>
      <c r="U1259" s="43"/>
      <c r="V1259" s="43"/>
      <c r="W1259" s="43"/>
      <c r="X1259" s="43"/>
      <c r="Y1259" s="43"/>
      <c r="Z1259" s="43"/>
      <c r="AA1259" s="43"/>
      <c r="AC1259" s="43"/>
      <c r="AD1259" s="43"/>
    </row>
    <row r="1260" spans="1:30" ht="14.65" customHeight="1" x14ac:dyDescent="0.25">
      <c r="A1260" s="42" t="str">
        <f>_xlfn.XLOOKUP(StatementLookup[[#This Row],[TopicID]],TopicLookup[TopicID],TopicLookup[SyllabusSubject])</f>
        <v>Physics</v>
      </c>
      <c r="B1260" s="43">
        <f>_xlfn.XLOOKUP(StatementLookup[[#This Row],[TopicID]],TopicLookup[TopicID],TopicLookup[SyllabusKeyStage])</f>
        <v>4</v>
      </c>
      <c r="C1260" s="43" t="str">
        <f>_xlfn.XLOOKUP(StatementLookup[[#This Row],[TopicID]],topics!I:I,topics!D:D)</f>
        <v>KS4.Physics</v>
      </c>
      <c r="D1260" s="43" t="str">
        <f>_xlfn.XLOOKUP(StatementLookup[[#This Row],[TopicID]],topics!I:I,topics!E:E)</f>
        <v>Y11.Physics</v>
      </c>
      <c r="E1260" s="44" t="s">
        <v>90</v>
      </c>
      <c r="F1260" s="36" t="s">
        <v>10</v>
      </c>
      <c r="G1260" s="45">
        <v>7</v>
      </c>
      <c r="H1260" s="36">
        <v>5</v>
      </c>
      <c r="I1260" s="46">
        <v>6</v>
      </c>
      <c r="J126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P7</v>
      </c>
      <c r="K126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P7.5</v>
      </c>
      <c r="L126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P7.5.6</v>
      </c>
      <c r="M1260" s="26" t="str">
        <f>IF(ISERROR(_xlfn.XLOOKUP(StatementLookup[[#This Row],[TopicID]],TopicLookup[TopicID],TopicLookup[TopicTitle])),"",_xlfn.XLOOKUP(StatementLookup[[#This Row],[TopicID]],TopicLookup[TopicID],TopicLookup[TopicTitle]))</f>
        <v>Astronomy</v>
      </c>
      <c r="N1260" s="42" t="str">
        <f>IF(ISERROR(_xlfn.XLOOKUP(StatementLookup[[#This Row],[LessonID]],LessonLookup[LessonID],LessonLookup[LessonTitle])),"",_xlfn.XLOOKUP(StatementLookup[[#This Row],[LessonID]],LessonLookup[LessonID],LessonLookup[LessonTitle]))</f>
        <v>Origin Of The Universe</v>
      </c>
      <c r="O1260" s="1" t="str">
        <f>IF(StatementLookup[[#This Row],[LearningStatementEnter]]="",StatementLookup[[#This Row],[LearningStatementAuto]],StatementLookup[[#This Row],[LearningStatementEnter]])</f>
        <v>Explain how the discovery of the CMB radiation led to the Big Bang theory becoming the currently accepted model</v>
      </c>
      <c r="P1260" s="43" t="s">
        <v>2209</v>
      </c>
      <c r="Q1260" s="1" t="s">
        <v>2953</v>
      </c>
      <c r="R1260" s="1"/>
      <c r="S126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60" s="43"/>
      <c r="U1260" s="43"/>
      <c r="V1260" s="43"/>
      <c r="W1260" s="43"/>
      <c r="X1260" s="43"/>
      <c r="Y1260" s="43"/>
      <c r="Z1260" s="43"/>
      <c r="AA1260" s="43"/>
      <c r="AC1260" s="43"/>
      <c r="AD1260" s="43"/>
    </row>
    <row r="1261" spans="1:30" ht="14.65" customHeight="1" x14ac:dyDescent="0.25">
      <c r="A1261" s="42" t="str">
        <f>_xlfn.XLOOKUP(StatementLookup[[#This Row],[TopicID]],TopicLookup[TopicID],TopicLookup[SyllabusSubject])</f>
        <v>Physics</v>
      </c>
      <c r="B1261" s="43">
        <f>_xlfn.XLOOKUP(StatementLookup[[#This Row],[TopicID]],TopicLookup[TopicID],TopicLookup[SyllabusKeyStage])</f>
        <v>4</v>
      </c>
      <c r="C1261" s="43" t="str">
        <f>_xlfn.XLOOKUP(StatementLookup[[#This Row],[TopicID]],topics!I:I,topics!D:D)</f>
        <v>KS4.Physics</v>
      </c>
      <c r="D1261" s="43" t="str">
        <f>_xlfn.XLOOKUP(StatementLookup[[#This Row],[TopicID]],topics!I:I,topics!E:E)</f>
        <v>Y11.Physics</v>
      </c>
      <c r="E1261" s="44" t="s">
        <v>90</v>
      </c>
      <c r="F1261" s="36" t="s">
        <v>10</v>
      </c>
      <c r="G1261" s="45">
        <v>7</v>
      </c>
      <c r="H1261" s="36" t="s">
        <v>8</v>
      </c>
      <c r="I1261" s="46">
        <v>1</v>
      </c>
      <c r="J126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P7</v>
      </c>
      <c r="K126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P7.F</v>
      </c>
      <c r="L126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P7.F.1</v>
      </c>
      <c r="M1261" s="26" t="str">
        <f>IF(ISERROR(_xlfn.XLOOKUP(StatementLookup[[#This Row],[TopicID]],TopicLookup[TopicID],TopicLookup[TopicTitle])),"",_xlfn.XLOOKUP(StatementLookup[[#This Row],[TopicID]],TopicLookup[TopicID],TopicLookup[TopicTitle]))</f>
        <v>Astronomy</v>
      </c>
      <c r="N1261" s="42" t="str">
        <f>IF(ISERROR(_xlfn.XLOOKUP(StatementLookup[[#This Row],[LessonID]],LessonLookup[LessonID],LessonLookup[LessonTitle])),"",_xlfn.XLOOKUP(StatementLookup[[#This Row],[LessonID]],LessonLookup[LessonID],LessonLookup[LessonTitle]))</f>
        <v>Test feedback: P7 Astronomy</v>
      </c>
      <c r="O1261" s="1" t="str">
        <f>IF(StatementLookup[[#This Row],[LearningStatementEnter]]="",StatementLookup[[#This Row],[LearningStatementAuto]],StatementLookup[[#This Row],[LearningStatementEnter]])</f>
        <v>Review WWW &amp; EBI for topic P7 Astronomy</v>
      </c>
      <c r="P1261" s="43"/>
      <c r="Q1261" s="1" t="s">
        <v>2954</v>
      </c>
      <c r="R1261" s="1"/>
      <c r="S126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WWW &amp; EBI for topic P7 Astronomy</v>
      </c>
      <c r="T1261" s="43"/>
      <c r="U1261" s="43"/>
      <c r="V1261" s="43"/>
      <c r="W1261" s="43"/>
      <c r="X1261" s="43"/>
      <c r="Y1261" s="43"/>
      <c r="Z1261" s="43"/>
      <c r="AA1261" s="43"/>
      <c r="AC1261" s="43"/>
      <c r="AD1261" s="43"/>
    </row>
    <row r="1262" spans="1:30" ht="14.65" customHeight="1" x14ac:dyDescent="0.25">
      <c r="A1262" s="42" t="str">
        <f>_xlfn.XLOOKUP(StatementLookup[[#This Row],[TopicID]],TopicLookup[TopicID],TopicLookup[SyllabusSubject])</f>
        <v>Physics</v>
      </c>
      <c r="B1262" s="43">
        <f>_xlfn.XLOOKUP(StatementLookup[[#This Row],[TopicID]],TopicLookup[TopicID],TopicLookup[SyllabusKeyStage])</f>
        <v>4</v>
      </c>
      <c r="C1262" s="43" t="str">
        <f>_xlfn.XLOOKUP(StatementLookup[[#This Row],[TopicID]],topics!I:I,topics!D:D)</f>
        <v>KS4.Physics</v>
      </c>
      <c r="D1262" s="43" t="str">
        <f>_xlfn.XLOOKUP(StatementLookup[[#This Row],[TopicID]],topics!I:I,topics!E:E)</f>
        <v>Y11.Physics</v>
      </c>
      <c r="E1262" s="44" t="s">
        <v>90</v>
      </c>
      <c r="F1262" s="36" t="s">
        <v>10</v>
      </c>
      <c r="G1262" s="45">
        <v>7</v>
      </c>
      <c r="H1262" s="36" t="s">
        <v>6</v>
      </c>
      <c r="I1262" s="46">
        <v>1</v>
      </c>
      <c r="J126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P7</v>
      </c>
      <c r="K126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P7.R</v>
      </c>
      <c r="L126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P7.R.1</v>
      </c>
      <c r="M1262" s="26" t="str">
        <f>IF(ISERROR(_xlfn.XLOOKUP(StatementLookup[[#This Row],[TopicID]],TopicLookup[TopicID],TopicLookup[TopicTitle])),"",_xlfn.XLOOKUP(StatementLookup[[#This Row],[TopicID]],TopicLookup[TopicID],TopicLookup[TopicTitle]))</f>
        <v>Astronomy</v>
      </c>
      <c r="N1262" s="42" t="str">
        <f>IF(ISERROR(_xlfn.XLOOKUP(StatementLookup[[#This Row],[LessonID]],LessonLookup[LessonID],LessonLookup[LessonTitle])),"",_xlfn.XLOOKUP(StatementLookup[[#This Row],[LessonID]],LessonLookup[LessonID],LessonLookup[LessonTitle]))</f>
        <v>Revision of topic P7 Astronomy</v>
      </c>
      <c r="O1262" s="1" t="str">
        <f>IF(StatementLookup[[#This Row],[LearningStatementEnter]]="",StatementLookup[[#This Row],[LearningStatementAuto]],StatementLookup[[#This Row],[LearningStatementEnter]])</f>
        <v>Review topic P7 Astronomy</v>
      </c>
      <c r="P1262" s="43"/>
      <c r="Q1262" s="1" t="s">
        <v>2954</v>
      </c>
      <c r="R1262" s="1"/>
      <c r="S126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topic P7 Astronomy</v>
      </c>
      <c r="T1262" s="43"/>
      <c r="U1262" s="43"/>
      <c r="V1262" s="43"/>
      <c r="W1262" s="43"/>
      <c r="X1262" s="43"/>
      <c r="Y1262" s="43"/>
      <c r="Z1262" s="43"/>
      <c r="AA1262" s="43"/>
      <c r="AC1262" s="43"/>
      <c r="AD1262" s="43"/>
    </row>
    <row r="1263" spans="1:30" ht="14.65" customHeight="1" x14ac:dyDescent="0.25">
      <c r="A1263" s="42" t="str">
        <f>_xlfn.XLOOKUP(StatementLookup[[#This Row],[TopicID]],TopicLookup[TopicID],TopicLookup[SyllabusSubject])</f>
        <v>Physics</v>
      </c>
      <c r="B1263" s="43">
        <f>_xlfn.XLOOKUP(StatementLookup[[#This Row],[TopicID]],TopicLookup[TopicID],TopicLookup[SyllabusKeyStage])</f>
        <v>4</v>
      </c>
      <c r="C1263" s="43" t="str">
        <f>_xlfn.XLOOKUP(StatementLookup[[#This Row],[TopicID]],topics!I:I,topics!D:D)</f>
        <v>KS4.Physics</v>
      </c>
      <c r="D1263" s="43" t="str">
        <f>_xlfn.XLOOKUP(StatementLookup[[#This Row],[TopicID]],topics!I:I,topics!E:E)</f>
        <v>Y11.Physics</v>
      </c>
      <c r="E1263" s="44" t="s">
        <v>90</v>
      </c>
      <c r="F1263" s="36" t="s">
        <v>10</v>
      </c>
      <c r="G1263" s="45">
        <v>7</v>
      </c>
      <c r="H1263" s="36" t="s">
        <v>7</v>
      </c>
      <c r="I1263" s="46">
        <v>1</v>
      </c>
      <c r="J126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P7</v>
      </c>
      <c r="K126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P7.T</v>
      </c>
      <c r="L126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P7.T.1</v>
      </c>
      <c r="M1263" s="26" t="str">
        <f>IF(ISERROR(_xlfn.XLOOKUP(StatementLookup[[#This Row],[TopicID]],TopicLookup[TopicID],TopicLookup[TopicTitle])),"",_xlfn.XLOOKUP(StatementLookup[[#This Row],[TopicID]],TopicLookup[TopicID],TopicLookup[TopicTitle]))</f>
        <v>Astronomy</v>
      </c>
      <c r="N1263" s="42" t="str">
        <f>IF(ISERROR(_xlfn.XLOOKUP(StatementLookup[[#This Row],[LessonID]],LessonLookup[LessonID],LessonLookup[LessonTitle])),"",_xlfn.XLOOKUP(StatementLookup[[#This Row],[LessonID]],LessonLookup[LessonID],LessonLookup[LessonTitle]))</f>
        <v>Topic test: P7 Astronomy</v>
      </c>
      <c r="O1263" s="1" t="str">
        <f>IF(StatementLookup[[#This Row],[LearningStatementEnter]]="",StatementLookup[[#This Row],[LearningStatementAuto]],StatementLookup[[#This Row],[LearningStatementEnter]])</f>
        <v>Test understanding of topic P7 Astronomy</v>
      </c>
      <c r="P1263" s="43"/>
      <c r="Q1263" s="1" t="s">
        <v>2954</v>
      </c>
      <c r="R1263" s="1"/>
      <c r="S126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Test understanding of topic P7 Astronomy</v>
      </c>
      <c r="T1263" s="43"/>
      <c r="U1263" s="43"/>
      <c r="V1263" s="43"/>
      <c r="W1263" s="43"/>
      <c r="X1263" s="43"/>
      <c r="Y1263" s="43"/>
      <c r="Z1263" s="43"/>
      <c r="AA1263" s="43"/>
      <c r="AC1263" s="43"/>
      <c r="AD1263" s="43"/>
    </row>
    <row r="1264" spans="1:30" ht="14.65" customHeight="1" x14ac:dyDescent="0.25">
      <c r="A1264" s="42" t="str">
        <f>_xlfn.XLOOKUP(StatementLookup[[#This Row],[TopicID]],TopicLookup[TopicID],TopicLookup[SyllabusSubject])</f>
        <v>Physics</v>
      </c>
      <c r="B1264" s="43">
        <f>_xlfn.XLOOKUP(StatementLookup[[#This Row],[TopicID]],TopicLookup[TopicID],TopicLookup[SyllabusKeyStage])</f>
        <v>4</v>
      </c>
      <c r="C1264" s="43" t="str">
        <f>_xlfn.XLOOKUP(StatementLookup[[#This Row],[TopicID]],topics!I:I,topics!D:D)</f>
        <v>KS4.Physics</v>
      </c>
      <c r="D1264" s="43" t="str">
        <f>_xlfn.XLOOKUP(StatementLookup[[#This Row],[TopicID]],topics!I:I,topics!E:E)</f>
        <v>Y9.Physics</v>
      </c>
      <c r="E1264" s="44" t="s">
        <v>90</v>
      </c>
      <c r="F1264" s="36" t="s">
        <v>10</v>
      </c>
      <c r="G1264" s="45">
        <v>8</v>
      </c>
      <c r="H1264" s="36">
        <v>1</v>
      </c>
      <c r="I1264" s="46">
        <v>1</v>
      </c>
      <c r="J126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P8</v>
      </c>
      <c r="K126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P8.1</v>
      </c>
      <c r="L126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P8.1.1</v>
      </c>
      <c r="M1264" s="26" t="str">
        <f>IF(ISERROR(_xlfn.XLOOKUP(StatementLookup[[#This Row],[TopicID]],TopicLookup[TopicID],TopicLookup[TopicTitle])),"",_xlfn.XLOOKUP(StatementLookup[[#This Row],[TopicID]],TopicLookup[TopicID],TopicLookup[TopicTitle]))</f>
        <v>Energy - Forces Doing Work</v>
      </c>
      <c r="N1264" s="42" t="str">
        <f>IF(ISERROR(_xlfn.XLOOKUP(StatementLookup[[#This Row],[LessonID]],LessonLookup[LessonID],LessonLookup[LessonTitle])),"",_xlfn.XLOOKUP(StatementLookup[[#This Row],[LessonID]],LessonLookup[LessonID],LessonLookup[LessonTitle]))</f>
        <v>Work And Power</v>
      </c>
      <c r="O1264" s="1" t="str">
        <f>IF(StatementLookup[[#This Row],[LearningStatementEnter]]="",StatementLookup[[#This Row],[LearningStatementAuto]],StatementLookup[[#This Row],[LearningStatementEnter]])</f>
        <v xml:space="preserve">Describe some ways in which the energy of a system can be changed.  </v>
      </c>
      <c r="P1264" s="43" t="s">
        <v>2210</v>
      </c>
      <c r="Q1264" s="1" t="s">
        <v>2953</v>
      </c>
      <c r="R1264" s="1"/>
      <c r="S126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64" s="43"/>
      <c r="U1264" s="43"/>
      <c r="V1264" s="43"/>
      <c r="W1264" s="43"/>
      <c r="X1264" s="43"/>
      <c r="Y1264" s="43"/>
      <c r="Z1264" s="43"/>
      <c r="AA1264" s="43"/>
      <c r="AC1264" s="43"/>
      <c r="AD1264" s="43"/>
    </row>
    <row r="1265" spans="1:30" ht="14.65" customHeight="1" x14ac:dyDescent="0.25">
      <c r="A1265" s="42" t="str">
        <f>_xlfn.XLOOKUP(StatementLookup[[#This Row],[TopicID]],TopicLookup[TopicID],TopicLookup[SyllabusSubject])</f>
        <v>Physics</v>
      </c>
      <c r="B1265" s="43">
        <f>_xlfn.XLOOKUP(StatementLookup[[#This Row],[TopicID]],TopicLookup[TopicID],TopicLookup[SyllabusKeyStage])</f>
        <v>4</v>
      </c>
      <c r="C1265" s="43" t="str">
        <f>_xlfn.XLOOKUP(StatementLookup[[#This Row],[TopicID]],topics!I:I,topics!D:D)</f>
        <v>KS4.Physics</v>
      </c>
      <c r="D1265" s="43" t="str">
        <f>_xlfn.XLOOKUP(StatementLookup[[#This Row],[TopicID]],topics!I:I,topics!E:E)</f>
        <v>Y9.Physics</v>
      </c>
      <c r="E1265" s="44" t="s">
        <v>90</v>
      </c>
      <c r="F1265" s="36" t="s">
        <v>10</v>
      </c>
      <c r="G1265" s="45">
        <v>8</v>
      </c>
      <c r="H1265" s="36">
        <v>1</v>
      </c>
      <c r="I1265" s="46">
        <v>2</v>
      </c>
      <c r="J126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P8</v>
      </c>
      <c r="K126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P8.1</v>
      </c>
      <c r="L126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P8.1.2</v>
      </c>
      <c r="M1265" s="26" t="str">
        <f>IF(ISERROR(_xlfn.XLOOKUP(StatementLookup[[#This Row],[TopicID]],TopicLookup[TopicID],TopicLookup[TopicTitle])),"",_xlfn.XLOOKUP(StatementLookup[[#This Row],[TopicID]],TopicLookup[TopicID],TopicLookup[TopicTitle]))</f>
        <v>Energy - Forces Doing Work</v>
      </c>
      <c r="N1265" s="42" t="str">
        <f>IF(ISERROR(_xlfn.XLOOKUP(StatementLookup[[#This Row],[LessonID]],LessonLookup[LessonID],LessonLookup[LessonTitle])),"",_xlfn.XLOOKUP(StatementLookup[[#This Row],[LessonID]],LessonLookup[LessonID],LessonLookup[LessonTitle]))</f>
        <v>Work And Power</v>
      </c>
      <c r="O1265" s="1" t="str">
        <f>IF(StatementLookup[[#This Row],[LearningStatementEnter]]="",StatementLookup[[#This Row],[LearningStatementAuto]],StatementLookup[[#This Row],[LearningStatementEnter]])</f>
        <v>Measure the work done by a force</v>
      </c>
      <c r="P1265" s="43" t="s">
        <v>2211</v>
      </c>
      <c r="Q1265" s="1" t="s">
        <v>2953</v>
      </c>
      <c r="R1265" s="1"/>
      <c r="S126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65" s="43"/>
      <c r="U1265" s="43"/>
      <c r="V1265" s="43"/>
      <c r="W1265" s="43"/>
      <c r="X1265" s="43"/>
      <c r="Y1265" s="43"/>
      <c r="Z1265" s="43"/>
      <c r="AA1265" s="43"/>
      <c r="AC1265" s="43"/>
      <c r="AD1265" s="43"/>
    </row>
    <row r="1266" spans="1:30" ht="14.65" customHeight="1" x14ac:dyDescent="0.25">
      <c r="A1266" s="42" t="str">
        <f>_xlfn.XLOOKUP(StatementLookup[[#This Row],[TopicID]],TopicLookup[TopicID],TopicLookup[SyllabusSubject])</f>
        <v>Physics</v>
      </c>
      <c r="B1266" s="43">
        <f>_xlfn.XLOOKUP(StatementLookup[[#This Row],[TopicID]],TopicLookup[TopicID],TopicLookup[SyllabusKeyStage])</f>
        <v>4</v>
      </c>
      <c r="C1266" s="43" t="str">
        <f>_xlfn.XLOOKUP(StatementLookup[[#This Row],[TopicID]],topics!I:I,topics!D:D)</f>
        <v>KS4.Physics</v>
      </c>
      <c r="D1266" s="43" t="str">
        <f>_xlfn.XLOOKUP(StatementLookup[[#This Row],[TopicID]],topics!I:I,topics!E:E)</f>
        <v>Y9.Physics</v>
      </c>
      <c r="E1266" s="44" t="s">
        <v>90</v>
      </c>
      <c r="F1266" s="36" t="s">
        <v>10</v>
      </c>
      <c r="G1266" s="45">
        <v>8</v>
      </c>
      <c r="H1266" s="36">
        <v>1</v>
      </c>
      <c r="I1266" s="46">
        <v>3</v>
      </c>
      <c r="J126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P8</v>
      </c>
      <c r="K126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P8.1</v>
      </c>
      <c r="L126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P8.1.3</v>
      </c>
      <c r="M1266" s="26" t="str">
        <f>IF(ISERROR(_xlfn.XLOOKUP(StatementLookup[[#This Row],[TopicID]],TopicLookup[TopicID],TopicLookup[TopicTitle])),"",_xlfn.XLOOKUP(StatementLookup[[#This Row],[TopicID]],TopicLookup[TopicID],TopicLookup[TopicTitle]))</f>
        <v>Energy - Forces Doing Work</v>
      </c>
      <c r="N1266" s="42" t="str">
        <f>IF(ISERROR(_xlfn.XLOOKUP(StatementLookup[[#This Row],[LessonID]],LessonLookup[LessonID],LessonLookup[LessonTitle])),"",_xlfn.XLOOKUP(StatementLookup[[#This Row],[LessonID]],LessonLookup[LessonID],LessonLookup[LessonTitle]))</f>
        <v>Work And Power</v>
      </c>
      <c r="O1266" s="1" t="str">
        <f>IF(StatementLookup[[#This Row],[LearningStatementEnter]]="",StatementLookup[[#This Row],[LearningStatementAuto]],StatementLookup[[#This Row],[LearningStatementEnter]])</f>
        <v>Recall and use the equation linking work done, force and distance</v>
      </c>
      <c r="P1266" s="43" t="s">
        <v>2212</v>
      </c>
      <c r="Q1266" s="1" t="s">
        <v>2953</v>
      </c>
      <c r="R1266" s="1"/>
      <c r="S126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66" s="43"/>
      <c r="U1266" s="43"/>
      <c r="V1266" s="43"/>
      <c r="W1266" s="43"/>
      <c r="X1266" s="43"/>
      <c r="Y1266" s="43"/>
      <c r="Z1266" s="43"/>
      <c r="AA1266" s="43"/>
      <c r="AC1266" s="43"/>
      <c r="AD1266" s="43"/>
    </row>
    <row r="1267" spans="1:30" ht="14.65" customHeight="1" x14ac:dyDescent="0.25">
      <c r="A1267" s="42" t="str">
        <f>_xlfn.XLOOKUP(StatementLookup[[#This Row],[TopicID]],TopicLookup[TopicID],TopicLookup[SyllabusSubject])</f>
        <v>Physics</v>
      </c>
      <c r="B1267" s="43">
        <f>_xlfn.XLOOKUP(StatementLookup[[#This Row],[TopicID]],TopicLookup[TopicID],TopicLookup[SyllabusKeyStage])</f>
        <v>4</v>
      </c>
      <c r="C1267" s="43" t="str">
        <f>_xlfn.XLOOKUP(StatementLookup[[#This Row],[TopicID]],topics!I:I,topics!D:D)</f>
        <v>KS4.Physics</v>
      </c>
      <c r="D1267" s="43" t="str">
        <f>_xlfn.XLOOKUP(StatementLookup[[#This Row],[TopicID]],topics!I:I,topics!E:E)</f>
        <v>Y9.Physics</v>
      </c>
      <c r="E1267" s="44" t="s">
        <v>90</v>
      </c>
      <c r="F1267" s="36" t="s">
        <v>10</v>
      </c>
      <c r="G1267" s="45">
        <v>8</v>
      </c>
      <c r="H1267" s="36">
        <v>1</v>
      </c>
      <c r="I1267" s="46">
        <v>4</v>
      </c>
      <c r="J126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P8</v>
      </c>
      <c r="K126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P8.1</v>
      </c>
      <c r="L126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P8.1.4</v>
      </c>
      <c r="M1267" s="26" t="str">
        <f>IF(ISERROR(_xlfn.XLOOKUP(StatementLookup[[#This Row],[TopicID]],TopicLookup[TopicID],TopicLookup[TopicTitle])),"",_xlfn.XLOOKUP(StatementLookup[[#This Row],[TopicID]],TopicLookup[TopicID],TopicLookup[TopicTitle]))</f>
        <v>Energy - Forces Doing Work</v>
      </c>
      <c r="N1267" s="42" t="str">
        <f>IF(ISERROR(_xlfn.XLOOKUP(StatementLookup[[#This Row],[LessonID]],LessonLookup[LessonID],LessonLookup[LessonTitle])),"",_xlfn.XLOOKUP(StatementLookup[[#This Row],[LessonID]],LessonLookup[LessonID],LessonLookup[LessonTitle]))</f>
        <v>Work And Power</v>
      </c>
      <c r="O1267" s="1" t="str">
        <f>IF(StatementLookup[[#This Row],[LearningStatementEnter]]="",StatementLookup[[#This Row],[LearningStatementAuto]],StatementLookup[[#This Row],[LearningStatementEnter]])</f>
        <v>Explain what power means</v>
      </c>
      <c r="P1267" s="43" t="s">
        <v>2213</v>
      </c>
      <c r="Q1267" s="1" t="s">
        <v>2953</v>
      </c>
      <c r="R1267" s="1"/>
      <c r="S126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67" s="43"/>
      <c r="U1267" s="43"/>
      <c r="V1267" s="43"/>
      <c r="W1267" s="43"/>
      <c r="X1267" s="43"/>
      <c r="Y1267" s="43"/>
      <c r="Z1267" s="43"/>
      <c r="AA1267" s="43"/>
      <c r="AC1267" s="43"/>
      <c r="AD1267" s="43"/>
    </row>
    <row r="1268" spans="1:30" ht="14.65" customHeight="1" x14ac:dyDescent="0.25">
      <c r="A1268" s="42" t="str">
        <f>_xlfn.XLOOKUP(StatementLookup[[#This Row],[TopicID]],TopicLookup[TopicID],TopicLookup[SyllabusSubject])</f>
        <v>Physics</v>
      </c>
      <c r="B1268" s="43">
        <f>_xlfn.XLOOKUP(StatementLookup[[#This Row],[TopicID]],TopicLookup[TopicID],TopicLookup[SyllabusKeyStage])</f>
        <v>4</v>
      </c>
      <c r="C1268" s="43" t="str">
        <f>_xlfn.XLOOKUP(StatementLookup[[#This Row],[TopicID]],topics!I:I,topics!D:D)</f>
        <v>KS4.Physics</v>
      </c>
      <c r="D1268" s="43" t="str">
        <f>_xlfn.XLOOKUP(StatementLookup[[#This Row],[TopicID]],topics!I:I,topics!E:E)</f>
        <v>Y9.Physics</v>
      </c>
      <c r="E1268" s="44" t="s">
        <v>90</v>
      </c>
      <c r="F1268" s="36" t="s">
        <v>10</v>
      </c>
      <c r="G1268" s="45">
        <v>8</v>
      </c>
      <c r="H1268" s="36">
        <v>1</v>
      </c>
      <c r="I1268" s="46">
        <v>5</v>
      </c>
      <c r="J126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P8</v>
      </c>
      <c r="K126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P8.1</v>
      </c>
      <c r="L126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P8.1.5</v>
      </c>
      <c r="M1268" s="26" t="str">
        <f>IF(ISERROR(_xlfn.XLOOKUP(StatementLookup[[#This Row],[TopicID]],TopicLookup[TopicID],TopicLookup[TopicTitle])),"",_xlfn.XLOOKUP(StatementLookup[[#This Row],[TopicID]],TopicLookup[TopicID],TopicLookup[TopicTitle]))</f>
        <v>Energy - Forces Doing Work</v>
      </c>
      <c r="N1268" s="42" t="str">
        <f>IF(ISERROR(_xlfn.XLOOKUP(StatementLookup[[#This Row],[LessonID]],LessonLookup[LessonID],LessonLookup[LessonTitle])),"",_xlfn.XLOOKUP(StatementLookup[[#This Row],[LessonID]],LessonLookup[LessonID],LessonLookup[LessonTitle]))</f>
        <v>Work And Power</v>
      </c>
      <c r="O1268" s="1" t="str">
        <f>IF(StatementLookup[[#This Row],[LearningStatementEnter]]="",StatementLookup[[#This Row],[LearningStatementAuto]],StatementLookup[[#This Row],[LearningStatementEnter]])</f>
        <v>Recall and use the equation linking power, work done and time</v>
      </c>
      <c r="P1268" s="43" t="s">
        <v>2214</v>
      </c>
      <c r="Q1268" s="1" t="s">
        <v>2953</v>
      </c>
      <c r="R1268" s="1"/>
      <c r="S126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68" s="43"/>
      <c r="U1268" s="43"/>
      <c r="V1268" s="43"/>
      <c r="W1268" s="43"/>
      <c r="X1268" s="43"/>
      <c r="Y1268" s="43"/>
      <c r="Z1268" s="43"/>
      <c r="AA1268" s="43"/>
      <c r="AC1268" s="43"/>
      <c r="AD1268" s="43"/>
    </row>
    <row r="1269" spans="1:30" ht="14.65" customHeight="1" x14ac:dyDescent="0.25">
      <c r="A1269" s="42" t="str">
        <f>_xlfn.XLOOKUP(StatementLookup[[#This Row],[TopicID]],TopicLookup[TopicID],TopicLookup[SyllabusSubject])</f>
        <v>Physics</v>
      </c>
      <c r="B1269" s="43">
        <f>_xlfn.XLOOKUP(StatementLookup[[#This Row],[TopicID]],TopicLookup[TopicID],TopicLookup[SyllabusKeyStage])</f>
        <v>4</v>
      </c>
      <c r="C1269" s="43" t="str">
        <f>_xlfn.XLOOKUP(StatementLookup[[#This Row],[TopicID]],topics!I:I,topics!D:D)</f>
        <v>KS4.Physics</v>
      </c>
      <c r="D1269" s="43" t="str">
        <f>_xlfn.XLOOKUP(StatementLookup[[#This Row],[TopicID]],topics!I:I,topics!E:E)</f>
        <v>Y11.Physics</v>
      </c>
      <c r="E1269" s="44" t="s">
        <v>90</v>
      </c>
      <c r="F1269" s="36" t="s">
        <v>10</v>
      </c>
      <c r="G1269" s="45">
        <v>9</v>
      </c>
      <c r="H1269" s="36">
        <v>1</v>
      </c>
      <c r="I1269" s="46">
        <v>1</v>
      </c>
      <c r="J126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P9</v>
      </c>
      <c r="K126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P9.1</v>
      </c>
      <c r="L126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P9.1.1</v>
      </c>
      <c r="M1269" s="26" t="str">
        <f>IF(ISERROR(_xlfn.XLOOKUP(StatementLookup[[#This Row],[TopicID]],TopicLookup[TopicID],TopicLookup[TopicTitle])),"",_xlfn.XLOOKUP(StatementLookup[[#This Row],[TopicID]],TopicLookup[TopicID],TopicLookup[TopicTitle]))</f>
        <v>Forces And Their Effects</v>
      </c>
      <c r="N1269" s="42" t="str">
        <f>IF(ISERROR(_xlfn.XLOOKUP(StatementLookup[[#This Row],[LessonID]],LessonLookup[LessonID],LessonLookup[LessonTitle])),"",_xlfn.XLOOKUP(StatementLookup[[#This Row],[LessonID]],LessonLookup[LessonID],LessonLookup[LessonTitle]))</f>
        <v>Objects Affecting Each Other</v>
      </c>
      <c r="O1269" s="1" t="str">
        <f>IF(StatementLookup[[#This Row],[LearningStatementEnter]]="",StatementLookup[[#This Row],[LearningStatementAuto]],StatementLookup[[#This Row],[LearningStatementEnter]])</f>
        <v>Describe the effect of a gravitational field on objects</v>
      </c>
      <c r="P1269" s="43" t="s">
        <v>2215</v>
      </c>
      <c r="Q1269" s="1" t="s">
        <v>2953</v>
      </c>
      <c r="R1269" s="1"/>
      <c r="S126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69" s="43"/>
      <c r="U1269" s="43"/>
      <c r="V1269" s="43"/>
      <c r="W1269" s="43"/>
      <c r="X1269" s="43"/>
      <c r="Y1269" s="43"/>
      <c r="Z1269" s="43"/>
      <c r="AA1269" s="43"/>
      <c r="AC1269" s="43"/>
      <c r="AD1269" s="43"/>
    </row>
    <row r="1270" spans="1:30" ht="14.65" customHeight="1" x14ac:dyDescent="0.25">
      <c r="A1270" s="42" t="str">
        <f>_xlfn.XLOOKUP(StatementLookup[[#This Row],[TopicID]],TopicLookup[TopicID],TopicLookup[SyllabusSubject])</f>
        <v>Physics</v>
      </c>
      <c r="B1270" s="43">
        <f>_xlfn.XLOOKUP(StatementLookup[[#This Row],[TopicID]],TopicLookup[TopicID],TopicLookup[SyllabusKeyStage])</f>
        <v>4</v>
      </c>
      <c r="C1270" s="43" t="str">
        <f>_xlfn.XLOOKUP(StatementLookup[[#This Row],[TopicID]],topics!I:I,topics!D:D)</f>
        <v>KS4.Physics</v>
      </c>
      <c r="D1270" s="43" t="str">
        <f>_xlfn.XLOOKUP(StatementLookup[[#This Row],[TopicID]],topics!I:I,topics!E:E)</f>
        <v>Y11.Physics</v>
      </c>
      <c r="E1270" s="44" t="s">
        <v>90</v>
      </c>
      <c r="F1270" s="36" t="s">
        <v>10</v>
      </c>
      <c r="G1270" s="45">
        <v>9</v>
      </c>
      <c r="H1270" s="36">
        <v>1</v>
      </c>
      <c r="I1270" s="46">
        <v>2</v>
      </c>
      <c r="J127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P9</v>
      </c>
      <c r="K127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P9.1</v>
      </c>
      <c r="L127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P9.1.2</v>
      </c>
      <c r="M1270" s="26" t="str">
        <f>IF(ISERROR(_xlfn.XLOOKUP(StatementLookup[[#This Row],[TopicID]],TopicLookup[TopicID],TopicLookup[TopicTitle])),"",_xlfn.XLOOKUP(StatementLookup[[#This Row],[TopicID]],TopicLookup[TopicID],TopicLookup[TopicTitle]))</f>
        <v>Forces And Their Effects</v>
      </c>
      <c r="N1270" s="42" t="str">
        <f>IF(ISERROR(_xlfn.XLOOKUP(StatementLookup[[#This Row],[LessonID]],LessonLookup[LessonID],LessonLookup[LessonTitle])),"",_xlfn.XLOOKUP(StatementLookup[[#This Row],[LessonID]],LessonLookup[LessonID],LessonLookup[LessonTitle]))</f>
        <v>Objects Affecting Each Other</v>
      </c>
      <c r="O1270" s="1" t="str">
        <f>IF(StatementLookup[[#This Row],[LearningStatementEnter]]="",StatementLookup[[#This Row],[LearningStatementAuto]],StatementLookup[[#This Row],[LearningStatementEnter]])</f>
        <v>Describe the effects of magnetic fields on objects</v>
      </c>
      <c r="P1270" s="43" t="s">
        <v>2216</v>
      </c>
      <c r="Q1270" s="1" t="s">
        <v>2953</v>
      </c>
      <c r="R1270" s="1"/>
      <c r="S1270"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70" s="43"/>
      <c r="U1270" s="43"/>
      <c r="V1270" s="43"/>
      <c r="W1270" s="43"/>
      <c r="X1270" s="43"/>
      <c r="Y1270" s="43"/>
      <c r="Z1270" s="43"/>
      <c r="AA1270" s="43"/>
      <c r="AC1270" s="43"/>
      <c r="AD1270" s="43"/>
    </row>
    <row r="1271" spans="1:30" ht="14.65" customHeight="1" x14ac:dyDescent="0.25">
      <c r="A1271" s="42" t="str">
        <f>_xlfn.XLOOKUP(StatementLookup[[#This Row],[TopicID]],TopicLookup[TopicID],TopicLookup[SyllabusSubject])</f>
        <v>Physics</v>
      </c>
      <c r="B1271" s="43">
        <f>_xlfn.XLOOKUP(StatementLookup[[#This Row],[TopicID]],TopicLookup[TopicID],TopicLookup[SyllabusKeyStage])</f>
        <v>4</v>
      </c>
      <c r="C1271" s="43" t="str">
        <f>_xlfn.XLOOKUP(StatementLookup[[#This Row],[TopicID]],topics!I:I,topics!D:D)</f>
        <v>KS4.Physics</v>
      </c>
      <c r="D1271" s="43" t="str">
        <f>_xlfn.XLOOKUP(StatementLookup[[#This Row],[TopicID]],topics!I:I,topics!E:E)</f>
        <v>Y11.Physics</v>
      </c>
      <c r="E1271" s="44" t="s">
        <v>90</v>
      </c>
      <c r="F1271" s="36" t="s">
        <v>10</v>
      </c>
      <c r="G1271" s="45">
        <v>9</v>
      </c>
      <c r="H1271" s="36">
        <v>1</v>
      </c>
      <c r="I1271" s="46">
        <v>3</v>
      </c>
      <c r="J127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P9</v>
      </c>
      <c r="K127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P9.1</v>
      </c>
      <c r="L127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P9.1.3</v>
      </c>
      <c r="M1271" s="26" t="str">
        <f>IF(ISERROR(_xlfn.XLOOKUP(StatementLookup[[#This Row],[TopicID]],TopicLookup[TopicID],TopicLookup[TopicTitle])),"",_xlfn.XLOOKUP(StatementLookup[[#This Row],[TopicID]],TopicLookup[TopicID],TopicLookup[TopicTitle]))</f>
        <v>Forces And Their Effects</v>
      </c>
      <c r="N1271" s="42" t="str">
        <f>IF(ISERROR(_xlfn.XLOOKUP(StatementLookup[[#This Row],[LessonID]],LessonLookup[LessonID],LessonLookup[LessonTitle])),"",_xlfn.XLOOKUP(StatementLookup[[#This Row],[LessonID]],LessonLookup[LessonID],LessonLookup[LessonTitle]))</f>
        <v>Objects Affecting Each Other</v>
      </c>
      <c r="O1271" s="1" t="str">
        <f>IF(StatementLookup[[#This Row],[LearningStatementEnter]]="",StatementLookup[[#This Row],[LearningStatementAuto]],StatementLookup[[#This Row],[LearningStatementEnter]])</f>
        <v>Describe the forces that can occur when objects are in contact with each other</v>
      </c>
      <c r="P1271" s="43" t="s">
        <v>2217</v>
      </c>
      <c r="Q1271" s="1" t="s">
        <v>2953</v>
      </c>
      <c r="R1271" s="1"/>
      <c r="S1271"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71" s="43"/>
      <c r="U1271" s="43"/>
      <c r="V1271" s="43"/>
      <c r="W1271" s="43"/>
      <c r="X1271" s="43"/>
      <c r="Y1271" s="43"/>
      <c r="Z1271" s="43"/>
      <c r="AA1271" s="43"/>
      <c r="AC1271" s="43"/>
      <c r="AD1271" s="43"/>
    </row>
    <row r="1272" spans="1:30" ht="14.65" customHeight="1" x14ac:dyDescent="0.25">
      <c r="A1272" s="42" t="str">
        <f>_xlfn.XLOOKUP(StatementLookup[[#This Row],[TopicID]],TopicLookup[TopicID],TopicLookup[SyllabusSubject])</f>
        <v>Physics</v>
      </c>
      <c r="B1272" s="43">
        <f>_xlfn.XLOOKUP(StatementLookup[[#This Row],[TopicID]],TopicLookup[TopicID],TopicLookup[SyllabusKeyStage])</f>
        <v>4</v>
      </c>
      <c r="C1272" s="43" t="str">
        <f>_xlfn.XLOOKUP(StatementLookup[[#This Row],[TopicID]],topics!I:I,topics!D:D)</f>
        <v>KS4.Physics</v>
      </c>
      <c r="D1272" s="43" t="str">
        <f>_xlfn.XLOOKUP(StatementLookup[[#This Row],[TopicID]],topics!I:I,topics!E:E)</f>
        <v>Y11.Physics</v>
      </c>
      <c r="E1272" s="44" t="s">
        <v>90</v>
      </c>
      <c r="F1272" s="36" t="s">
        <v>10</v>
      </c>
      <c r="G1272" s="45">
        <v>9</v>
      </c>
      <c r="H1272" s="36">
        <v>1</v>
      </c>
      <c r="I1272" s="46">
        <v>4</v>
      </c>
      <c r="J127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P9</v>
      </c>
      <c r="K127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P9.1</v>
      </c>
      <c r="L127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P9.1.4</v>
      </c>
      <c r="M1272" s="26" t="str">
        <f>IF(ISERROR(_xlfn.XLOOKUP(StatementLookup[[#This Row],[TopicID]],TopicLookup[TopicID],TopicLookup[TopicTitle])),"",_xlfn.XLOOKUP(StatementLookup[[#This Row],[TopicID]],TopicLookup[TopicID],TopicLookup[TopicTitle]))</f>
        <v>Forces And Their Effects</v>
      </c>
      <c r="N1272" s="42" t="str">
        <f>IF(ISERROR(_xlfn.XLOOKUP(StatementLookup[[#This Row],[LessonID]],LessonLookup[LessonID],LessonLookup[LessonTitle])),"",_xlfn.XLOOKUP(StatementLookup[[#This Row],[LessonID]],LessonLookup[LessonID],LessonLookup[LessonTitle]))</f>
        <v>Objects Affecting Each Other</v>
      </c>
      <c r="O1272" s="1" t="str">
        <f>IF(StatementLookup[[#This Row],[LearningStatementEnter]]="",StatementLookup[[#This Row],[LearningStatementAuto]],StatementLookup[[#This Row],[LearningStatementEnter]])</f>
        <v>Describe the effects of electrostatic fields on objects</v>
      </c>
      <c r="P1272" s="43" t="s">
        <v>2218</v>
      </c>
      <c r="Q1272" s="1" t="s">
        <v>2953</v>
      </c>
      <c r="R1272" s="1"/>
      <c r="S1272"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72" s="43"/>
      <c r="U1272" s="43"/>
      <c r="V1272" s="43"/>
      <c r="W1272" s="43"/>
      <c r="X1272" s="43"/>
      <c r="Y1272" s="43"/>
      <c r="Z1272" s="43"/>
      <c r="AA1272" s="43"/>
      <c r="AC1272" s="43"/>
      <c r="AD1272" s="43"/>
    </row>
    <row r="1273" spans="1:30" ht="14.65" customHeight="1" x14ac:dyDescent="0.25">
      <c r="A1273" s="42" t="str">
        <f>_xlfn.XLOOKUP(StatementLookup[[#This Row],[TopicID]],TopicLookup[TopicID],TopicLookup[SyllabusSubject])</f>
        <v>Physics</v>
      </c>
      <c r="B1273" s="43">
        <f>_xlfn.XLOOKUP(StatementLookup[[#This Row],[TopicID]],TopicLookup[TopicID],TopicLookup[SyllabusKeyStage])</f>
        <v>4</v>
      </c>
      <c r="C1273" s="43" t="str">
        <f>_xlfn.XLOOKUP(StatementLookup[[#This Row],[TopicID]],topics!I:I,topics!D:D)</f>
        <v>KS4.Physics</v>
      </c>
      <c r="D1273" s="43" t="str">
        <f>_xlfn.XLOOKUP(StatementLookup[[#This Row],[TopicID]],topics!I:I,topics!E:E)</f>
        <v>Y11.Physics</v>
      </c>
      <c r="E1273" s="44" t="s">
        <v>90</v>
      </c>
      <c r="F1273" s="36" t="s">
        <v>10</v>
      </c>
      <c r="G1273" s="45">
        <v>9</v>
      </c>
      <c r="H1273" s="36">
        <v>1</v>
      </c>
      <c r="I1273" s="46">
        <v>5</v>
      </c>
      <c r="J127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P9</v>
      </c>
      <c r="K127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P9.1</v>
      </c>
      <c r="L127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P9.1.5</v>
      </c>
      <c r="M1273" s="26" t="str">
        <f>IF(ISERROR(_xlfn.XLOOKUP(StatementLookup[[#This Row],[TopicID]],TopicLookup[TopicID],TopicLookup[TopicTitle])),"",_xlfn.XLOOKUP(StatementLookup[[#This Row],[TopicID]],TopicLookup[TopicID],TopicLookup[TopicTitle]))</f>
        <v>Forces And Their Effects</v>
      </c>
      <c r="N1273" s="42" t="str">
        <f>IF(ISERROR(_xlfn.XLOOKUP(StatementLookup[[#This Row],[LessonID]],LessonLookup[LessonID],LessonLookup[LessonTitle])),"",_xlfn.XLOOKUP(StatementLookup[[#This Row],[LessonID]],LessonLookup[LessonID],LessonLookup[LessonTitle]))</f>
        <v>Objects Affecting Each Other</v>
      </c>
      <c r="O1273" s="1" t="str">
        <f>IF(StatementLookup[[#This Row],[LearningStatementEnter]]="",StatementLookup[[#This Row],[LearningStatementAuto]],StatementLookup[[#This Row],[LearningStatementEnter]])</f>
        <v>Describe how pairs of forces occur when objects affect each other</v>
      </c>
      <c r="P1273" s="43" t="s">
        <v>2219</v>
      </c>
      <c r="Q1273" s="1" t="s">
        <v>2953</v>
      </c>
      <c r="R1273" s="1"/>
      <c r="S1273"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73" s="43"/>
      <c r="U1273" s="43"/>
      <c r="V1273" s="43"/>
      <c r="W1273" s="43"/>
      <c r="X1273" s="43"/>
      <c r="Y1273" s="43"/>
      <c r="Z1273" s="43"/>
      <c r="AA1273" s="43"/>
      <c r="AC1273" s="43"/>
      <c r="AD1273" s="43"/>
    </row>
    <row r="1274" spans="1:30" ht="14.65" customHeight="1" x14ac:dyDescent="0.25">
      <c r="A1274" s="42" t="str">
        <f>_xlfn.XLOOKUP(StatementLookup[[#This Row],[TopicID]],TopicLookup[TopicID],TopicLookup[SyllabusSubject])</f>
        <v>Physics</v>
      </c>
      <c r="B1274" s="43">
        <f>_xlfn.XLOOKUP(StatementLookup[[#This Row],[TopicID]],TopicLookup[TopicID],TopicLookup[SyllabusKeyStage])</f>
        <v>4</v>
      </c>
      <c r="C1274" s="43" t="str">
        <f>_xlfn.XLOOKUP(StatementLookup[[#This Row],[TopicID]],topics!I:I,topics!D:D)</f>
        <v>KS4.Physics</v>
      </c>
      <c r="D1274" s="43" t="str">
        <f>_xlfn.XLOOKUP(StatementLookup[[#This Row],[TopicID]],topics!I:I,topics!E:E)</f>
        <v>Y11.Physics</v>
      </c>
      <c r="E1274" s="44" t="s">
        <v>90</v>
      </c>
      <c r="F1274" s="36" t="s">
        <v>10</v>
      </c>
      <c r="G1274" s="45">
        <v>9</v>
      </c>
      <c r="H1274" s="36">
        <v>1</v>
      </c>
      <c r="I1274" s="46">
        <v>6</v>
      </c>
      <c r="J127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P9</v>
      </c>
      <c r="K127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P9.1</v>
      </c>
      <c r="L127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P9.1.6</v>
      </c>
      <c r="M1274" s="26" t="str">
        <f>IF(ISERROR(_xlfn.XLOOKUP(StatementLookup[[#This Row],[TopicID]],TopicLookup[TopicID],TopicLookup[TopicTitle])),"",_xlfn.XLOOKUP(StatementLookup[[#This Row],[TopicID]],TopicLookup[TopicID],TopicLookup[TopicTitle]))</f>
        <v>Forces And Their Effects</v>
      </c>
      <c r="N1274" s="42" t="str">
        <f>IF(ISERROR(_xlfn.XLOOKUP(StatementLookup[[#This Row],[LessonID]],LessonLookup[LessonID],LessonLookup[LessonTitle])),"",_xlfn.XLOOKUP(StatementLookup[[#This Row],[LessonID]],LessonLookup[LessonID],LessonLookup[LessonTitle]))</f>
        <v>Objects Affecting Each Other</v>
      </c>
      <c r="O1274" s="1" t="str">
        <f>IF(StatementLookup[[#This Row],[LearningStatementEnter]]="",StatementLookup[[#This Row],[LearningStatementAuto]],StatementLookup[[#This Row],[LearningStatementEnter]])</f>
        <v>Use examples to explain the difference between vector and scalar quantities</v>
      </c>
      <c r="P1274" s="43" t="s">
        <v>2220</v>
      </c>
      <c r="Q1274" s="1" t="s">
        <v>2953</v>
      </c>
      <c r="R1274" s="1"/>
      <c r="S127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74" s="43"/>
      <c r="U1274" s="43"/>
      <c r="V1274" s="43"/>
      <c r="W1274" s="43"/>
      <c r="X1274" s="43"/>
      <c r="Y1274" s="43"/>
      <c r="Z1274" s="43"/>
      <c r="AA1274" s="43"/>
      <c r="AC1274" s="43"/>
      <c r="AD1274" s="43"/>
    </row>
    <row r="1275" spans="1:30" ht="14.65" customHeight="1" x14ac:dyDescent="0.25">
      <c r="A1275" s="42" t="str">
        <f>_xlfn.XLOOKUP(StatementLookup[[#This Row],[TopicID]],TopicLookup[TopicID],TopicLookup[SyllabusSubject])</f>
        <v>Physics</v>
      </c>
      <c r="B1275" s="43">
        <f>_xlfn.XLOOKUP(StatementLookup[[#This Row],[TopicID]],TopicLookup[TopicID],TopicLookup[SyllabusKeyStage])</f>
        <v>4</v>
      </c>
      <c r="C1275" s="43" t="str">
        <f>_xlfn.XLOOKUP(StatementLookup[[#This Row],[TopicID]],topics!I:I,topics!D:D)</f>
        <v>KS4.Physics</v>
      </c>
      <c r="D1275" s="43" t="str">
        <f>_xlfn.XLOOKUP(StatementLookup[[#This Row],[TopicID]],topics!I:I,topics!E:E)</f>
        <v>Y11.Physics</v>
      </c>
      <c r="E1275" s="44" t="s">
        <v>90</v>
      </c>
      <c r="F1275" s="36" t="s">
        <v>10</v>
      </c>
      <c r="G1275" s="45">
        <v>9</v>
      </c>
      <c r="H1275" s="36">
        <v>2</v>
      </c>
      <c r="I1275" s="46">
        <v>1</v>
      </c>
      <c r="J127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P9</v>
      </c>
      <c r="K127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P9.2</v>
      </c>
      <c r="L127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P9.2.1</v>
      </c>
      <c r="M1275" s="26" t="str">
        <f>IF(ISERROR(_xlfn.XLOOKUP(StatementLookup[[#This Row],[TopicID]],TopicLookup[TopicID],TopicLookup[TopicTitle])),"",_xlfn.XLOOKUP(StatementLookup[[#This Row],[TopicID]],TopicLookup[TopicID],TopicLookup[TopicTitle]))</f>
        <v>Forces And Their Effects</v>
      </c>
      <c r="N1275" s="42" t="str">
        <f>IF(ISERROR(_xlfn.XLOOKUP(StatementLookup[[#This Row],[LessonID]],LessonLookup[LessonID],LessonLookup[LessonTitle])),"",_xlfn.XLOOKUP(StatementLookup[[#This Row],[LessonID]],LessonLookup[LessonID],LessonLookup[LessonTitle]))</f>
        <v>Vector Diagrams</v>
      </c>
      <c r="O1275" s="1" t="str">
        <f>IF(StatementLookup[[#This Row],[LearningStatementEnter]]="",StatementLookup[[#This Row],[LearningStatementAuto]],StatementLookup[[#This Row],[LearningStatementEnter]])</f>
        <v>Describe how to resolve forces</v>
      </c>
      <c r="P1275" s="43" t="s">
        <v>2221</v>
      </c>
      <c r="Q1275" s="1" t="s">
        <v>2953</v>
      </c>
      <c r="R1275" s="1"/>
      <c r="S1275"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75" s="43"/>
      <c r="U1275" s="43"/>
      <c r="V1275" s="43"/>
      <c r="W1275" s="43"/>
      <c r="X1275" s="43"/>
      <c r="Y1275" s="43"/>
      <c r="Z1275" s="43"/>
      <c r="AA1275" s="43"/>
      <c r="AC1275" s="43"/>
      <c r="AD1275" s="43"/>
    </row>
    <row r="1276" spans="1:30" ht="14.65" customHeight="1" x14ac:dyDescent="0.25">
      <c r="A1276" s="42" t="str">
        <f>_xlfn.XLOOKUP(StatementLookup[[#This Row],[TopicID]],TopicLookup[TopicID],TopicLookup[SyllabusSubject])</f>
        <v>Physics</v>
      </c>
      <c r="B1276" s="43">
        <f>_xlfn.XLOOKUP(StatementLookup[[#This Row],[TopicID]],TopicLookup[TopicID],TopicLookup[SyllabusKeyStage])</f>
        <v>4</v>
      </c>
      <c r="C1276" s="43" t="str">
        <f>_xlfn.XLOOKUP(StatementLookup[[#This Row],[TopicID]],topics!I:I,topics!D:D)</f>
        <v>KS4.Physics</v>
      </c>
      <c r="D1276" s="43" t="str">
        <f>_xlfn.XLOOKUP(StatementLookup[[#This Row],[TopicID]],topics!I:I,topics!E:E)</f>
        <v>Y11.Physics</v>
      </c>
      <c r="E1276" s="44" t="s">
        <v>90</v>
      </c>
      <c r="F1276" s="36" t="s">
        <v>10</v>
      </c>
      <c r="G1276" s="45">
        <v>9</v>
      </c>
      <c r="H1276" s="36">
        <v>2</v>
      </c>
      <c r="I1276" s="46">
        <v>2</v>
      </c>
      <c r="J127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P9</v>
      </c>
      <c r="K127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P9.2</v>
      </c>
      <c r="L127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P9.2.2</v>
      </c>
      <c r="M1276" s="26" t="str">
        <f>IF(ISERROR(_xlfn.XLOOKUP(StatementLookup[[#This Row],[TopicID]],TopicLookup[TopicID],TopicLookup[TopicTitle])),"",_xlfn.XLOOKUP(StatementLookup[[#This Row],[TopicID]],TopicLookup[TopicID],TopicLookup[TopicTitle]))</f>
        <v>Forces And Their Effects</v>
      </c>
      <c r="N1276" s="42" t="str">
        <f>IF(ISERROR(_xlfn.XLOOKUP(StatementLookup[[#This Row],[LessonID]],LessonLookup[LessonID],LessonLookup[LessonTitle])),"",_xlfn.XLOOKUP(StatementLookup[[#This Row],[LessonID]],LessonLookup[LessonID],LessonLookup[LessonTitle]))</f>
        <v>Vector Diagrams</v>
      </c>
      <c r="O1276" s="1" t="str">
        <f>IF(StatementLookup[[#This Row],[LearningStatementEnter]]="",StatementLookup[[#This Row],[LearningStatementAuto]],StatementLookup[[#This Row],[LearningStatementEnter]])</f>
        <v>Use scale drawings to work out the net force on an object</v>
      </c>
      <c r="P1276" s="43" t="s">
        <v>2222</v>
      </c>
      <c r="Q1276" s="1" t="s">
        <v>2953</v>
      </c>
      <c r="R1276" s="1"/>
      <c r="S127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76" s="43"/>
      <c r="U1276" s="43"/>
      <c r="V1276" s="43"/>
      <c r="W1276" s="43"/>
      <c r="X1276" s="43"/>
      <c r="Y1276" s="43"/>
      <c r="Z1276" s="43"/>
      <c r="AA1276" s="43"/>
      <c r="AC1276" s="43"/>
      <c r="AD1276" s="43"/>
    </row>
    <row r="1277" spans="1:30" ht="14.65" customHeight="1" x14ac:dyDescent="0.25">
      <c r="A1277" s="42" t="str">
        <f>_xlfn.XLOOKUP(StatementLookup[[#This Row],[TopicID]],TopicLookup[TopicID],TopicLookup[SyllabusSubject])</f>
        <v>Physics</v>
      </c>
      <c r="B1277" s="43">
        <f>_xlfn.XLOOKUP(StatementLookup[[#This Row],[TopicID]],TopicLookup[TopicID],TopicLookup[SyllabusKeyStage])</f>
        <v>4</v>
      </c>
      <c r="C1277" s="43" t="str">
        <f>_xlfn.XLOOKUP(StatementLookup[[#This Row],[TopicID]],topics!I:I,topics!D:D)</f>
        <v>KS4.Physics</v>
      </c>
      <c r="D1277" s="43" t="str">
        <f>_xlfn.XLOOKUP(StatementLookup[[#This Row],[TopicID]],topics!I:I,topics!E:E)</f>
        <v>Y11.Physics</v>
      </c>
      <c r="E1277" s="44" t="s">
        <v>90</v>
      </c>
      <c r="F1277" s="36" t="s">
        <v>10</v>
      </c>
      <c r="G1277" s="45">
        <v>9</v>
      </c>
      <c r="H1277" s="36">
        <v>2</v>
      </c>
      <c r="I1277" s="46">
        <v>3</v>
      </c>
      <c r="J127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P9</v>
      </c>
      <c r="K127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P9.2</v>
      </c>
      <c r="L127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P9.2.3</v>
      </c>
      <c r="M1277" s="26" t="str">
        <f>IF(ISERROR(_xlfn.XLOOKUP(StatementLookup[[#This Row],[TopicID]],TopicLookup[TopicID],TopicLookup[TopicTitle])),"",_xlfn.XLOOKUP(StatementLookup[[#This Row],[TopicID]],TopicLookup[TopicID],TopicLookup[TopicTitle]))</f>
        <v>Forces And Their Effects</v>
      </c>
      <c r="N1277" s="42" t="str">
        <f>IF(ISERROR(_xlfn.XLOOKUP(StatementLookup[[#This Row],[LessonID]],LessonLookup[LessonID],LessonLookup[LessonTitle])),"",_xlfn.XLOOKUP(StatementLookup[[#This Row],[LessonID]],LessonLookup[LessonID],LessonLookup[LessonTitle]))</f>
        <v>Vector Diagrams</v>
      </c>
      <c r="O1277" s="1" t="str">
        <f>IF(StatementLookup[[#This Row],[LearningStatementEnter]]="",StatementLookup[[#This Row],[LearningStatementAuto]],StatementLookup[[#This Row],[LearningStatementEnter]])</f>
        <v>Draw free body diagrams to represent the forces on an object</v>
      </c>
      <c r="P1277" s="43" t="s">
        <v>2223</v>
      </c>
      <c r="Q1277" s="1" t="s">
        <v>2953</v>
      </c>
      <c r="R1277" s="1"/>
      <c r="S1277"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77" s="43"/>
      <c r="U1277" s="43"/>
      <c r="V1277" s="43"/>
      <c r="W1277" s="43"/>
      <c r="X1277" s="43"/>
      <c r="Y1277" s="43"/>
      <c r="Z1277" s="43"/>
      <c r="AA1277" s="43"/>
      <c r="AC1277" s="43"/>
      <c r="AD1277" s="43"/>
    </row>
    <row r="1278" spans="1:30" ht="14.65" customHeight="1" x14ac:dyDescent="0.25">
      <c r="A1278" s="42" t="str">
        <f>_xlfn.XLOOKUP(StatementLookup[[#This Row],[TopicID]],TopicLookup[TopicID],TopicLookup[SyllabusSubject])</f>
        <v>Physics</v>
      </c>
      <c r="B1278" s="43">
        <f>_xlfn.XLOOKUP(StatementLookup[[#This Row],[TopicID]],TopicLookup[TopicID],TopicLookup[SyllabusKeyStage])</f>
        <v>4</v>
      </c>
      <c r="C1278" s="43" t="str">
        <f>_xlfn.XLOOKUP(StatementLookup[[#This Row],[TopicID]],topics!I:I,topics!D:D)</f>
        <v>KS4.Physics</v>
      </c>
      <c r="D1278" s="43" t="str">
        <f>_xlfn.XLOOKUP(StatementLookup[[#This Row],[TopicID]],topics!I:I,topics!E:E)</f>
        <v>Y11.Physics</v>
      </c>
      <c r="E1278" s="44" t="s">
        <v>90</v>
      </c>
      <c r="F1278" s="36" t="s">
        <v>10</v>
      </c>
      <c r="G1278" s="45">
        <v>9</v>
      </c>
      <c r="H1278" s="36">
        <v>2</v>
      </c>
      <c r="I1278" s="46">
        <v>4</v>
      </c>
      <c r="J127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P9</v>
      </c>
      <c r="K127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P9.2</v>
      </c>
      <c r="L127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P9.2.4</v>
      </c>
      <c r="M1278" s="26" t="str">
        <f>IF(ISERROR(_xlfn.XLOOKUP(StatementLookup[[#This Row],[TopicID]],TopicLookup[TopicID],TopicLookup[TopicTitle])),"",_xlfn.XLOOKUP(StatementLookup[[#This Row],[TopicID]],TopicLookup[TopicID],TopicLookup[TopicTitle]))</f>
        <v>Forces And Their Effects</v>
      </c>
      <c r="N1278" s="42" t="str">
        <f>IF(ISERROR(_xlfn.XLOOKUP(StatementLookup[[#This Row],[LessonID]],LessonLookup[LessonID],LessonLookup[LessonTitle])),"",_xlfn.XLOOKUP(StatementLookup[[#This Row],[LessonID]],LessonLookup[LessonID],LessonLookup[LessonTitle]))</f>
        <v>Vector Diagrams</v>
      </c>
      <c r="O1278" s="1" t="str">
        <f>IF(StatementLookup[[#This Row],[LearningStatementEnter]]="",StatementLookup[[#This Row],[LearningStatementAuto]],StatementLookup[[#This Row],[LearningStatementEnter]])</f>
        <v>Explain what happens in situations where several forces are acting on an object</v>
      </c>
      <c r="P1278" s="43" t="s">
        <v>2224</v>
      </c>
      <c r="Q1278" s="1" t="s">
        <v>2953</v>
      </c>
      <c r="R1278" s="1"/>
      <c r="S1278"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78" s="43"/>
      <c r="U1278" s="43"/>
      <c r="V1278" s="43"/>
      <c r="W1278" s="43"/>
      <c r="X1278" s="43"/>
      <c r="Y1278" s="43"/>
      <c r="Z1278" s="43"/>
      <c r="AA1278" s="43"/>
      <c r="AC1278" s="43"/>
      <c r="AD1278" s="43"/>
    </row>
    <row r="1279" spans="1:30" ht="14.65" customHeight="1" x14ac:dyDescent="0.25">
      <c r="A1279" s="42" t="str">
        <f>_xlfn.XLOOKUP(StatementLookup[[#This Row],[TopicID]],TopicLookup[TopicID],TopicLookup[SyllabusSubject])</f>
        <v>Physics</v>
      </c>
      <c r="B1279" s="43">
        <f>_xlfn.XLOOKUP(StatementLookup[[#This Row],[TopicID]],TopicLookup[TopicID],TopicLookup[SyllabusKeyStage])</f>
        <v>4</v>
      </c>
      <c r="C1279" s="43" t="str">
        <f>_xlfn.XLOOKUP(StatementLookup[[#This Row],[TopicID]],topics!I:I,topics!D:D)</f>
        <v>KS4.Physics</v>
      </c>
      <c r="D1279" s="43" t="str">
        <f>_xlfn.XLOOKUP(StatementLookup[[#This Row],[TopicID]],topics!I:I,topics!E:E)</f>
        <v>Y11.Physics</v>
      </c>
      <c r="E1279" s="44" t="s">
        <v>90</v>
      </c>
      <c r="F1279" s="36" t="s">
        <v>10</v>
      </c>
      <c r="G1279" s="45">
        <v>9</v>
      </c>
      <c r="H1279" s="36">
        <v>3</v>
      </c>
      <c r="I1279" s="46">
        <v>1</v>
      </c>
      <c r="J127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P9</v>
      </c>
      <c r="K127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P9.3</v>
      </c>
      <c r="L127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P9.3.1</v>
      </c>
      <c r="M1279" s="26" t="str">
        <f>IF(ISERROR(_xlfn.XLOOKUP(StatementLookup[[#This Row],[TopicID]],TopicLookup[TopicID],TopicLookup[TopicTitle])),"",_xlfn.XLOOKUP(StatementLookup[[#This Row],[TopicID]],TopicLookup[TopicID],TopicLookup[TopicTitle]))</f>
        <v>Forces And Their Effects</v>
      </c>
      <c r="N1279" s="42" t="str">
        <f>IF(ISERROR(_xlfn.XLOOKUP(StatementLookup[[#This Row],[LessonID]],LessonLookup[LessonID],LessonLookup[LessonTitle])),"",_xlfn.XLOOKUP(StatementLookup[[#This Row],[LessonID]],LessonLookup[LessonID],LessonLookup[LessonTitle]))</f>
        <v>Rotational Forces</v>
      </c>
      <c r="O1279" s="1" t="str">
        <f>IF(StatementLookup[[#This Row],[LearningStatementEnter]]="",StatementLookup[[#This Row],[LearningStatementAuto]],StatementLookup[[#This Row],[LearningStatementEnter]])</f>
        <v>Describe situations where forces can cause rotation</v>
      </c>
      <c r="P1279" s="1" t="s">
        <v>2225</v>
      </c>
      <c r="Q1279" s="1" t="s">
        <v>2953</v>
      </c>
      <c r="R1279" s="1"/>
      <c r="S127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79" s="43"/>
      <c r="U1279" s="43"/>
      <c r="V1279" s="43"/>
      <c r="W1279" s="43"/>
      <c r="X1279" s="43"/>
      <c r="Y1279" s="43"/>
      <c r="Z1279" s="43"/>
      <c r="AA1279" s="43"/>
      <c r="AC1279" s="43"/>
      <c r="AD1279" s="43"/>
    </row>
    <row r="1280" spans="1:30" ht="14.65" customHeight="1" x14ac:dyDescent="0.25">
      <c r="A1280" s="42" t="str">
        <f>_xlfn.XLOOKUP(StatementLookup[[#This Row],[TopicID]],TopicLookup[TopicID],TopicLookup[SyllabusSubject])</f>
        <v>Physics</v>
      </c>
      <c r="B1280" s="43">
        <f>_xlfn.XLOOKUP(StatementLookup[[#This Row],[TopicID]],TopicLookup[TopicID],TopicLookup[SyllabusKeyStage])</f>
        <v>4</v>
      </c>
      <c r="C1280" s="43" t="str">
        <f>_xlfn.XLOOKUP(StatementLookup[[#This Row],[TopicID]],topics!I:I,topics!D:D)</f>
        <v>KS4.Physics</v>
      </c>
      <c r="D1280" s="43" t="str">
        <f>_xlfn.XLOOKUP(StatementLookup[[#This Row],[TopicID]],topics!I:I,topics!E:E)</f>
        <v>Y11.Physics</v>
      </c>
      <c r="E1280" s="44" t="s">
        <v>90</v>
      </c>
      <c r="F1280" s="36" t="s">
        <v>10</v>
      </c>
      <c r="G1280" s="45">
        <v>9</v>
      </c>
      <c r="H1280" s="36">
        <v>3</v>
      </c>
      <c r="I1280" s="46">
        <v>2</v>
      </c>
      <c r="J128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P9</v>
      </c>
      <c r="K128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P9.3</v>
      </c>
      <c r="L128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P9.3.2</v>
      </c>
      <c r="M1280" s="26" t="str">
        <f>IF(ISERROR(_xlfn.XLOOKUP(StatementLookup[[#This Row],[TopicID]],TopicLookup[TopicID],TopicLookup[TopicTitle])),"",_xlfn.XLOOKUP(StatementLookup[[#This Row],[TopicID]],TopicLookup[TopicID],TopicLookup[TopicTitle]))</f>
        <v>Forces And Their Effects</v>
      </c>
      <c r="N1280" s="42" t="str">
        <f>IF(ISERROR(_xlfn.XLOOKUP(StatementLookup[[#This Row],[LessonID]],LessonLookup[LessonID],LessonLookup[LessonTitle])),"",_xlfn.XLOOKUP(StatementLookup[[#This Row],[LessonID]],LessonLookup[LessonID],LessonLookup[LessonTitle]))</f>
        <v>Rotational Forces</v>
      </c>
      <c r="O1280" s="1" t="str">
        <f>IF(StatementLookup[[#This Row],[LearningStatementEnter]]="",StatementLookup[[#This Row],[LearningStatementAuto]],StatementLookup[[#This Row],[LearningStatementEnter]])</f>
        <v>Recall and use the equation: moment of a force (newton metre, N m) = force (newton, N) × distance normal to the direction of the force (metre, m)</v>
      </c>
      <c r="P1280" s="1" t="s">
        <v>2226</v>
      </c>
      <c r="Q1280" s="1" t="s">
        <v>2953</v>
      </c>
      <c r="R1280" s="1"/>
      <c r="S128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80" s="43"/>
      <c r="U1280" s="43"/>
      <c r="V1280" s="43"/>
      <c r="W1280" s="43"/>
      <c r="X1280" s="43"/>
      <c r="Y1280" s="43"/>
      <c r="Z1280" s="43"/>
      <c r="AA1280" s="43"/>
      <c r="AC1280" s="43"/>
      <c r="AD1280" s="43"/>
    </row>
    <row r="1281" spans="1:30" ht="14.65" customHeight="1" x14ac:dyDescent="0.25">
      <c r="A1281" s="42" t="str">
        <f>_xlfn.XLOOKUP(StatementLookup[[#This Row],[TopicID]],TopicLookup[TopicID],TopicLookup[SyllabusSubject])</f>
        <v>Physics</v>
      </c>
      <c r="B1281" s="43">
        <f>_xlfn.XLOOKUP(StatementLookup[[#This Row],[TopicID]],TopicLookup[TopicID],TopicLookup[SyllabusKeyStage])</f>
        <v>4</v>
      </c>
      <c r="C1281" s="43" t="str">
        <f>_xlfn.XLOOKUP(StatementLookup[[#This Row],[TopicID]],topics!I:I,topics!D:D)</f>
        <v>KS4.Physics</v>
      </c>
      <c r="D1281" s="43" t="str">
        <f>_xlfn.XLOOKUP(StatementLookup[[#This Row],[TopicID]],topics!I:I,topics!E:E)</f>
        <v>Y11.Physics</v>
      </c>
      <c r="E1281" s="44" t="s">
        <v>90</v>
      </c>
      <c r="F1281" s="36" t="s">
        <v>10</v>
      </c>
      <c r="G1281" s="45">
        <v>9</v>
      </c>
      <c r="H1281" s="36">
        <v>3</v>
      </c>
      <c r="I1281" s="46">
        <v>3</v>
      </c>
      <c r="J128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P9</v>
      </c>
      <c r="K128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P9.3</v>
      </c>
      <c r="L128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P9.3.3</v>
      </c>
      <c r="M1281" s="26" t="str">
        <f>IF(ISERROR(_xlfn.XLOOKUP(StatementLookup[[#This Row],[TopicID]],TopicLookup[TopicID],TopicLookup[TopicTitle])),"",_xlfn.XLOOKUP(StatementLookup[[#This Row],[TopicID]],TopicLookup[TopicID],TopicLookup[TopicTitle]))</f>
        <v>Forces And Their Effects</v>
      </c>
      <c r="N1281" s="42" t="str">
        <f>IF(ISERROR(_xlfn.XLOOKUP(StatementLookup[[#This Row],[LessonID]],LessonLookup[LessonID],LessonLookup[LessonTitle])),"",_xlfn.XLOOKUP(StatementLookup[[#This Row],[LessonID]],LessonLookup[LessonID],LessonLookup[LessonTitle]))</f>
        <v>Rotational Forces</v>
      </c>
      <c r="O1281" s="1" t="str">
        <f>IF(StatementLookup[[#This Row],[LearningStatementEnter]]="",StatementLookup[[#This Row],[LearningStatementAuto]],StatementLookup[[#This Row],[LearningStatementEnter]])</f>
        <v>Use the principle of moments to calculate forces and distances in equilibrium situations</v>
      </c>
      <c r="P1281" s="1" t="s">
        <v>2227</v>
      </c>
      <c r="Q1281" s="1" t="s">
        <v>2953</v>
      </c>
      <c r="R1281" s="1"/>
      <c r="S128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81" s="43"/>
      <c r="U1281" s="43"/>
      <c r="V1281" s="43"/>
      <c r="W1281" s="43"/>
      <c r="X1281" s="43"/>
      <c r="Y1281" s="43"/>
      <c r="Z1281" s="43"/>
      <c r="AA1281" s="43"/>
      <c r="AC1281" s="43"/>
      <c r="AD1281" s="43"/>
    </row>
    <row r="1282" spans="1:30" ht="14.65" customHeight="1" x14ac:dyDescent="0.25">
      <c r="A1282" s="42" t="str">
        <f>_xlfn.XLOOKUP(StatementLookup[[#This Row],[TopicID]],TopicLookup[TopicID],TopicLookup[SyllabusSubject])</f>
        <v>Physics</v>
      </c>
      <c r="B1282" s="43">
        <f>_xlfn.XLOOKUP(StatementLookup[[#This Row],[TopicID]],TopicLookup[TopicID],TopicLookup[SyllabusKeyStage])</f>
        <v>4</v>
      </c>
      <c r="C1282" s="43" t="str">
        <f>_xlfn.XLOOKUP(StatementLookup[[#This Row],[TopicID]],topics!I:I,topics!D:D)</f>
        <v>KS4.Physics</v>
      </c>
      <c r="D1282" s="43" t="str">
        <f>_xlfn.XLOOKUP(StatementLookup[[#This Row],[TopicID]],topics!I:I,topics!E:E)</f>
        <v>Y11.Physics</v>
      </c>
      <c r="E1282" s="44" t="s">
        <v>90</v>
      </c>
      <c r="F1282" s="36" t="s">
        <v>10</v>
      </c>
      <c r="G1282" s="45">
        <v>9</v>
      </c>
      <c r="H1282" s="36">
        <v>3</v>
      </c>
      <c r="I1282" s="46">
        <v>4</v>
      </c>
      <c r="J128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P9</v>
      </c>
      <c r="K128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P9.3</v>
      </c>
      <c r="L128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P9.3.4</v>
      </c>
      <c r="M1282" s="26" t="str">
        <f>IF(ISERROR(_xlfn.XLOOKUP(StatementLookup[[#This Row],[TopicID]],TopicLookup[TopicID],TopicLookup[TopicTitle])),"",_xlfn.XLOOKUP(StatementLookup[[#This Row],[TopicID]],TopicLookup[TopicID],TopicLookup[TopicTitle]))</f>
        <v>Forces And Their Effects</v>
      </c>
      <c r="N1282" s="42" t="str">
        <f>IF(ISERROR(_xlfn.XLOOKUP(StatementLookup[[#This Row],[LessonID]],LessonLookup[LessonID],LessonLookup[LessonTitle])),"",_xlfn.XLOOKUP(StatementLookup[[#This Row],[LessonID]],LessonLookup[LessonID],LessonLookup[LessonTitle]))</f>
        <v>Rotational Forces</v>
      </c>
      <c r="O1282" s="1" t="str">
        <f>IF(StatementLookup[[#This Row],[LearningStatementEnter]]="",StatementLookup[[#This Row],[LearningStatementAuto]],StatementLookup[[#This Row],[LearningStatementEnter]])</f>
        <v>Explain how levers transmit the rotational effects of forces</v>
      </c>
      <c r="P1282" s="1" t="s">
        <v>2228</v>
      </c>
      <c r="Q1282" s="1" t="s">
        <v>2953</v>
      </c>
      <c r="R1282" s="1"/>
      <c r="S128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82" s="43"/>
      <c r="U1282" s="43"/>
      <c r="V1282" s="43"/>
      <c r="W1282" s="43"/>
      <c r="X1282" s="43"/>
      <c r="Y1282" s="43"/>
      <c r="Z1282" s="43"/>
      <c r="AA1282" s="43"/>
      <c r="AC1282" s="43"/>
      <c r="AD1282" s="43"/>
    </row>
    <row r="1283" spans="1:30" ht="14.65" customHeight="1" x14ac:dyDescent="0.25">
      <c r="A1283" s="42" t="str">
        <f>_xlfn.XLOOKUP(StatementLookup[[#This Row],[TopicID]],TopicLookup[TopicID],TopicLookup[SyllabusSubject])</f>
        <v>Physics</v>
      </c>
      <c r="B1283" s="43">
        <f>_xlfn.XLOOKUP(StatementLookup[[#This Row],[TopicID]],TopicLookup[TopicID],TopicLookup[SyllabusKeyStage])</f>
        <v>4</v>
      </c>
      <c r="C1283" s="43" t="str">
        <f>_xlfn.XLOOKUP(StatementLookup[[#This Row],[TopicID]],topics!I:I,topics!D:D)</f>
        <v>KS4.Physics</v>
      </c>
      <c r="D1283" s="43" t="str">
        <f>_xlfn.XLOOKUP(StatementLookup[[#This Row],[TopicID]],topics!I:I,topics!E:E)</f>
        <v>Y11.Physics</v>
      </c>
      <c r="E1283" s="44" t="s">
        <v>90</v>
      </c>
      <c r="F1283" s="36" t="s">
        <v>10</v>
      </c>
      <c r="G1283" s="45">
        <v>9</v>
      </c>
      <c r="H1283" s="36">
        <v>3</v>
      </c>
      <c r="I1283" s="46">
        <v>5</v>
      </c>
      <c r="J128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P9</v>
      </c>
      <c r="K128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P9.3</v>
      </c>
      <c r="L128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P9.3.5</v>
      </c>
      <c r="M1283" s="26" t="str">
        <f>IF(ISERROR(_xlfn.XLOOKUP(StatementLookup[[#This Row],[TopicID]],TopicLookup[TopicID],TopicLookup[TopicTitle])),"",_xlfn.XLOOKUP(StatementLookup[[#This Row],[TopicID]],TopicLookup[TopicID],TopicLookup[TopicTitle]))</f>
        <v>Forces And Their Effects</v>
      </c>
      <c r="N1283" s="42" t="str">
        <f>IF(ISERROR(_xlfn.XLOOKUP(StatementLookup[[#This Row],[LessonID]],LessonLookup[LessonID],LessonLookup[LessonTitle])),"",_xlfn.XLOOKUP(StatementLookup[[#This Row],[LessonID]],LessonLookup[LessonID],LessonLookup[LessonTitle]))</f>
        <v>Rotational Forces</v>
      </c>
      <c r="O1283" s="1" t="str">
        <f>IF(StatementLookup[[#This Row],[LearningStatementEnter]]="",StatementLookup[[#This Row],[LearningStatementAuto]],StatementLookup[[#This Row],[LearningStatementEnter]])</f>
        <v>Explain how gears transmit the rotational effects of forces</v>
      </c>
      <c r="P1283" s="1" t="s">
        <v>2229</v>
      </c>
      <c r="Q1283" s="1" t="s">
        <v>2953</v>
      </c>
      <c r="R1283" s="1"/>
      <c r="S128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83" s="43"/>
      <c r="U1283" s="43"/>
      <c r="V1283" s="43"/>
      <c r="W1283" s="43"/>
      <c r="X1283" s="43"/>
      <c r="Y1283" s="43"/>
      <c r="Z1283" s="43"/>
      <c r="AA1283" s="43"/>
      <c r="AC1283" s="43"/>
      <c r="AD1283" s="43"/>
    </row>
    <row r="1284" spans="1:30" ht="14.65" customHeight="1" x14ac:dyDescent="0.25">
      <c r="A1284" s="42" t="str">
        <f>_xlfn.XLOOKUP(StatementLookup[[#This Row],[TopicID]],TopicLookup[TopicID],TopicLookup[SyllabusSubject])</f>
        <v>Physics</v>
      </c>
      <c r="B1284" s="43">
        <f>_xlfn.XLOOKUP(StatementLookup[[#This Row],[TopicID]],TopicLookup[TopicID],TopicLookup[SyllabusKeyStage])</f>
        <v>4</v>
      </c>
      <c r="C1284" s="43" t="str">
        <f>_xlfn.XLOOKUP(StatementLookup[[#This Row],[TopicID]],topics!I:I,topics!D:D)</f>
        <v>KS4.Physics</v>
      </c>
      <c r="D1284" s="43" t="str">
        <f>_xlfn.XLOOKUP(StatementLookup[[#This Row],[TopicID]],topics!I:I,topics!E:E)</f>
        <v>Y11.Physics</v>
      </c>
      <c r="E1284" s="44" t="s">
        <v>90</v>
      </c>
      <c r="F1284" s="36" t="s">
        <v>10</v>
      </c>
      <c r="G1284" s="45">
        <v>9</v>
      </c>
      <c r="H1284" s="36" t="s">
        <v>8</v>
      </c>
      <c r="I1284" s="46">
        <v>1</v>
      </c>
      <c r="J128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P9</v>
      </c>
      <c r="K128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P9.F</v>
      </c>
      <c r="L128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P9.F.1</v>
      </c>
      <c r="M1284" s="26" t="str">
        <f>IF(ISERROR(_xlfn.XLOOKUP(StatementLookup[[#This Row],[TopicID]],TopicLookup[TopicID],TopicLookup[TopicTitle])),"",_xlfn.XLOOKUP(StatementLookup[[#This Row],[TopicID]],TopicLookup[TopicID],TopicLookup[TopicTitle]))</f>
        <v>Forces And Their Effects</v>
      </c>
      <c r="N1284" s="42" t="str">
        <f>IF(ISERROR(_xlfn.XLOOKUP(StatementLookup[[#This Row],[LessonID]],LessonLookup[LessonID],LessonLookup[LessonTitle])),"",_xlfn.XLOOKUP(StatementLookup[[#This Row],[LessonID]],LessonLookup[LessonID],LessonLookup[LessonTitle]))</f>
        <v>Test feedback: P9 Forces And Their Effects</v>
      </c>
      <c r="O1284" s="1" t="str">
        <f>IF(StatementLookup[[#This Row],[LearningStatementEnter]]="",StatementLookup[[#This Row],[LearningStatementAuto]],StatementLookup[[#This Row],[LearningStatementEnter]])</f>
        <v>Review WWW &amp; EBI for topic P9 Forces And Their Effects</v>
      </c>
      <c r="P1284" s="43"/>
      <c r="Q1284" s="1" t="s">
        <v>2954</v>
      </c>
      <c r="R1284" s="1"/>
      <c r="S1284"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WWW &amp; EBI for topic P9 Forces And Their Effects</v>
      </c>
      <c r="T1284" s="43"/>
      <c r="U1284" s="43"/>
      <c r="V1284" s="43"/>
      <c r="W1284" s="43"/>
      <c r="X1284" s="43"/>
      <c r="Y1284" s="43"/>
      <c r="Z1284" s="43"/>
      <c r="AA1284" s="43"/>
      <c r="AC1284" s="43"/>
      <c r="AD1284" s="43"/>
    </row>
    <row r="1285" spans="1:30" ht="14.65" customHeight="1" x14ac:dyDescent="0.25">
      <c r="A1285" s="42" t="str">
        <f>_xlfn.XLOOKUP(StatementLookup[[#This Row],[TopicID]],TopicLookup[TopicID],TopicLookup[SyllabusSubject])</f>
        <v>Physics</v>
      </c>
      <c r="B1285" s="43">
        <f>_xlfn.XLOOKUP(StatementLookup[[#This Row],[TopicID]],TopicLookup[TopicID],TopicLookup[SyllabusKeyStage])</f>
        <v>4</v>
      </c>
      <c r="C1285" s="43" t="str">
        <f>_xlfn.XLOOKUP(StatementLookup[[#This Row],[TopicID]],topics!I:I,topics!D:D)</f>
        <v>KS4.Physics</v>
      </c>
      <c r="D1285" s="43" t="str">
        <f>_xlfn.XLOOKUP(StatementLookup[[#This Row],[TopicID]],topics!I:I,topics!E:E)</f>
        <v>Y11.Physics</v>
      </c>
      <c r="E1285" s="44" t="s">
        <v>90</v>
      </c>
      <c r="F1285" s="36" t="s">
        <v>10</v>
      </c>
      <c r="G1285" s="45">
        <v>9</v>
      </c>
      <c r="H1285" s="36" t="s">
        <v>6</v>
      </c>
      <c r="I1285" s="46">
        <v>1</v>
      </c>
      <c r="J128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P9</v>
      </c>
      <c r="K128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P9.R</v>
      </c>
      <c r="L128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P9.R.1</v>
      </c>
      <c r="M1285" s="26" t="str">
        <f>IF(ISERROR(_xlfn.XLOOKUP(StatementLookup[[#This Row],[TopicID]],TopicLookup[TopicID],TopicLookup[TopicTitle])),"",_xlfn.XLOOKUP(StatementLookup[[#This Row],[TopicID]],TopicLookup[TopicID],TopicLookup[TopicTitle]))</f>
        <v>Forces And Their Effects</v>
      </c>
      <c r="N1285" s="42" t="str">
        <f>IF(ISERROR(_xlfn.XLOOKUP(StatementLookup[[#This Row],[LessonID]],LessonLookup[LessonID],LessonLookup[LessonTitle])),"",_xlfn.XLOOKUP(StatementLookup[[#This Row],[LessonID]],LessonLookup[LessonID],LessonLookup[LessonTitle]))</f>
        <v>Revision of topic P9 Forces And Their Effects</v>
      </c>
      <c r="O1285" s="1" t="str">
        <f>IF(StatementLookup[[#This Row],[LearningStatementEnter]]="",StatementLookup[[#This Row],[LearningStatementAuto]],StatementLookup[[#This Row],[LearningStatementEnter]])</f>
        <v>Review topic P9 Forces And Their Effects</v>
      </c>
      <c r="P1285" s="1"/>
      <c r="Q1285" s="1" t="s">
        <v>2954</v>
      </c>
      <c r="R1285" s="1"/>
      <c r="S128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topic P9 Forces And Their Effects</v>
      </c>
      <c r="T1285" s="43"/>
      <c r="U1285" s="43"/>
      <c r="V1285" s="43"/>
      <c r="W1285" s="43"/>
      <c r="X1285" s="43"/>
      <c r="Y1285" s="43"/>
      <c r="Z1285" s="43"/>
      <c r="AA1285" s="43"/>
      <c r="AC1285" s="43"/>
      <c r="AD1285" s="43"/>
    </row>
    <row r="1286" spans="1:30" ht="14.65" customHeight="1" x14ac:dyDescent="0.25">
      <c r="A1286" s="42" t="str">
        <f>_xlfn.XLOOKUP(StatementLookup[[#This Row],[TopicID]],TopicLookup[TopicID],TopicLookup[SyllabusSubject])</f>
        <v>Physics</v>
      </c>
      <c r="B1286" s="43">
        <f>_xlfn.XLOOKUP(StatementLookup[[#This Row],[TopicID]],TopicLookup[TopicID],TopicLookup[SyllabusKeyStage])</f>
        <v>4</v>
      </c>
      <c r="C1286" s="43" t="str">
        <f>_xlfn.XLOOKUP(StatementLookup[[#This Row],[TopicID]],topics!I:I,topics!D:D)</f>
        <v>KS4.Physics</v>
      </c>
      <c r="D1286" s="43" t="str">
        <f>_xlfn.XLOOKUP(StatementLookup[[#This Row],[TopicID]],topics!I:I,topics!E:E)</f>
        <v>Y11.Physics</v>
      </c>
      <c r="E1286" s="44" t="s">
        <v>90</v>
      </c>
      <c r="F1286" s="36" t="s">
        <v>10</v>
      </c>
      <c r="G1286" s="45">
        <v>9</v>
      </c>
      <c r="H1286" s="36" t="s">
        <v>7</v>
      </c>
      <c r="I1286" s="46">
        <v>1</v>
      </c>
      <c r="J128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P9</v>
      </c>
      <c r="K128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P9.T</v>
      </c>
      <c r="L128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P9.T.1</v>
      </c>
      <c r="M1286" s="26" t="str">
        <f>IF(ISERROR(_xlfn.XLOOKUP(StatementLookup[[#This Row],[TopicID]],TopicLookup[TopicID],TopicLookup[TopicTitle])),"",_xlfn.XLOOKUP(StatementLookup[[#This Row],[TopicID]],TopicLookup[TopicID],TopicLookup[TopicTitle]))</f>
        <v>Forces And Their Effects</v>
      </c>
      <c r="N1286" s="42" t="str">
        <f>IF(ISERROR(_xlfn.XLOOKUP(StatementLookup[[#This Row],[LessonID]],LessonLookup[LessonID],LessonLookup[LessonTitle])),"",_xlfn.XLOOKUP(StatementLookup[[#This Row],[LessonID]],LessonLookup[LessonID],LessonLookup[LessonTitle]))</f>
        <v>Topic test: P9 Forces And Their Effects</v>
      </c>
      <c r="O1286" s="1" t="str">
        <f>IF(StatementLookup[[#This Row],[LearningStatementEnter]]="",StatementLookup[[#This Row],[LearningStatementAuto]],StatementLookup[[#This Row],[LearningStatementEnter]])</f>
        <v>Test understanding of topic P9 Forces And Their Effects</v>
      </c>
      <c r="P1286" s="43"/>
      <c r="Q1286" s="1" t="s">
        <v>2954</v>
      </c>
      <c r="R1286" s="1"/>
      <c r="S1286"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Test understanding of topic P9 Forces And Their Effects</v>
      </c>
      <c r="T1286" s="43"/>
      <c r="U1286" s="43"/>
      <c r="V1286" s="43"/>
      <c r="W1286" s="43"/>
      <c r="X1286" s="43"/>
      <c r="Y1286" s="43"/>
      <c r="Z1286" s="43"/>
      <c r="AA1286" s="43"/>
      <c r="AC1286" s="43"/>
      <c r="AD1286" s="43"/>
    </row>
    <row r="1287" spans="1:30" ht="14.65" customHeight="1" x14ac:dyDescent="0.25">
      <c r="A1287" s="42" t="str">
        <f>_xlfn.XLOOKUP(StatementLookup[[#This Row],[TopicID]],TopicLookup[TopicID],TopicLookup[SyllabusSubject])</f>
        <v>Physics</v>
      </c>
      <c r="B1287" s="43">
        <f>_xlfn.XLOOKUP(StatementLookup[[#This Row],[TopicID]],TopicLookup[TopicID],TopicLookup[SyllabusKeyStage])</f>
        <v>4</v>
      </c>
      <c r="C1287" s="43" t="str">
        <f>_xlfn.XLOOKUP(StatementLookup[[#This Row],[TopicID]],topics!I:I,topics!D:D)</f>
        <v>KS4.Physics</v>
      </c>
      <c r="D1287" s="43" t="str">
        <f>_xlfn.XLOOKUP(StatementLookup[[#This Row],[TopicID]],topics!I:I,topics!E:E)</f>
        <v>Y10.Physics</v>
      </c>
      <c r="E1287" s="44" t="s">
        <v>90</v>
      </c>
      <c r="F1287" s="36" t="s">
        <v>10</v>
      </c>
      <c r="G1287" s="45">
        <v>10</v>
      </c>
      <c r="H1287" s="36">
        <v>1</v>
      </c>
      <c r="I1287" s="46">
        <v>1</v>
      </c>
      <c r="J128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28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P10.1</v>
      </c>
      <c r="L128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P10.1.1</v>
      </c>
      <c r="M1287" s="26" t="str">
        <f>IF(ISERROR(_xlfn.XLOOKUP(StatementLookup[[#This Row],[TopicID]],TopicLookup[TopicID],TopicLookup[TopicTitle])),"",_xlfn.XLOOKUP(StatementLookup[[#This Row],[TopicID]],TopicLookup[TopicID],TopicLookup[TopicTitle]))</f>
        <v>Electricity And Circuits</v>
      </c>
      <c r="N1287" s="27" t="str">
        <f>IF(ISERROR(_xlfn.XLOOKUP(StatementLookup[[#This Row],[LessonID]],LessonLookup[LessonID],LessonLookup[LessonTitle])),"",_xlfn.XLOOKUP(StatementLookup[[#This Row],[LessonID]],LessonLookup[LessonID],LessonLookup[LessonTitle]))</f>
        <v>Electric Circuits</v>
      </c>
      <c r="O1287" s="1" t="str">
        <f>IF(StatementLookup[[#This Row],[LearningStatementEnter]]="",StatementLookup[[#This Row],[LearningStatementAuto]],StatementLookup[[#This Row],[LearningStatementEnter]])</f>
        <v xml:space="preserve">Describe the basic structure of an atom (positions, relative masses and relative charges of protons, neutrons and electrons). </v>
      </c>
      <c r="P1287" s="1" t="s">
        <v>2230</v>
      </c>
      <c r="Q1287" s="1" t="s">
        <v>2953</v>
      </c>
      <c r="R1287" s="1"/>
      <c r="S128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87" s="43"/>
      <c r="U1287" s="43"/>
      <c r="V1287" s="43"/>
      <c r="W1287" s="43"/>
      <c r="X1287" s="43"/>
      <c r="Y1287" s="43"/>
      <c r="Z1287" s="43"/>
      <c r="AA1287" s="43"/>
      <c r="AC1287" s="43"/>
      <c r="AD1287" s="43"/>
    </row>
    <row r="1288" spans="1:30" ht="14.65" customHeight="1" x14ac:dyDescent="0.25">
      <c r="A1288" s="42" t="str">
        <f>_xlfn.XLOOKUP(StatementLookup[[#This Row],[TopicID]],TopicLookup[TopicID],TopicLookup[SyllabusSubject])</f>
        <v>Physics</v>
      </c>
      <c r="B1288" s="43">
        <f>_xlfn.XLOOKUP(StatementLookup[[#This Row],[TopicID]],TopicLookup[TopicID],TopicLookup[SyllabusKeyStage])</f>
        <v>4</v>
      </c>
      <c r="C1288" s="43" t="str">
        <f>_xlfn.XLOOKUP(StatementLookup[[#This Row],[TopicID]],topics!I:I,topics!D:D)</f>
        <v>KS4.Physics</v>
      </c>
      <c r="D1288" s="43" t="str">
        <f>_xlfn.XLOOKUP(StatementLookup[[#This Row],[TopicID]],topics!I:I,topics!E:E)</f>
        <v>Y10.Physics</v>
      </c>
      <c r="E1288" s="44" t="s">
        <v>90</v>
      </c>
      <c r="F1288" s="36" t="s">
        <v>10</v>
      </c>
      <c r="G1288" s="45">
        <v>10</v>
      </c>
      <c r="H1288" s="36">
        <v>1</v>
      </c>
      <c r="I1288" s="46">
        <v>2</v>
      </c>
      <c r="J128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28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P10.1</v>
      </c>
      <c r="L128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P10.1.2</v>
      </c>
      <c r="M1288" s="26" t="str">
        <f>IF(ISERROR(_xlfn.XLOOKUP(StatementLookup[[#This Row],[TopicID]],TopicLookup[TopicID],TopicLookup[TopicTitle])),"",_xlfn.XLOOKUP(StatementLookup[[#This Row],[TopicID]],TopicLookup[TopicID],TopicLookup[TopicTitle]))</f>
        <v>Electricity And Circuits</v>
      </c>
      <c r="N1288" s="27" t="str">
        <f>IF(ISERROR(_xlfn.XLOOKUP(StatementLookup[[#This Row],[LessonID]],LessonLookup[LessonID],LessonLookup[LessonTitle])),"",_xlfn.XLOOKUP(StatementLookup[[#This Row],[LessonID]],LessonLookup[LessonID],LessonLookup[LessonTitle]))</f>
        <v>Electric Circuits</v>
      </c>
      <c r="O1288" s="1" t="str">
        <f>IF(StatementLookup[[#This Row],[LearningStatementEnter]]="",StatementLookup[[#This Row],[LearningStatementAuto]],StatementLookup[[#This Row],[LearningStatementEnter]])</f>
        <v xml:space="preserve">Recognise the circuit symbols for a range of common electrical components (cells, including batteries, switches, voltmeters, ammeters and lamps). </v>
      </c>
      <c r="P1288" s="1" t="s">
        <v>2231</v>
      </c>
      <c r="Q1288" s="1" t="s">
        <v>2953</v>
      </c>
      <c r="R1288" s="1"/>
      <c r="S128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88" s="43"/>
      <c r="U1288" s="43"/>
      <c r="V1288" s="43"/>
      <c r="W1288" s="43"/>
      <c r="X1288" s="43"/>
      <c r="Y1288" s="43"/>
      <c r="Z1288" s="43"/>
      <c r="AA1288" s="43"/>
      <c r="AC1288" s="43"/>
      <c r="AD1288" s="43"/>
    </row>
    <row r="1289" spans="1:30" ht="14.65" customHeight="1" x14ac:dyDescent="0.25">
      <c r="A1289" s="42" t="str">
        <f>_xlfn.XLOOKUP(StatementLookup[[#This Row],[TopicID]],TopicLookup[TopicID],TopicLookup[SyllabusSubject])</f>
        <v>Physics</v>
      </c>
      <c r="B1289" s="43">
        <f>_xlfn.XLOOKUP(StatementLookup[[#This Row],[TopicID]],TopicLookup[TopicID],TopicLookup[SyllabusKeyStage])</f>
        <v>4</v>
      </c>
      <c r="C1289" s="43" t="str">
        <f>_xlfn.XLOOKUP(StatementLookup[[#This Row],[TopicID]],topics!I:I,topics!D:D)</f>
        <v>KS4.Physics</v>
      </c>
      <c r="D1289" s="43" t="str">
        <f>_xlfn.XLOOKUP(StatementLookup[[#This Row],[TopicID]],topics!I:I,topics!E:E)</f>
        <v>Y10.Physics</v>
      </c>
      <c r="E1289" s="44" t="s">
        <v>90</v>
      </c>
      <c r="F1289" s="36" t="s">
        <v>10</v>
      </c>
      <c r="G1289" s="45">
        <v>10</v>
      </c>
      <c r="H1289" s="36">
        <v>1</v>
      </c>
      <c r="I1289" s="46">
        <v>3</v>
      </c>
      <c r="J128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28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P10.1</v>
      </c>
      <c r="L128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P10.1.3</v>
      </c>
      <c r="M1289" s="26" t="str">
        <f>IF(ISERROR(_xlfn.XLOOKUP(StatementLookup[[#This Row],[TopicID]],TopicLookup[TopicID],TopicLookup[TopicTitle])),"",_xlfn.XLOOKUP(StatementLookup[[#This Row],[TopicID]],TopicLookup[TopicID],TopicLookup[TopicTitle]))</f>
        <v>Electricity And Circuits</v>
      </c>
      <c r="N1289" s="27" t="str">
        <f>IF(ISERROR(_xlfn.XLOOKUP(StatementLookup[[#This Row],[LessonID]],LessonLookup[LessonID],LessonLookup[LessonTitle])),"",_xlfn.XLOOKUP(StatementLookup[[#This Row],[LessonID]],LessonLookup[LessonID],LessonLookup[LessonTitle]))</f>
        <v>Electric Circuits</v>
      </c>
      <c r="O1289" s="1" t="str">
        <f>IF(StatementLookup[[#This Row],[LearningStatementEnter]]="",StatementLookup[[#This Row],[LearningStatementAuto]],StatementLookup[[#This Row],[LearningStatementEnter]])</f>
        <v xml:space="preserve">Draw diagrams for circuits containing common electrical components, using conventions for positive and negative terminals. </v>
      </c>
      <c r="P1289" s="1" t="s">
        <v>2232</v>
      </c>
      <c r="Q1289" s="1" t="s">
        <v>2953</v>
      </c>
      <c r="R1289" s="1"/>
      <c r="S128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89" s="43"/>
      <c r="U1289" s="43"/>
      <c r="V1289" s="43"/>
      <c r="W1289" s="43"/>
      <c r="X1289" s="43"/>
      <c r="Y1289" s="43"/>
      <c r="Z1289" s="43"/>
      <c r="AA1289" s="43"/>
      <c r="AC1289" s="43"/>
      <c r="AD1289" s="43"/>
    </row>
    <row r="1290" spans="1:30" ht="14.65" customHeight="1" x14ac:dyDescent="0.25">
      <c r="A1290" s="42" t="str">
        <f>_xlfn.XLOOKUP(StatementLookup[[#This Row],[TopicID]],TopicLookup[TopicID],TopicLookup[SyllabusSubject])</f>
        <v>Physics</v>
      </c>
      <c r="B1290" s="43">
        <f>_xlfn.XLOOKUP(StatementLookup[[#This Row],[TopicID]],TopicLookup[TopicID],TopicLookup[SyllabusKeyStage])</f>
        <v>4</v>
      </c>
      <c r="C1290" s="43" t="str">
        <f>_xlfn.XLOOKUP(StatementLookup[[#This Row],[TopicID]],topics!I:I,topics!D:D)</f>
        <v>KS4.Physics</v>
      </c>
      <c r="D1290" s="43" t="str">
        <f>_xlfn.XLOOKUP(StatementLookup[[#This Row],[TopicID]],topics!I:I,topics!E:E)</f>
        <v>Y10.Physics</v>
      </c>
      <c r="E1290" s="44" t="s">
        <v>90</v>
      </c>
      <c r="F1290" s="36" t="s">
        <v>10</v>
      </c>
      <c r="G1290" s="45">
        <v>10</v>
      </c>
      <c r="H1290" s="36">
        <v>1</v>
      </c>
      <c r="I1290" s="46">
        <v>4</v>
      </c>
      <c r="J129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29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P10.1</v>
      </c>
      <c r="L129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P10.1.4</v>
      </c>
      <c r="M1290" s="26" t="str">
        <f>IF(ISERROR(_xlfn.XLOOKUP(StatementLookup[[#This Row],[TopicID]],TopicLookup[TopicID],TopicLookup[TopicTitle])),"",_xlfn.XLOOKUP(StatementLookup[[#This Row],[TopicID]],TopicLookup[TopicID],TopicLookup[TopicTitle]))</f>
        <v>Electricity And Circuits</v>
      </c>
      <c r="N1290" s="27" t="str">
        <f>IF(ISERROR(_xlfn.XLOOKUP(StatementLookup[[#This Row],[LessonID]],LessonLookup[LessonID],LessonLookup[LessonTitle])),"",_xlfn.XLOOKUP(StatementLookup[[#This Row],[LessonID]],LessonLookup[LessonID],LessonLookup[LessonTitle]))</f>
        <v>Electric Circuits</v>
      </c>
      <c r="O1290" s="1" t="str">
        <f>IF(StatementLookup[[#This Row],[LearningStatementEnter]]="",StatementLookup[[#This Row],[LearningStatementAuto]],StatementLookup[[#This Row],[LearningStatementEnter]])</f>
        <v xml:space="preserve">Describe and explain the difference between the brightness of identical lamps in series and parallel circuits. </v>
      </c>
      <c r="P1290" s="1" t="s">
        <v>2233</v>
      </c>
      <c r="Q1290" s="1" t="s">
        <v>2953</v>
      </c>
      <c r="R1290" s="1"/>
      <c r="S129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90" s="43"/>
      <c r="U1290" s="43"/>
      <c r="V1290" s="43"/>
      <c r="W1290" s="43"/>
      <c r="X1290" s="43"/>
      <c r="Y1290" s="43"/>
      <c r="Z1290" s="43"/>
      <c r="AA1290" s="43"/>
      <c r="AC1290" s="43"/>
      <c r="AD1290" s="43"/>
    </row>
    <row r="1291" spans="1:30" ht="14.65" customHeight="1" x14ac:dyDescent="0.25">
      <c r="A1291" s="42" t="str">
        <f>_xlfn.XLOOKUP(StatementLookup[[#This Row],[TopicID]],TopicLookup[TopicID],TopicLookup[SyllabusSubject])</f>
        <v>Physics</v>
      </c>
      <c r="B1291" s="43">
        <f>_xlfn.XLOOKUP(StatementLookup[[#This Row],[TopicID]],TopicLookup[TopicID],TopicLookup[SyllabusKeyStage])</f>
        <v>4</v>
      </c>
      <c r="C1291" s="43" t="str">
        <f>_xlfn.XLOOKUP(StatementLookup[[#This Row],[TopicID]],topics!I:I,topics!D:D)</f>
        <v>KS4.Physics</v>
      </c>
      <c r="D1291" s="43" t="str">
        <f>_xlfn.XLOOKUP(StatementLookup[[#This Row],[TopicID]],topics!I:I,topics!E:E)</f>
        <v>Y10.Physics</v>
      </c>
      <c r="E1291" s="44" t="s">
        <v>90</v>
      </c>
      <c r="F1291" s="36" t="s">
        <v>10</v>
      </c>
      <c r="G1291" s="45">
        <v>10</v>
      </c>
      <c r="H1291" s="36">
        <v>1</v>
      </c>
      <c r="I1291" s="46">
        <v>5</v>
      </c>
      <c r="J129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29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P10.1</v>
      </c>
      <c r="L129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P10.1.5</v>
      </c>
      <c r="M1291" s="26" t="str">
        <f>IF(ISERROR(_xlfn.XLOOKUP(StatementLookup[[#This Row],[TopicID]],TopicLookup[TopicID],TopicLookup[TopicTitle])),"",_xlfn.XLOOKUP(StatementLookup[[#This Row],[TopicID]],TopicLookup[TopicID],TopicLookup[TopicTitle]))</f>
        <v>Electricity And Circuits</v>
      </c>
      <c r="N1291" s="27" t="str">
        <f>IF(ISERROR(_xlfn.XLOOKUP(StatementLookup[[#This Row],[LessonID]],LessonLookup[LessonID],LessonLookup[LessonTitle])),"",_xlfn.XLOOKUP(StatementLookup[[#This Row],[LessonID]],LessonLookup[LessonID],LessonLookup[LessonTitle]))</f>
        <v>Electric Circuits</v>
      </c>
      <c r="O1291" s="1" t="str">
        <f>IF(StatementLookup[[#This Row],[LearningStatementEnter]]="",StatementLookup[[#This Row],[LearningStatementAuto]],StatementLookup[[#This Row],[LearningStatementEnter]])</f>
        <v xml:space="preserve">Describe and explain the effects of different numbers of identical lamps, cells and switches in series and parallel circuits. </v>
      </c>
      <c r="P1291" s="1" t="s">
        <v>2234</v>
      </c>
      <c r="Q1291" s="1" t="s">
        <v>2953</v>
      </c>
      <c r="R1291" s="1"/>
      <c r="S129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91" s="43"/>
      <c r="U1291" s="43"/>
      <c r="V1291" s="43"/>
      <c r="W1291" s="43"/>
      <c r="X1291" s="43"/>
      <c r="Y1291" s="43"/>
      <c r="Z1291" s="43"/>
      <c r="AA1291" s="43"/>
      <c r="AC1291" s="43"/>
      <c r="AD1291" s="43"/>
    </row>
    <row r="1292" spans="1:30" ht="14.65" customHeight="1" x14ac:dyDescent="0.25">
      <c r="A1292" s="42" t="str">
        <f>_xlfn.XLOOKUP(StatementLookup[[#This Row],[TopicID]],TopicLookup[TopicID],TopicLookup[SyllabusSubject])</f>
        <v>Physics</v>
      </c>
      <c r="B1292" s="43">
        <f>_xlfn.XLOOKUP(StatementLookup[[#This Row],[TopicID]],TopicLookup[TopicID],TopicLookup[SyllabusKeyStage])</f>
        <v>4</v>
      </c>
      <c r="C1292" s="43" t="str">
        <f>_xlfn.XLOOKUP(StatementLookup[[#This Row],[TopicID]],topics!I:I,topics!D:D)</f>
        <v>KS4.Physics</v>
      </c>
      <c r="D1292" s="43" t="str">
        <f>_xlfn.XLOOKUP(StatementLookup[[#This Row],[TopicID]],topics!I:I,topics!E:E)</f>
        <v>Y10.Physics</v>
      </c>
      <c r="E1292" s="44" t="s">
        <v>90</v>
      </c>
      <c r="F1292" s="36" t="s">
        <v>10</v>
      </c>
      <c r="G1292" s="45">
        <v>10</v>
      </c>
      <c r="H1292" s="36">
        <v>2</v>
      </c>
      <c r="I1292" s="46">
        <v>1</v>
      </c>
      <c r="J129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29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P10.2</v>
      </c>
      <c r="L129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P10.2.1</v>
      </c>
      <c r="M1292" s="26" t="str">
        <f>IF(ISERROR(_xlfn.XLOOKUP(StatementLookup[[#This Row],[TopicID]],TopicLookup[TopicID],TopicLookup[TopicTitle])),"",_xlfn.XLOOKUP(StatementLookup[[#This Row],[TopicID]],TopicLookup[TopicID],TopicLookup[TopicTitle]))</f>
        <v>Electricity And Circuits</v>
      </c>
      <c r="N1292" s="27" t="str">
        <f>IF(ISERROR(_xlfn.XLOOKUP(StatementLookup[[#This Row],[LessonID]],LessonLookup[LessonID],LessonLookup[LessonTitle])),"",_xlfn.XLOOKUP(StatementLookup[[#This Row],[LessonID]],LessonLookup[LessonID],LessonLookup[LessonTitle]))</f>
        <v>Current And Potential Difference</v>
      </c>
      <c r="O1292" s="1" t="str">
        <f>IF(StatementLookup[[#This Row],[LearningStatementEnter]]="",StatementLookup[[#This Row],[LearningStatementAuto]],StatementLookup[[#This Row],[LearningStatementEnter]])</f>
        <v xml:space="preserve">Describe how to measure voltage. </v>
      </c>
      <c r="P1292" s="1" t="s">
        <v>2235</v>
      </c>
      <c r="Q1292" s="1" t="s">
        <v>2953</v>
      </c>
      <c r="R1292" s="1"/>
      <c r="S129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92" s="43"/>
      <c r="U1292" s="43"/>
      <c r="V1292" s="43"/>
      <c r="W1292" s="43"/>
      <c r="X1292" s="43"/>
      <c r="Y1292" s="43"/>
      <c r="Z1292" s="43"/>
      <c r="AA1292" s="43"/>
      <c r="AC1292" s="43"/>
      <c r="AD1292" s="43"/>
    </row>
    <row r="1293" spans="1:30" ht="14.65" customHeight="1" x14ac:dyDescent="0.25">
      <c r="A1293" s="42" t="str">
        <f>_xlfn.XLOOKUP(StatementLookup[[#This Row],[TopicID]],TopicLookup[TopicID],TopicLookup[SyllabusSubject])</f>
        <v>Physics</v>
      </c>
      <c r="B1293" s="43">
        <f>_xlfn.XLOOKUP(StatementLookup[[#This Row],[TopicID]],TopicLookup[TopicID],TopicLookup[SyllabusKeyStage])</f>
        <v>4</v>
      </c>
      <c r="C1293" s="43" t="str">
        <f>_xlfn.XLOOKUP(StatementLookup[[#This Row],[TopicID]],topics!I:I,topics!D:D)</f>
        <v>KS4.Physics</v>
      </c>
      <c r="D1293" s="43" t="str">
        <f>_xlfn.XLOOKUP(StatementLookup[[#This Row],[TopicID]],topics!I:I,topics!E:E)</f>
        <v>Y10.Physics</v>
      </c>
      <c r="E1293" s="44" t="s">
        <v>90</v>
      </c>
      <c r="F1293" s="36" t="s">
        <v>10</v>
      </c>
      <c r="G1293" s="45">
        <v>10</v>
      </c>
      <c r="H1293" s="36">
        <v>2</v>
      </c>
      <c r="I1293" s="46" t="s">
        <v>11</v>
      </c>
      <c r="J129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29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P10.2</v>
      </c>
      <c r="L129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P10.2.3</v>
      </c>
      <c r="M1293" s="26" t="str">
        <f>IF(ISERROR(_xlfn.XLOOKUP(StatementLookup[[#This Row],[TopicID]],TopicLookup[TopicID],TopicLookup[TopicTitle])),"",_xlfn.XLOOKUP(StatementLookup[[#This Row],[TopicID]],TopicLookup[TopicID],TopicLookup[TopicTitle]))</f>
        <v>Electricity And Circuits</v>
      </c>
      <c r="N1293" s="27" t="str">
        <f>IF(ISERROR(_xlfn.XLOOKUP(StatementLookup[[#This Row],[LessonID]],LessonLookup[LessonID],LessonLookup[LessonTitle])),"",_xlfn.XLOOKUP(StatementLookup[[#This Row],[LessonID]],LessonLookup[LessonID],LessonLookup[LessonTitle]))</f>
        <v>Current And Potential Difference</v>
      </c>
      <c r="O1293" s="1" t="str">
        <f>IF(StatementLookup[[#This Row],[LearningStatementEnter]]="",StatementLookup[[#This Row],[LearningStatementAuto]],StatementLookup[[#This Row],[LearningStatementEnter]])</f>
        <v>Describe how to measure current</v>
      </c>
      <c r="P1293" s="1" t="s">
        <v>2236</v>
      </c>
      <c r="Q1293" s="1" t="s">
        <v>2953</v>
      </c>
      <c r="R1293" s="1"/>
      <c r="S129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93" s="43"/>
      <c r="U1293" s="43"/>
      <c r="V1293" s="43"/>
      <c r="W1293" s="43"/>
      <c r="X1293" s="43"/>
      <c r="Y1293" s="43"/>
      <c r="Z1293" s="43"/>
      <c r="AA1293" s="43"/>
      <c r="AC1293" s="43"/>
      <c r="AD1293" s="43"/>
    </row>
    <row r="1294" spans="1:30" ht="14.65" customHeight="1" x14ac:dyDescent="0.25">
      <c r="A1294" s="42" t="str">
        <f>_xlfn.XLOOKUP(StatementLookup[[#This Row],[TopicID]],TopicLookup[TopicID],TopicLookup[SyllabusSubject])</f>
        <v>Physics</v>
      </c>
      <c r="B1294" s="43">
        <f>_xlfn.XLOOKUP(StatementLookup[[#This Row],[TopicID]],TopicLookup[TopicID],TopicLookup[SyllabusKeyStage])</f>
        <v>4</v>
      </c>
      <c r="C1294" s="43" t="str">
        <f>_xlfn.XLOOKUP(StatementLookup[[#This Row],[TopicID]],topics!I:I,topics!D:D)</f>
        <v>KS4.Physics</v>
      </c>
      <c r="D1294" s="43" t="str">
        <f>_xlfn.XLOOKUP(StatementLookup[[#This Row],[TopicID]],topics!I:I,topics!E:E)</f>
        <v>Y10.Physics</v>
      </c>
      <c r="E1294" s="44" t="s">
        <v>90</v>
      </c>
      <c r="F1294" s="36" t="s">
        <v>10</v>
      </c>
      <c r="G1294" s="45">
        <v>10</v>
      </c>
      <c r="H1294" s="36">
        <v>2</v>
      </c>
      <c r="I1294" s="46" t="s">
        <v>12</v>
      </c>
      <c r="J129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29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P10.2</v>
      </c>
      <c r="L129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P10.2.4</v>
      </c>
      <c r="M1294" s="26" t="str">
        <f>IF(ISERROR(_xlfn.XLOOKUP(StatementLookup[[#This Row],[TopicID]],TopicLookup[TopicID],TopicLookup[TopicTitle])),"",_xlfn.XLOOKUP(StatementLookup[[#This Row],[TopicID]],TopicLookup[TopicID],TopicLookup[TopicTitle]))</f>
        <v>Electricity And Circuits</v>
      </c>
      <c r="N1294" s="27" t="str">
        <f>IF(ISERROR(_xlfn.XLOOKUP(StatementLookup[[#This Row],[LessonID]],LessonLookup[LessonID],LessonLookup[LessonTitle])),"",_xlfn.XLOOKUP(StatementLookup[[#This Row],[LessonID]],LessonLookup[LessonID],LessonLookup[LessonTitle]))</f>
        <v>Current And Potential Difference</v>
      </c>
      <c r="O1294" s="1" t="str">
        <f>IF(StatementLookup[[#This Row],[LearningStatementEnter]]="",StatementLookup[[#This Row],[LearningStatementAuto]],StatementLookup[[#This Row],[LearningStatementEnter]])</f>
        <v>Describe the conditions needed to produce an electric current. (A complete circuit and a source of voltage/potential difference.)</v>
      </c>
      <c r="P1294" s="1" t="s">
        <v>2237</v>
      </c>
      <c r="Q1294" s="1" t="s">
        <v>2953</v>
      </c>
      <c r="R1294" s="1"/>
      <c r="S129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94" s="43"/>
      <c r="U1294" s="43"/>
      <c r="V1294" s="43"/>
      <c r="W1294" s="43"/>
      <c r="X1294" s="43"/>
      <c r="Y1294" s="43"/>
      <c r="Z1294" s="43"/>
      <c r="AA1294" s="43"/>
      <c r="AC1294" s="43"/>
      <c r="AD1294" s="43"/>
    </row>
    <row r="1295" spans="1:30" ht="14.65" customHeight="1" x14ac:dyDescent="0.25">
      <c r="A1295" s="42" t="str">
        <f>_xlfn.XLOOKUP(StatementLookup[[#This Row],[TopicID]],TopicLookup[TopicID],TopicLookup[SyllabusSubject])</f>
        <v>Physics</v>
      </c>
      <c r="B1295" s="43">
        <f>_xlfn.XLOOKUP(StatementLookup[[#This Row],[TopicID]],TopicLookup[TopicID],TopicLookup[SyllabusKeyStage])</f>
        <v>4</v>
      </c>
      <c r="C1295" s="43" t="str">
        <f>_xlfn.XLOOKUP(StatementLookup[[#This Row],[TopicID]],topics!I:I,topics!D:D)</f>
        <v>KS4.Physics</v>
      </c>
      <c r="D1295" s="43" t="str">
        <f>_xlfn.XLOOKUP(StatementLookup[[#This Row],[TopicID]],topics!I:I,topics!E:E)</f>
        <v>Y10.Physics</v>
      </c>
      <c r="E1295" s="44" t="s">
        <v>90</v>
      </c>
      <c r="F1295" s="36" t="s">
        <v>10</v>
      </c>
      <c r="G1295" s="45">
        <v>10</v>
      </c>
      <c r="H1295" s="36">
        <v>2</v>
      </c>
      <c r="I1295" s="46" t="s">
        <v>14</v>
      </c>
      <c r="J129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29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P10.2</v>
      </c>
      <c r="L129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P10.2.5</v>
      </c>
      <c r="M1295" s="26" t="str">
        <f>IF(ISERROR(_xlfn.XLOOKUP(StatementLookup[[#This Row],[TopicID]],TopicLookup[TopicID],TopicLookup[TopicTitle])),"",_xlfn.XLOOKUP(StatementLookup[[#This Row],[TopicID]],TopicLookup[TopicID],TopicLookup[TopicTitle]))</f>
        <v>Electricity And Circuits</v>
      </c>
      <c r="N1295" s="27" t="str">
        <f>IF(ISERROR(_xlfn.XLOOKUP(StatementLookup[[#This Row],[LessonID]],LessonLookup[LessonID],LessonLookup[LessonTitle])),"",_xlfn.XLOOKUP(StatementLookup[[#This Row],[LessonID]],LessonLookup[LessonID],LessonLookup[LessonTitle]))</f>
        <v>Current And Potential Difference</v>
      </c>
      <c r="O1295" s="1" t="str">
        <f>IF(StatementLookup[[#This Row],[LearningStatementEnter]]="",StatementLookup[[#This Row],[LearningStatementAuto]],StatementLookup[[#This Row],[LearningStatementEnter]])</f>
        <v>Describe the behaviour of current at a junction</v>
      </c>
      <c r="P1295" s="1" t="s">
        <v>2238</v>
      </c>
      <c r="Q1295" s="1" t="s">
        <v>2953</v>
      </c>
      <c r="R1295" s="1"/>
      <c r="S129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95" s="43"/>
      <c r="U1295" s="43"/>
      <c r="V1295" s="43"/>
      <c r="W1295" s="43"/>
      <c r="X1295" s="43"/>
      <c r="Y1295" s="43"/>
      <c r="Z1295" s="43"/>
      <c r="AA1295" s="43"/>
      <c r="AC1295" s="43"/>
      <c r="AD1295" s="43"/>
    </row>
    <row r="1296" spans="1:30" ht="14.65" customHeight="1" x14ac:dyDescent="0.25">
      <c r="A1296" s="42" t="str">
        <f>_xlfn.XLOOKUP(StatementLookup[[#This Row],[TopicID]],TopicLookup[TopicID],TopicLookup[SyllabusSubject])</f>
        <v>Physics</v>
      </c>
      <c r="B1296" s="43">
        <f>_xlfn.XLOOKUP(StatementLookup[[#This Row],[TopicID]],TopicLookup[TopicID],TopicLookup[SyllabusKeyStage])</f>
        <v>4</v>
      </c>
      <c r="C1296" s="43" t="str">
        <f>_xlfn.XLOOKUP(StatementLookup[[#This Row],[TopicID]],topics!I:I,topics!D:D)</f>
        <v>KS4.Physics</v>
      </c>
      <c r="D1296" s="43" t="str">
        <f>_xlfn.XLOOKUP(StatementLookup[[#This Row],[TopicID]],topics!I:I,topics!E:E)</f>
        <v>Y10.Physics</v>
      </c>
      <c r="E1296" s="44" t="s">
        <v>90</v>
      </c>
      <c r="F1296" s="36" t="s">
        <v>10</v>
      </c>
      <c r="G1296" s="45">
        <v>10</v>
      </c>
      <c r="H1296" s="36">
        <v>3</v>
      </c>
      <c r="I1296" s="46">
        <v>1</v>
      </c>
      <c r="J129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29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P10.3</v>
      </c>
      <c r="L129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P10.3.1</v>
      </c>
      <c r="M1296" s="26" t="str">
        <f>IF(ISERROR(_xlfn.XLOOKUP(StatementLookup[[#This Row],[TopicID]],TopicLookup[TopicID],TopicLookup[TopicTitle])),"",_xlfn.XLOOKUP(StatementLookup[[#This Row],[TopicID]],TopicLookup[TopicID],TopicLookup[TopicTitle]))</f>
        <v>Electricity And Circuits</v>
      </c>
      <c r="N1296" s="27" t="str">
        <f>IF(ISERROR(_xlfn.XLOOKUP(StatementLookup[[#This Row],[LessonID]],LessonLookup[LessonID],LessonLookup[LessonTitle])),"",_xlfn.XLOOKUP(StatementLookup[[#This Row],[LessonID]],LessonLookup[LessonID],LessonLookup[LessonTitle]))</f>
        <v xml:space="preserve">Current, Charge And Energy </v>
      </c>
      <c r="O1296" s="1" t="str">
        <f>IF(StatementLookup[[#This Row],[LearningStatementEnter]]="",StatementLookup[[#This Row],[LearningStatementAuto]],StatementLookup[[#This Row],[LearningStatementEnter]])</f>
        <v>Explain the link between the potential difference (voltage) across a battery or a component, the charge passing through it and the amount of energy transferred</v>
      </c>
      <c r="P1296" s="1" t="s">
        <v>2239</v>
      </c>
      <c r="Q1296" s="1" t="s">
        <v>2953</v>
      </c>
      <c r="R1296" s="1"/>
      <c r="S129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96" s="43"/>
      <c r="U1296" s="43"/>
      <c r="V1296" s="43"/>
      <c r="W1296" s="43"/>
      <c r="X1296" s="43"/>
      <c r="Y1296" s="43"/>
      <c r="Z1296" s="43"/>
      <c r="AA1296" s="43"/>
      <c r="AC1296" s="43"/>
      <c r="AD1296" s="43"/>
    </row>
    <row r="1297" spans="1:30" ht="14.65" customHeight="1" x14ac:dyDescent="0.25">
      <c r="A1297" s="42" t="str">
        <f>_xlfn.XLOOKUP(StatementLookup[[#This Row],[TopicID]],TopicLookup[TopicID],TopicLookup[SyllabusSubject])</f>
        <v>Physics</v>
      </c>
      <c r="B1297" s="43">
        <f>_xlfn.XLOOKUP(StatementLookup[[#This Row],[TopicID]],TopicLookup[TopicID],TopicLookup[SyllabusKeyStage])</f>
        <v>4</v>
      </c>
      <c r="C1297" s="43" t="str">
        <f>_xlfn.XLOOKUP(StatementLookup[[#This Row],[TopicID]],topics!I:I,topics!D:D)</f>
        <v>KS4.Physics</v>
      </c>
      <c r="D1297" s="43" t="str">
        <f>_xlfn.XLOOKUP(StatementLookup[[#This Row],[TopicID]],topics!I:I,topics!E:E)</f>
        <v>Y10.Physics</v>
      </c>
      <c r="E1297" s="44" t="s">
        <v>90</v>
      </c>
      <c r="F1297" s="36" t="s">
        <v>10</v>
      </c>
      <c r="G1297" s="45">
        <v>10</v>
      </c>
      <c r="H1297" s="36">
        <v>3</v>
      </c>
      <c r="I1297" s="46">
        <v>2</v>
      </c>
      <c r="J129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29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P10.3</v>
      </c>
      <c r="L129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P10.3.2</v>
      </c>
      <c r="M1297" s="26" t="str">
        <f>IF(ISERROR(_xlfn.XLOOKUP(StatementLookup[[#This Row],[TopicID]],TopicLookup[TopicID],TopicLookup[TopicTitle])),"",_xlfn.XLOOKUP(StatementLookup[[#This Row],[TopicID]],TopicLookup[TopicID],TopicLookup[TopicTitle]))</f>
        <v>Electricity And Circuits</v>
      </c>
      <c r="N1297" s="27" t="str">
        <f>IF(ISERROR(_xlfn.XLOOKUP(StatementLookup[[#This Row],[LessonID]],LessonLookup[LessonID],LessonLookup[LessonTitle])),"",_xlfn.XLOOKUP(StatementLookup[[#This Row],[LessonID]],LessonLookup[LessonID],LessonLookup[LessonTitle]))</f>
        <v xml:space="preserve">Current, Charge And Energy </v>
      </c>
      <c r="O1297" s="1" t="str">
        <f>IF(StatementLookup[[#This Row],[LearningStatementEnter]]="",StatementLookup[[#This Row],[LearningStatementAuto]],StatementLookup[[#This Row],[LearningStatementEnter]])</f>
        <v>Recall that the unit of potential difference is the volt and explain it in terms of units of energy and charge (a potential difference of one joule per coulomb)</v>
      </c>
      <c r="P1297" s="1" t="s">
        <v>2240</v>
      </c>
      <c r="Q1297" s="1" t="s">
        <v>2953</v>
      </c>
      <c r="R1297" s="1"/>
      <c r="S129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97" s="43"/>
      <c r="U1297" s="43"/>
      <c r="V1297" s="43"/>
      <c r="W1297" s="43"/>
      <c r="X1297" s="43"/>
      <c r="Y1297" s="43"/>
      <c r="Z1297" s="43"/>
      <c r="AA1297" s="43"/>
      <c r="AC1297" s="43"/>
      <c r="AD1297" s="43"/>
    </row>
    <row r="1298" spans="1:30" ht="14.65" customHeight="1" x14ac:dyDescent="0.25">
      <c r="A1298" s="42" t="str">
        <f>_xlfn.XLOOKUP(StatementLookup[[#This Row],[TopicID]],TopicLookup[TopicID],TopicLookup[SyllabusSubject])</f>
        <v>Physics</v>
      </c>
      <c r="B1298" s="43">
        <f>_xlfn.XLOOKUP(StatementLookup[[#This Row],[TopicID]],TopicLookup[TopicID],TopicLookup[SyllabusKeyStage])</f>
        <v>4</v>
      </c>
      <c r="C1298" s="43" t="str">
        <f>_xlfn.XLOOKUP(StatementLookup[[#This Row],[TopicID]],topics!I:I,topics!D:D)</f>
        <v>KS4.Physics</v>
      </c>
      <c r="D1298" s="43" t="str">
        <f>_xlfn.XLOOKUP(StatementLookup[[#This Row],[TopicID]],topics!I:I,topics!E:E)</f>
        <v>Y10.Physics</v>
      </c>
      <c r="E1298" s="44" t="s">
        <v>90</v>
      </c>
      <c r="F1298" s="36" t="s">
        <v>10</v>
      </c>
      <c r="G1298" s="45">
        <v>10</v>
      </c>
      <c r="H1298" s="36">
        <v>3</v>
      </c>
      <c r="I1298" s="46">
        <v>3</v>
      </c>
      <c r="J129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29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P10.3</v>
      </c>
      <c r="L129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P10.3.3</v>
      </c>
      <c r="M1298" s="26" t="str">
        <f>IF(ISERROR(_xlfn.XLOOKUP(StatementLookup[[#This Row],[TopicID]],TopicLookup[TopicID],TopicLookup[TopicTitle])),"",_xlfn.XLOOKUP(StatementLookup[[#This Row],[TopicID]],TopicLookup[TopicID],TopicLookup[TopicTitle]))</f>
        <v>Electricity And Circuits</v>
      </c>
      <c r="N1298" s="27" t="str">
        <f>IF(ISERROR(_xlfn.XLOOKUP(StatementLookup[[#This Row],[LessonID]],LessonLookup[LessonID],LessonLookup[LessonTitle])),"",_xlfn.XLOOKUP(StatementLookup[[#This Row],[LessonID]],LessonLookup[LessonID],LessonLookup[LessonTitle]))</f>
        <v xml:space="preserve">Current, Charge And Energy </v>
      </c>
      <c r="O1298" s="1" t="str">
        <f>IF(StatementLookup[[#This Row],[LearningStatementEnter]]="",StatementLookup[[#This Row],[LearningStatementAuto]],StatementLookup[[#This Row],[LearningStatementEnter]])</f>
        <v>Recall and use the equation to calculate the energy transferred, the charge that flows or the potential difference. (E = Q × V)</v>
      </c>
      <c r="P1298" s="1" t="s">
        <v>2241</v>
      </c>
      <c r="Q1298" s="1" t="s">
        <v>2953</v>
      </c>
      <c r="R1298" s="1"/>
      <c r="S129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98" s="43"/>
      <c r="U1298" s="43"/>
      <c r="V1298" s="43"/>
      <c r="W1298" s="43"/>
      <c r="X1298" s="43"/>
      <c r="Y1298" s="43"/>
      <c r="Z1298" s="43"/>
      <c r="AA1298" s="43"/>
      <c r="AC1298" s="43"/>
      <c r="AD1298" s="43"/>
    </row>
    <row r="1299" spans="1:30" ht="14.65" customHeight="1" x14ac:dyDescent="0.25">
      <c r="A1299" s="42" t="str">
        <f>_xlfn.XLOOKUP(StatementLookup[[#This Row],[TopicID]],TopicLookup[TopicID],TopicLookup[SyllabusSubject])</f>
        <v>Physics</v>
      </c>
      <c r="B1299" s="43">
        <f>_xlfn.XLOOKUP(StatementLookup[[#This Row],[TopicID]],TopicLookup[TopicID],TopicLookup[SyllabusKeyStage])</f>
        <v>4</v>
      </c>
      <c r="C1299" s="43" t="str">
        <f>_xlfn.XLOOKUP(StatementLookup[[#This Row],[TopicID]],topics!I:I,topics!D:D)</f>
        <v>KS4.Physics</v>
      </c>
      <c r="D1299" s="43" t="str">
        <f>_xlfn.XLOOKUP(StatementLookup[[#This Row],[TopicID]],topics!I:I,topics!E:E)</f>
        <v>Y10.Physics</v>
      </c>
      <c r="E1299" s="44" t="s">
        <v>90</v>
      </c>
      <c r="F1299" s="36" t="s">
        <v>10</v>
      </c>
      <c r="G1299" s="45">
        <v>10</v>
      </c>
      <c r="H1299" s="36">
        <v>3</v>
      </c>
      <c r="I1299" s="46">
        <v>4</v>
      </c>
      <c r="J129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29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P10.3</v>
      </c>
      <c r="L129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P10.3.4</v>
      </c>
      <c r="M1299" s="26" t="str">
        <f>IF(ISERROR(_xlfn.XLOOKUP(StatementLookup[[#This Row],[TopicID]],TopicLookup[TopicID],TopicLookup[TopicTitle])),"",_xlfn.XLOOKUP(StatementLookup[[#This Row],[TopicID]],TopicLookup[TopicID],TopicLookup[TopicTitle]))</f>
        <v>Electricity And Circuits</v>
      </c>
      <c r="N1299" s="27" t="str">
        <f>IF(ISERROR(_xlfn.XLOOKUP(StatementLookup[[#This Row],[LessonID]],LessonLookup[LessonID],LessonLookup[LessonTitle])),"",_xlfn.XLOOKUP(StatementLookup[[#This Row],[LessonID]],LessonLookup[LessonID],LessonLookup[LessonTitle]))</f>
        <v xml:space="preserve">Current, Charge And Energy </v>
      </c>
      <c r="O1299" s="1" t="str">
        <f>IF(StatementLookup[[#This Row],[LearningStatementEnter]]="",StatementLookup[[#This Row],[LearningStatementAuto]],StatementLookup[[#This Row],[LearningStatementEnter]])</f>
        <v>Explain the link between electric current and electric charge</v>
      </c>
      <c r="P1299" s="1" t="s">
        <v>2242</v>
      </c>
      <c r="Q1299" s="1" t="s">
        <v>2953</v>
      </c>
      <c r="R1299" s="1"/>
      <c r="S129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299" s="43"/>
      <c r="U1299" s="43"/>
      <c r="V1299" s="43"/>
      <c r="W1299" s="43"/>
      <c r="X1299" s="43"/>
      <c r="Y1299" s="43"/>
      <c r="Z1299" s="43"/>
      <c r="AA1299" s="43"/>
      <c r="AC1299" s="43"/>
      <c r="AD1299" s="43"/>
    </row>
    <row r="1300" spans="1:30" ht="14.65" customHeight="1" x14ac:dyDescent="0.25">
      <c r="A1300" s="42" t="str">
        <f>_xlfn.XLOOKUP(StatementLookup[[#This Row],[TopicID]],TopicLookup[TopicID],TopicLookup[SyllabusSubject])</f>
        <v>Physics</v>
      </c>
      <c r="B1300" s="43">
        <f>_xlfn.XLOOKUP(StatementLookup[[#This Row],[TopicID]],TopicLookup[TopicID],TopicLookup[SyllabusKeyStage])</f>
        <v>4</v>
      </c>
      <c r="C1300" s="43" t="str">
        <f>_xlfn.XLOOKUP(StatementLookup[[#This Row],[TopicID]],topics!I:I,topics!D:D)</f>
        <v>KS4.Physics</v>
      </c>
      <c r="D1300" s="43" t="str">
        <f>_xlfn.XLOOKUP(StatementLookup[[#This Row],[TopicID]],topics!I:I,topics!E:E)</f>
        <v>Y10.Physics</v>
      </c>
      <c r="E1300" s="44" t="s">
        <v>90</v>
      </c>
      <c r="F1300" s="36" t="s">
        <v>10</v>
      </c>
      <c r="G1300" s="45">
        <v>10</v>
      </c>
      <c r="H1300" s="36">
        <v>3</v>
      </c>
      <c r="I1300" s="46">
        <v>5</v>
      </c>
      <c r="J130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30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P10.3</v>
      </c>
      <c r="L130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P10.3.5</v>
      </c>
      <c r="M1300" s="26" t="str">
        <f>IF(ISERROR(_xlfn.XLOOKUP(StatementLookup[[#This Row],[TopicID]],TopicLookup[TopicID],TopicLookup[TopicTitle])),"",_xlfn.XLOOKUP(StatementLookup[[#This Row],[TopicID]],TopicLookup[TopicID],TopicLookup[TopicTitle]))</f>
        <v>Electricity And Circuits</v>
      </c>
      <c r="N1300" s="27" t="str">
        <f>IF(ISERROR(_xlfn.XLOOKUP(StatementLookup[[#This Row],[LessonID]],LessonLookup[LessonID],LessonLookup[LessonTitle])),"",_xlfn.XLOOKUP(StatementLookup[[#This Row],[LessonID]],LessonLookup[LessonID],LessonLookup[LessonTitle]))</f>
        <v xml:space="preserve">Current, Charge And Energy </v>
      </c>
      <c r="O1300" s="1" t="str">
        <f>IF(StatementLookup[[#This Row],[LearningStatementEnter]]="",StatementLookup[[#This Row],[LearningStatementAuto]],StatementLookup[[#This Row],[LearningStatementEnter]])</f>
        <v>Explain electric current in metals in terms of electrons</v>
      </c>
      <c r="P1300" s="1" t="s">
        <v>2243</v>
      </c>
      <c r="Q1300" s="1" t="s">
        <v>2953</v>
      </c>
      <c r="R1300" s="1"/>
      <c r="S130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00" s="43"/>
      <c r="U1300" s="43"/>
      <c r="V1300" s="43"/>
      <c r="W1300" s="43"/>
      <c r="X1300" s="43"/>
      <c r="Y1300" s="43"/>
      <c r="Z1300" s="43"/>
      <c r="AA1300" s="43"/>
      <c r="AC1300" s="43"/>
      <c r="AD1300" s="43"/>
    </row>
    <row r="1301" spans="1:30" ht="14.65" customHeight="1" x14ac:dyDescent="0.25">
      <c r="A1301" s="42" t="str">
        <f>_xlfn.XLOOKUP(StatementLookup[[#This Row],[TopicID]],TopicLookup[TopicID],TopicLookup[SyllabusSubject])</f>
        <v>Physics</v>
      </c>
      <c r="B1301" s="43">
        <f>_xlfn.XLOOKUP(StatementLookup[[#This Row],[TopicID]],TopicLookup[TopicID],TopicLookup[SyllabusKeyStage])</f>
        <v>4</v>
      </c>
      <c r="C1301" s="43" t="str">
        <f>_xlfn.XLOOKUP(StatementLookup[[#This Row],[TopicID]],topics!I:I,topics!D:D)</f>
        <v>KS4.Physics</v>
      </c>
      <c r="D1301" s="43" t="str">
        <f>_xlfn.XLOOKUP(StatementLookup[[#This Row],[TopicID]],topics!I:I,topics!E:E)</f>
        <v>Y10.Physics</v>
      </c>
      <c r="E1301" s="44" t="s">
        <v>90</v>
      </c>
      <c r="F1301" s="36" t="s">
        <v>10</v>
      </c>
      <c r="G1301" s="45">
        <v>10</v>
      </c>
      <c r="H1301" s="36">
        <v>3</v>
      </c>
      <c r="I1301" s="46">
        <v>6</v>
      </c>
      <c r="J130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30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P10.3</v>
      </c>
      <c r="L130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P10.3.6</v>
      </c>
      <c r="M1301" s="26" t="str">
        <f>IF(ISERROR(_xlfn.XLOOKUP(StatementLookup[[#This Row],[TopicID]],TopicLookup[TopicID],TopicLookup[TopicTitle])),"",_xlfn.XLOOKUP(StatementLookup[[#This Row],[TopicID]],TopicLookup[TopicID],TopicLookup[TopicTitle]))</f>
        <v>Electricity And Circuits</v>
      </c>
      <c r="N1301" s="27" t="str">
        <f>IF(ISERROR(_xlfn.XLOOKUP(StatementLookup[[#This Row],[LessonID]],LessonLookup[LessonID],LessonLookup[LessonTitle])),"",_xlfn.XLOOKUP(StatementLookup[[#This Row],[LessonID]],LessonLookup[LessonID],LessonLookup[LessonTitle]))</f>
        <v xml:space="preserve">Current, Charge And Energy </v>
      </c>
      <c r="O1301" s="1" t="str">
        <f>IF(StatementLookup[[#This Row],[LearningStatementEnter]]="",StatementLookup[[#This Row],[LearningStatementAuto]],StatementLookup[[#This Row],[LearningStatementEnter]])</f>
        <v xml:space="preserve">Recall and use the equation to calculate the charge that flows, the current or the time the current flows. (Q = I × t) </v>
      </c>
      <c r="P1301" s="1" t="s">
        <v>2244</v>
      </c>
      <c r="Q1301" s="1" t="s">
        <v>2953</v>
      </c>
      <c r="R1301" s="1"/>
      <c r="S130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01" s="43"/>
      <c r="U1301" s="43"/>
      <c r="V1301" s="43"/>
      <c r="W1301" s="43"/>
      <c r="X1301" s="43"/>
      <c r="Y1301" s="43"/>
      <c r="Z1301" s="43"/>
      <c r="AA1301" s="43"/>
      <c r="AC1301" s="43"/>
      <c r="AD1301" s="43"/>
    </row>
    <row r="1302" spans="1:30" ht="14.65" customHeight="1" x14ac:dyDescent="0.25">
      <c r="A1302" s="42" t="str">
        <f>_xlfn.XLOOKUP(StatementLookup[[#This Row],[TopicID]],TopicLookup[TopicID],TopicLookup[SyllabusSubject])</f>
        <v>Physics</v>
      </c>
      <c r="B1302" s="43">
        <f>_xlfn.XLOOKUP(StatementLookup[[#This Row],[TopicID]],TopicLookup[TopicID],TopicLookup[SyllabusKeyStage])</f>
        <v>4</v>
      </c>
      <c r="C1302" s="43" t="str">
        <f>_xlfn.XLOOKUP(StatementLookup[[#This Row],[TopicID]],topics!I:I,topics!D:D)</f>
        <v>KS4.Physics</v>
      </c>
      <c r="D1302" s="43" t="str">
        <f>_xlfn.XLOOKUP(StatementLookup[[#This Row],[TopicID]],topics!I:I,topics!E:E)</f>
        <v>Y10.Physics</v>
      </c>
      <c r="E1302" s="44" t="s">
        <v>90</v>
      </c>
      <c r="F1302" s="36" t="s">
        <v>10</v>
      </c>
      <c r="G1302" s="45">
        <v>10</v>
      </c>
      <c r="H1302" s="36">
        <v>4</v>
      </c>
      <c r="I1302" s="46">
        <v>1</v>
      </c>
      <c r="J130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30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P10.4</v>
      </c>
      <c r="L130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P10.4.1</v>
      </c>
      <c r="M1302" s="26" t="str">
        <f>IF(ISERROR(_xlfn.XLOOKUP(StatementLookup[[#This Row],[TopicID]],TopicLookup[TopicID],TopicLookup[TopicTitle])),"",_xlfn.XLOOKUP(StatementLookup[[#This Row],[TopicID]],TopicLookup[TopicID],TopicLookup[TopicTitle]))</f>
        <v>Electricity And Circuits</v>
      </c>
      <c r="N1302" s="27" t="str">
        <f>IF(ISERROR(_xlfn.XLOOKUP(StatementLookup[[#This Row],[LessonID]],LessonLookup[LessonID],LessonLookup[LessonTitle])),"",_xlfn.XLOOKUP(StatementLookup[[#This Row],[LessonID]],LessonLookup[LessonID],LessonLookup[LessonTitle]))</f>
        <v>Resistance</v>
      </c>
      <c r="O1302" s="1" t="str">
        <f>IF(StatementLookup[[#This Row],[LearningStatementEnter]]="",StatementLookup[[#This Row],[LearningStatementAuto]],StatementLookup[[#This Row],[LearningStatementEnter]])</f>
        <v>Explain the link between resistance and current in a circuit</v>
      </c>
      <c r="P1302" s="1" t="s">
        <v>2245</v>
      </c>
      <c r="Q1302" s="1" t="s">
        <v>2953</v>
      </c>
      <c r="R1302" s="1"/>
      <c r="S130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02" s="43"/>
      <c r="U1302" s="43"/>
      <c r="V1302" s="43"/>
      <c r="W1302" s="43"/>
      <c r="X1302" s="43"/>
      <c r="Y1302" s="43"/>
      <c r="Z1302" s="43"/>
      <c r="AA1302" s="43"/>
      <c r="AC1302" s="43"/>
      <c r="AD1302" s="43"/>
    </row>
    <row r="1303" spans="1:30" ht="14.65" customHeight="1" x14ac:dyDescent="0.25">
      <c r="A1303" s="42" t="str">
        <f>_xlfn.XLOOKUP(StatementLookup[[#This Row],[TopicID]],TopicLookup[TopicID],TopicLookup[SyllabusSubject])</f>
        <v>Physics</v>
      </c>
      <c r="B1303" s="43">
        <f>_xlfn.XLOOKUP(StatementLookup[[#This Row],[TopicID]],TopicLookup[TopicID],TopicLookup[SyllabusKeyStage])</f>
        <v>4</v>
      </c>
      <c r="C1303" s="43" t="str">
        <f>_xlfn.XLOOKUP(StatementLookup[[#This Row],[TopicID]],topics!I:I,topics!D:D)</f>
        <v>KS4.Physics</v>
      </c>
      <c r="D1303" s="43" t="str">
        <f>_xlfn.XLOOKUP(StatementLookup[[#This Row],[TopicID]],topics!I:I,topics!E:E)</f>
        <v>Y10.Physics</v>
      </c>
      <c r="E1303" s="44" t="s">
        <v>90</v>
      </c>
      <c r="F1303" s="36" t="s">
        <v>10</v>
      </c>
      <c r="G1303" s="45">
        <v>10</v>
      </c>
      <c r="H1303" s="36">
        <v>4</v>
      </c>
      <c r="I1303" s="46">
        <v>2</v>
      </c>
      <c r="J130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30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P10.4</v>
      </c>
      <c r="L130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P10.4.2</v>
      </c>
      <c r="M1303" s="26" t="str">
        <f>IF(ISERROR(_xlfn.XLOOKUP(StatementLookup[[#This Row],[TopicID]],TopicLookup[TopicID],TopicLookup[TopicTitle])),"",_xlfn.XLOOKUP(StatementLookup[[#This Row],[TopicID]],TopicLookup[TopicID],TopicLookup[TopicTitle]))</f>
        <v>Electricity And Circuits</v>
      </c>
      <c r="N1303" s="27" t="str">
        <f>IF(ISERROR(_xlfn.XLOOKUP(StatementLookup[[#This Row],[LessonID]],LessonLookup[LessonID],LessonLookup[LessonTitle])),"",_xlfn.XLOOKUP(StatementLookup[[#This Row],[LessonID]],LessonLookup[LessonID],LessonLookup[LessonTitle]))</f>
        <v>Resistance</v>
      </c>
      <c r="O1303" s="1" t="str">
        <f>IF(StatementLookup[[#This Row],[LearningStatementEnter]]="",StatementLookup[[#This Row],[LearningStatementAuto]],StatementLookup[[#This Row],[LearningStatementEnter]])</f>
        <v>Define the resistance of a component or circuit (R = V/I)</v>
      </c>
      <c r="P1303" s="1" t="s">
        <v>2246</v>
      </c>
      <c r="Q1303" s="1" t="s">
        <v>2953</v>
      </c>
      <c r="R1303" s="1"/>
      <c r="S130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03" s="43"/>
      <c r="U1303" s="43"/>
      <c r="V1303" s="43"/>
      <c r="W1303" s="43"/>
      <c r="X1303" s="43"/>
      <c r="Y1303" s="43"/>
      <c r="Z1303" s="43"/>
      <c r="AA1303" s="43"/>
      <c r="AC1303" s="43"/>
      <c r="AD1303" s="43"/>
    </row>
    <row r="1304" spans="1:30" ht="14.65" customHeight="1" x14ac:dyDescent="0.25">
      <c r="A1304" s="42" t="str">
        <f>_xlfn.XLOOKUP(StatementLookup[[#This Row],[TopicID]],TopicLookup[TopicID],TopicLookup[SyllabusSubject])</f>
        <v>Physics</v>
      </c>
      <c r="B1304" s="43">
        <f>_xlfn.XLOOKUP(StatementLookup[[#This Row],[TopicID]],TopicLookup[TopicID],TopicLookup[SyllabusKeyStage])</f>
        <v>4</v>
      </c>
      <c r="C1304" s="43" t="str">
        <f>_xlfn.XLOOKUP(StatementLookup[[#This Row],[TopicID]],topics!I:I,topics!D:D)</f>
        <v>KS4.Physics</v>
      </c>
      <c r="D1304" s="43" t="str">
        <f>_xlfn.XLOOKUP(StatementLookup[[#This Row],[TopicID]],topics!I:I,topics!E:E)</f>
        <v>Y10.Physics</v>
      </c>
      <c r="E1304" s="44" t="s">
        <v>90</v>
      </c>
      <c r="F1304" s="36" t="s">
        <v>10</v>
      </c>
      <c r="G1304" s="45">
        <v>10</v>
      </c>
      <c r="H1304" s="36">
        <v>4</v>
      </c>
      <c r="I1304" s="46">
        <v>3</v>
      </c>
      <c r="J130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30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P10.4</v>
      </c>
      <c r="L130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P10.4.3</v>
      </c>
      <c r="M1304" s="26" t="str">
        <f>IF(ISERROR(_xlfn.XLOOKUP(StatementLookup[[#This Row],[TopicID]],TopicLookup[TopicID],TopicLookup[TopicTitle])),"",_xlfn.XLOOKUP(StatementLookup[[#This Row],[TopicID]],TopicLookup[TopicID],TopicLookup[TopicTitle]))</f>
        <v>Electricity And Circuits</v>
      </c>
      <c r="N1304" s="27" t="str">
        <f>IF(ISERROR(_xlfn.XLOOKUP(StatementLookup[[#This Row],[LessonID]],LessonLookup[LessonID],LessonLookup[LessonTitle])),"",_xlfn.XLOOKUP(StatementLookup[[#This Row],[LessonID]],LessonLookup[LessonID],LessonLookup[LessonTitle]))</f>
        <v>Resistance</v>
      </c>
      <c r="O1304" s="1" t="str">
        <f>IF(StatementLookup[[#This Row],[LearningStatementEnter]]="",StatementLookup[[#This Row],[LearningStatementAuto]],StatementLookup[[#This Row],[LearningStatementEnter]])</f>
        <v>Recall and use the equation to calculate the potential difference, the current or the resistance (V = I × R)</v>
      </c>
      <c r="P1304" s="1" t="s">
        <v>2247</v>
      </c>
      <c r="Q1304" s="1" t="s">
        <v>2953</v>
      </c>
      <c r="R1304" s="1"/>
      <c r="S130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04" s="43"/>
      <c r="U1304" s="43"/>
      <c r="V1304" s="43"/>
      <c r="W1304" s="43"/>
      <c r="X1304" s="43"/>
      <c r="Y1304" s="43"/>
      <c r="Z1304" s="43"/>
      <c r="AA1304" s="43"/>
      <c r="AC1304" s="43"/>
      <c r="AD1304" s="43"/>
    </row>
    <row r="1305" spans="1:30" ht="14.65" customHeight="1" x14ac:dyDescent="0.25">
      <c r="A1305" s="42" t="str">
        <f>_xlfn.XLOOKUP(StatementLookup[[#This Row],[TopicID]],TopicLookup[TopicID],TopicLookup[SyllabusSubject])</f>
        <v>Physics</v>
      </c>
      <c r="B1305" s="43">
        <f>_xlfn.XLOOKUP(StatementLookup[[#This Row],[TopicID]],TopicLookup[TopicID],TopicLookup[SyllabusKeyStage])</f>
        <v>4</v>
      </c>
      <c r="C1305" s="43" t="str">
        <f>_xlfn.XLOOKUP(StatementLookup[[#This Row],[TopicID]],topics!I:I,topics!D:D)</f>
        <v>KS4.Physics</v>
      </c>
      <c r="D1305" s="43" t="str">
        <f>_xlfn.XLOOKUP(StatementLookup[[#This Row],[TopicID]],topics!I:I,topics!E:E)</f>
        <v>Y10.Physics</v>
      </c>
      <c r="E1305" s="44" t="s">
        <v>90</v>
      </c>
      <c r="F1305" s="36" t="s">
        <v>10</v>
      </c>
      <c r="G1305" s="45">
        <v>10</v>
      </c>
      <c r="H1305" s="36">
        <v>4</v>
      </c>
      <c r="I1305" s="46">
        <v>4</v>
      </c>
      <c r="J130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30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P10.4</v>
      </c>
      <c r="L130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P10.4.4</v>
      </c>
      <c r="M1305" s="26" t="str">
        <f>IF(ISERROR(_xlfn.XLOOKUP(StatementLookup[[#This Row],[TopicID]],TopicLookup[TopicID],TopicLookup[TopicTitle])),"",_xlfn.XLOOKUP(StatementLookup[[#This Row],[TopicID]],TopicLookup[TopicID],TopicLookup[TopicTitle]))</f>
        <v>Electricity And Circuits</v>
      </c>
      <c r="N1305" s="27" t="str">
        <f>IF(ISERROR(_xlfn.XLOOKUP(StatementLookup[[#This Row],[LessonID]],LessonLookup[LessonID],LessonLookup[LessonTitle])),"",_xlfn.XLOOKUP(StatementLookup[[#This Row],[LessonID]],LessonLookup[LessonID],LessonLookup[LessonTitle]))</f>
        <v>Resistance</v>
      </c>
      <c r="O1305" s="1" t="str">
        <f>IF(StatementLookup[[#This Row],[LearningStatementEnter]]="",StatementLookup[[#This Row],[LearningStatementAuto]],StatementLookup[[#This Row],[LearningStatementEnter]])</f>
        <v>Explain the difference in resistance when two resistors are connected in series or in parallel</v>
      </c>
      <c r="P1305" s="1" t="s">
        <v>2248</v>
      </c>
      <c r="Q1305" s="1" t="s">
        <v>2953</v>
      </c>
      <c r="R1305" s="1"/>
      <c r="S130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05" s="43"/>
      <c r="U1305" s="43"/>
      <c r="V1305" s="43"/>
      <c r="W1305" s="43"/>
      <c r="X1305" s="43"/>
      <c r="Y1305" s="43"/>
      <c r="Z1305" s="43"/>
      <c r="AA1305" s="43"/>
      <c r="AC1305" s="43"/>
      <c r="AD1305" s="43"/>
    </row>
    <row r="1306" spans="1:30" ht="14.65" customHeight="1" x14ac:dyDescent="0.25">
      <c r="A1306" s="42" t="str">
        <f>_xlfn.XLOOKUP(StatementLookup[[#This Row],[TopicID]],TopicLookup[TopicID],TopicLookup[SyllabusSubject])</f>
        <v>Physics</v>
      </c>
      <c r="B1306" s="43">
        <f>_xlfn.XLOOKUP(StatementLookup[[#This Row],[TopicID]],TopicLookup[TopicID],TopicLookup[SyllabusKeyStage])</f>
        <v>4</v>
      </c>
      <c r="C1306" s="43" t="str">
        <f>_xlfn.XLOOKUP(StatementLookup[[#This Row],[TopicID]],topics!I:I,topics!D:D)</f>
        <v>KS4.Physics</v>
      </c>
      <c r="D1306" s="43" t="str">
        <f>_xlfn.XLOOKUP(StatementLookup[[#This Row],[TopicID]],topics!I:I,topics!E:E)</f>
        <v>Y10.Physics</v>
      </c>
      <c r="E1306" s="44" t="s">
        <v>90</v>
      </c>
      <c r="F1306" s="36" t="s">
        <v>10</v>
      </c>
      <c r="G1306" s="45">
        <v>10</v>
      </c>
      <c r="H1306" s="36">
        <v>4</v>
      </c>
      <c r="I1306" s="46">
        <v>5</v>
      </c>
      <c r="J130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30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P10.4</v>
      </c>
      <c r="L130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P10.4.5</v>
      </c>
      <c r="M1306" s="26" t="str">
        <f>IF(ISERROR(_xlfn.XLOOKUP(StatementLookup[[#This Row],[TopicID]],TopicLookup[TopicID],TopicLookup[TopicTitle])),"",_xlfn.XLOOKUP(StatementLookup[[#This Row],[TopicID]],TopicLookup[TopicID],TopicLookup[TopicTitle]))</f>
        <v>Electricity And Circuits</v>
      </c>
      <c r="N1306" s="27" t="str">
        <f>IF(ISERROR(_xlfn.XLOOKUP(StatementLookup[[#This Row],[LessonID]],LessonLookup[LessonID],LessonLookup[LessonTitle])),"",_xlfn.XLOOKUP(StatementLookup[[#This Row],[LessonID]],LessonLookup[LessonID],LessonLookup[LessonTitle]))</f>
        <v>Resistance</v>
      </c>
      <c r="O1306" s="1" t="str">
        <f>IF(StatementLookup[[#This Row],[LearningStatementEnter]]="",StatementLookup[[#This Row],[LearningStatementAuto]],StatementLookup[[#This Row],[LearningStatementEnter]])</f>
        <v>Calculate the currents, potential differences and resistances in series circuits</v>
      </c>
      <c r="P1306" s="1" t="s">
        <v>2249</v>
      </c>
      <c r="Q1306" s="1" t="s">
        <v>2953</v>
      </c>
      <c r="R1306" s="1"/>
      <c r="S130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06" s="43"/>
      <c r="U1306" s="43"/>
      <c r="V1306" s="43"/>
      <c r="W1306" s="43"/>
      <c r="X1306" s="43"/>
      <c r="Y1306" s="43"/>
      <c r="Z1306" s="43"/>
      <c r="AA1306" s="43"/>
      <c r="AC1306" s="43"/>
      <c r="AD1306" s="43"/>
    </row>
    <row r="1307" spans="1:30" ht="14.65" customHeight="1" x14ac:dyDescent="0.25">
      <c r="A1307" s="42" t="str">
        <f>_xlfn.XLOOKUP(StatementLookup[[#This Row],[TopicID]],TopicLookup[TopicID],TopicLookup[SyllabusSubject])</f>
        <v>Physics</v>
      </c>
      <c r="B1307" s="43">
        <f>_xlfn.XLOOKUP(StatementLookup[[#This Row],[TopicID]],TopicLookup[TopicID],TopicLookup[SyllabusKeyStage])</f>
        <v>4</v>
      </c>
      <c r="C1307" s="43" t="str">
        <f>_xlfn.XLOOKUP(StatementLookup[[#This Row],[TopicID]],topics!I:I,topics!D:D)</f>
        <v>KS4.Physics</v>
      </c>
      <c r="D1307" s="43" t="str">
        <f>_xlfn.XLOOKUP(StatementLookup[[#This Row],[TopicID]],topics!I:I,topics!E:E)</f>
        <v>Y10.Physics</v>
      </c>
      <c r="E1307" s="44" t="s">
        <v>90</v>
      </c>
      <c r="F1307" s="36" t="s">
        <v>10</v>
      </c>
      <c r="G1307" s="45">
        <v>10</v>
      </c>
      <c r="H1307" s="36">
        <v>4</v>
      </c>
      <c r="I1307" s="46">
        <v>6</v>
      </c>
      <c r="J130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30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P10.4</v>
      </c>
      <c r="L130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P10.4.6</v>
      </c>
      <c r="M1307" s="26" t="str">
        <f>IF(ISERROR(_xlfn.XLOOKUP(StatementLookup[[#This Row],[TopicID]],TopicLookup[TopicID],TopicLookup[TopicTitle])),"",_xlfn.XLOOKUP(StatementLookup[[#This Row],[TopicID]],TopicLookup[TopicID],TopicLookup[TopicTitle]))</f>
        <v>Electricity And Circuits</v>
      </c>
      <c r="N1307" s="27" t="str">
        <f>IF(ISERROR(_xlfn.XLOOKUP(StatementLookup[[#This Row],[LessonID]],LessonLookup[LessonID],LessonLookup[LessonTitle])),"",_xlfn.XLOOKUP(StatementLookup[[#This Row],[LessonID]],LessonLookup[LessonID],LessonLookup[LessonTitle]))</f>
        <v>Resistance</v>
      </c>
      <c r="O1307" s="1" t="str">
        <f>IF(StatementLookup[[#This Row],[LearningStatementEnter]]="",StatementLookup[[#This Row],[LearningStatementAuto]],StatementLookup[[#This Row],[LearningStatementEnter]])</f>
        <v>Explain the design and construction of series circuits for testing and measuring</v>
      </c>
      <c r="P1307" s="1" t="s">
        <v>2250</v>
      </c>
      <c r="Q1307" s="1" t="s">
        <v>2953</v>
      </c>
      <c r="R1307" s="1"/>
      <c r="S130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07" s="43"/>
      <c r="U1307" s="43"/>
      <c r="V1307" s="43"/>
      <c r="W1307" s="43"/>
      <c r="X1307" s="43"/>
      <c r="Y1307" s="43"/>
      <c r="Z1307" s="43"/>
      <c r="AA1307" s="43"/>
      <c r="AC1307" s="43"/>
      <c r="AD1307" s="43"/>
    </row>
    <row r="1308" spans="1:30" ht="14.65" customHeight="1" x14ac:dyDescent="0.25">
      <c r="A1308" s="42" t="str">
        <f>_xlfn.XLOOKUP(StatementLookup[[#This Row],[TopicID]],TopicLookup[TopicID],TopicLookup[SyllabusSubject])</f>
        <v>Physics</v>
      </c>
      <c r="B1308" s="43">
        <f>_xlfn.XLOOKUP(StatementLookup[[#This Row],[TopicID]],TopicLookup[TopicID],TopicLookup[SyllabusKeyStage])</f>
        <v>4</v>
      </c>
      <c r="C1308" s="43" t="str">
        <f>_xlfn.XLOOKUP(StatementLookup[[#This Row],[TopicID]],topics!I:I,topics!D:D)</f>
        <v>KS4.Physics</v>
      </c>
      <c r="D1308" s="43" t="str">
        <f>_xlfn.XLOOKUP(StatementLookup[[#This Row],[TopicID]],topics!I:I,topics!E:E)</f>
        <v>Y10.Physics</v>
      </c>
      <c r="E1308" s="44" t="s">
        <v>90</v>
      </c>
      <c r="F1308" s="36" t="s">
        <v>10</v>
      </c>
      <c r="G1308" s="45">
        <v>10</v>
      </c>
      <c r="H1308" s="36">
        <v>5</v>
      </c>
      <c r="I1308" s="46">
        <v>1</v>
      </c>
      <c r="J130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30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P10.5</v>
      </c>
      <c r="L130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P10.5.1</v>
      </c>
      <c r="M1308" s="26" t="str">
        <f>IF(ISERROR(_xlfn.XLOOKUP(StatementLookup[[#This Row],[TopicID]],TopicLookup[TopicID],TopicLookup[TopicTitle])),"",_xlfn.XLOOKUP(StatementLookup[[#This Row],[TopicID]],TopicLookup[TopicID],TopicLookup[TopicTitle]))</f>
        <v>Electricity And Circuits</v>
      </c>
      <c r="N1308" s="27" t="str">
        <f>IF(ISERROR(_xlfn.XLOOKUP(StatementLookup[[#This Row],[LessonID]],LessonLookup[LessonID],LessonLookup[LessonTitle])),"",_xlfn.XLOOKUP(StatementLookup[[#This Row],[LessonID]],LessonLookup[LessonID],LessonLookup[LessonTitle]))</f>
        <v>More About Resistance</v>
      </c>
      <c r="O1308" s="1" t="str">
        <f>IF(StatementLookup[[#This Row],[LearningStatementEnter]]="",StatementLookup[[#This Row],[LearningStatementAuto]],StatementLookup[[#This Row],[LearningStatementEnter]])</f>
        <v>Explain how current changes with potential difference in fixed resistors</v>
      </c>
      <c r="P1308" s="1" t="s">
        <v>2251</v>
      </c>
      <c r="Q1308" s="1" t="s">
        <v>2953</v>
      </c>
      <c r="R1308" s="1"/>
      <c r="S130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08" s="43"/>
      <c r="U1308" s="43"/>
      <c r="V1308" s="43"/>
      <c r="W1308" s="43"/>
      <c r="X1308" s="43"/>
      <c r="Y1308" s="43"/>
      <c r="Z1308" s="43"/>
      <c r="AA1308" s="43"/>
      <c r="AC1308" s="43"/>
      <c r="AD1308" s="43"/>
    </row>
    <row r="1309" spans="1:30" ht="14.65" customHeight="1" x14ac:dyDescent="0.25">
      <c r="A1309" s="42" t="str">
        <f>_xlfn.XLOOKUP(StatementLookup[[#This Row],[TopicID]],TopicLookup[TopicID],TopicLookup[SyllabusSubject])</f>
        <v>Physics</v>
      </c>
      <c r="B1309" s="43">
        <f>_xlfn.XLOOKUP(StatementLookup[[#This Row],[TopicID]],TopicLookup[TopicID],TopicLookup[SyllabusKeyStage])</f>
        <v>4</v>
      </c>
      <c r="C1309" s="43" t="str">
        <f>_xlfn.XLOOKUP(StatementLookup[[#This Row],[TopicID]],topics!I:I,topics!D:D)</f>
        <v>KS4.Physics</v>
      </c>
      <c r="D1309" s="43" t="str">
        <f>_xlfn.XLOOKUP(StatementLookup[[#This Row],[TopicID]],topics!I:I,topics!E:E)</f>
        <v>Y10.Physics</v>
      </c>
      <c r="E1309" s="44" t="s">
        <v>90</v>
      </c>
      <c r="F1309" s="36" t="s">
        <v>10</v>
      </c>
      <c r="G1309" s="45">
        <v>10</v>
      </c>
      <c r="H1309" s="36">
        <v>5</v>
      </c>
      <c r="I1309" s="46">
        <v>1</v>
      </c>
      <c r="J130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30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P10.5</v>
      </c>
      <c r="L130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P10.5.1</v>
      </c>
      <c r="M1309" s="26" t="str">
        <f>IF(ISERROR(_xlfn.XLOOKUP(StatementLookup[[#This Row],[TopicID]],TopicLookup[TopicID],TopicLookup[TopicTitle])),"",_xlfn.XLOOKUP(StatementLookup[[#This Row],[TopicID]],TopicLookup[TopicID],TopicLookup[TopicTitle]))</f>
        <v>Electricity And Circuits</v>
      </c>
      <c r="N1309" s="27" t="str">
        <f>IF(ISERROR(_xlfn.XLOOKUP(StatementLookup[[#This Row],[LessonID]],LessonLookup[LessonID],LessonLookup[LessonTitle])),"",_xlfn.XLOOKUP(StatementLookup[[#This Row],[LessonID]],LessonLookup[LessonID],LessonLookup[LessonTitle]))</f>
        <v>More About Resistance</v>
      </c>
      <c r="O1309" s="1" t="str">
        <f>IF(StatementLookup[[#This Row],[LearningStatementEnter]]="",StatementLookup[[#This Row],[LearningStatementAuto]],StatementLookup[[#This Row],[LearningStatementEnter]])</f>
        <v>Explain how current and resistance change with potential difference in filament lamps</v>
      </c>
      <c r="P1309" s="1" t="s">
        <v>2252</v>
      </c>
      <c r="Q1309" s="1" t="s">
        <v>2953</v>
      </c>
      <c r="R1309" s="1"/>
      <c r="S130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09" s="43"/>
      <c r="U1309" s="43"/>
      <c r="V1309" s="43"/>
      <c r="W1309" s="43"/>
      <c r="X1309" s="43"/>
      <c r="Y1309" s="43"/>
      <c r="Z1309" s="43"/>
      <c r="AA1309" s="43"/>
      <c r="AC1309" s="43"/>
      <c r="AD1309" s="43"/>
    </row>
    <row r="1310" spans="1:30" ht="14.65" customHeight="1" x14ac:dyDescent="0.25">
      <c r="A1310" s="42" t="str">
        <f>_xlfn.XLOOKUP(StatementLookup[[#This Row],[TopicID]],TopicLookup[TopicID],TopicLookup[SyllabusSubject])</f>
        <v>Physics</v>
      </c>
      <c r="B1310" s="43">
        <f>_xlfn.XLOOKUP(StatementLookup[[#This Row],[TopicID]],TopicLookup[TopicID],TopicLookup[SyllabusKeyStage])</f>
        <v>4</v>
      </c>
      <c r="C1310" s="43" t="str">
        <f>_xlfn.XLOOKUP(StatementLookup[[#This Row],[TopicID]],topics!I:I,topics!D:D)</f>
        <v>KS4.Physics</v>
      </c>
      <c r="D1310" s="43" t="str">
        <f>_xlfn.XLOOKUP(StatementLookup[[#This Row],[TopicID]],topics!I:I,topics!E:E)</f>
        <v>Y10.Physics</v>
      </c>
      <c r="E1310" s="44" t="s">
        <v>90</v>
      </c>
      <c r="F1310" s="36" t="s">
        <v>10</v>
      </c>
      <c r="G1310" s="45">
        <v>10</v>
      </c>
      <c r="H1310" s="36">
        <v>5</v>
      </c>
      <c r="I1310" s="46">
        <v>2</v>
      </c>
      <c r="J131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31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P10.5</v>
      </c>
      <c r="L131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P10.5.2</v>
      </c>
      <c r="M1310" s="26" t="str">
        <f>IF(ISERROR(_xlfn.XLOOKUP(StatementLookup[[#This Row],[TopicID]],TopicLookup[TopicID],TopicLookup[TopicTitle])),"",_xlfn.XLOOKUP(StatementLookup[[#This Row],[TopicID]],TopicLookup[TopicID],TopicLookup[TopicTitle]))</f>
        <v>Electricity And Circuits</v>
      </c>
      <c r="N1310" s="27" t="str">
        <f>IF(ISERROR(_xlfn.XLOOKUP(StatementLookup[[#This Row],[LessonID]],LessonLookup[LessonID],LessonLookup[LessonTitle])),"",_xlfn.XLOOKUP(StatementLookup[[#This Row],[LessonID]],LessonLookup[LessonID],LessonLookup[LessonTitle]))</f>
        <v>More About Resistance</v>
      </c>
      <c r="O1310" s="1" t="str">
        <f>IF(StatementLookup[[#This Row],[LearningStatementEnter]]="",StatementLookup[[#This Row],[LearningStatementAuto]],StatementLookup[[#This Row],[LearningStatementEnter]])</f>
        <v>Explain how current and resistance change with potential difference in diodes, including light-emitting diodes (LEDs)</v>
      </c>
      <c r="P1310" s="1" t="s">
        <v>2253</v>
      </c>
      <c r="Q1310" s="1" t="s">
        <v>2953</v>
      </c>
      <c r="R1310" s="1"/>
      <c r="S131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10" s="43"/>
      <c r="U1310" s="43"/>
      <c r="V1310" s="43"/>
      <c r="W1310" s="43"/>
      <c r="X1310" s="43"/>
      <c r="Y1310" s="43"/>
      <c r="Z1310" s="43"/>
      <c r="AA1310" s="43"/>
      <c r="AC1310" s="43"/>
      <c r="AD1310" s="43"/>
    </row>
    <row r="1311" spans="1:30" ht="14.65" customHeight="1" x14ac:dyDescent="0.25">
      <c r="A1311" s="42" t="str">
        <f>_xlfn.XLOOKUP(StatementLookup[[#This Row],[TopicID]],TopicLookup[TopicID],TopicLookup[SyllabusSubject])</f>
        <v>Physics</v>
      </c>
      <c r="B1311" s="43">
        <f>_xlfn.XLOOKUP(StatementLookup[[#This Row],[TopicID]],TopicLookup[TopicID],TopicLookup[SyllabusKeyStage])</f>
        <v>4</v>
      </c>
      <c r="C1311" s="43" t="str">
        <f>_xlfn.XLOOKUP(StatementLookup[[#This Row],[TopicID]],topics!I:I,topics!D:D)</f>
        <v>KS4.Physics</v>
      </c>
      <c r="D1311" s="43" t="str">
        <f>_xlfn.XLOOKUP(StatementLookup[[#This Row],[TopicID]],topics!I:I,topics!E:E)</f>
        <v>Y10.Physics</v>
      </c>
      <c r="E1311" s="44" t="s">
        <v>90</v>
      </c>
      <c r="F1311" s="36" t="s">
        <v>10</v>
      </c>
      <c r="G1311" s="45">
        <v>10</v>
      </c>
      <c r="H1311" s="36">
        <v>5</v>
      </c>
      <c r="I1311" s="46">
        <v>3</v>
      </c>
      <c r="J131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31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P10.5</v>
      </c>
      <c r="L131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P10.5.3</v>
      </c>
      <c r="M1311" s="26" t="str">
        <f>IF(ISERROR(_xlfn.XLOOKUP(StatementLookup[[#This Row],[TopicID]],TopicLookup[TopicID],TopicLookup[TopicTitle])),"",_xlfn.XLOOKUP(StatementLookup[[#This Row],[TopicID]],TopicLookup[TopicID],TopicLookup[TopicTitle]))</f>
        <v>Electricity And Circuits</v>
      </c>
      <c r="N1311" s="27" t="str">
        <f>IF(ISERROR(_xlfn.XLOOKUP(StatementLookup[[#This Row],[LessonID]],LessonLookup[LessonID],LessonLookup[LessonTitle])),"",_xlfn.XLOOKUP(StatementLookup[[#This Row],[LessonID]],LessonLookup[LessonID],LessonLookup[LessonTitle]))</f>
        <v>More About Resistance</v>
      </c>
      <c r="O1311" s="1" t="str">
        <f>IF(StatementLookup[[#This Row],[LearningStatementEnter]]="",StatementLookup[[#This Row],[LearningStatementAuto]],StatementLookup[[#This Row],[LearningStatementEnter]])</f>
        <v>Describe how the resistance of a light-dependent resistor (LDR) varies with changing light intensity</v>
      </c>
      <c r="P1311" s="1" t="s">
        <v>2254</v>
      </c>
      <c r="Q1311" s="1" t="s">
        <v>2953</v>
      </c>
      <c r="R1311" s="1"/>
      <c r="S131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11" s="43"/>
      <c r="U1311" s="43"/>
      <c r="V1311" s="43"/>
      <c r="W1311" s="43"/>
      <c r="X1311" s="43"/>
      <c r="Y1311" s="43"/>
      <c r="Z1311" s="43"/>
      <c r="AA1311" s="43"/>
      <c r="AC1311" s="43"/>
      <c r="AD1311" s="43"/>
    </row>
    <row r="1312" spans="1:30" ht="14.65" customHeight="1" x14ac:dyDescent="0.25">
      <c r="A1312" s="42" t="str">
        <f>_xlfn.XLOOKUP(StatementLookup[[#This Row],[TopicID]],TopicLookup[TopicID],TopicLookup[SyllabusSubject])</f>
        <v>Physics</v>
      </c>
      <c r="B1312" s="43">
        <f>_xlfn.XLOOKUP(StatementLookup[[#This Row],[TopicID]],TopicLookup[TopicID],TopicLookup[SyllabusKeyStage])</f>
        <v>4</v>
      </c>
      <c r="C1312" s="43" t="str">
        <f>_xlfn.XLOOKUP(StatementLookup[[#This Row],[TopicID]],topics!I:I,topics!D:D)</f>
        <v>KS4.Physics</v>
      </c>
      <c r="D1312" s="43" t="str">
        <f>_xlfn.XLOOKUP(StatementLookup[[#This Row],[TopicID]],topics!I:I,topics!E:E)</f>
        <v>Y10.Physics</v>
      </c>
      <c r="E1312" s="44" t="s">
        <v>90</v>
      </c>
      <c r="F1312" s="36" t="s">
        <v>10</v>
      </c>
      <c r="G1312" s="45">
        <v>10</v>
      </c>
      <c r="H1312" s="36">
        <v>5</v>
      </c>
      <c r="I1312" s="46">
        <v>4</v>
      </c>
      <c r="J131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31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P10.5</v>
      </c>
      <c r="L131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P10.5.4</v>
      </c>
      <c r="M1312" s="26" t="str">
        <f>IF(ISERROR(_xlfn.XLOOKUP(StatementLookup[[#This Row],[TopicID]],TopicLookup[TopicID],TopicLookup[TopicTitle])),"",_xlfn.XLOOKUP(StatementLookup[[#This Row],[TopicID]],TopicLookup[TopicID],TopicLookup[TopicTitle]))</f>
        <v>Electricity And Circuits</v>
      </c>
      <c r="N1312" s="27" t="str">
        <f>IF(ISERROR(_xlfn.XLOOKUP(StatementLookup[[#This Row],[LessonID]],LessonLookup[LessonID],LessonLookup[LessonTitle])),"",_xlfn.XLOOKUP(StatementLookup[[#This Row],[LessonID]],LessonLookup[LessonID],LessonLookup[LessonTitle]))</f>
        <v>More About Resistance</v>
      </c>
      <c r="O1312" s="1" t="str">
        <f>IF(StatementLookup[[#This Row],[LearningStatementEnter]]="",StatementLookup[[#This Row],[LearningStatementAuto]],StatementLookup[[#This Row],[LearningStatementEnter]])</f>
        <v>Describe how the resistance of a thermistor varies with changing temperature. (negative temperature coefficient only)</v>
      </c>
      <c r="P1312" s="1" t="s">
        <v>2255</v>
      </c>
      <c r="Q1312" s="1" t="s">
        <v>2953</v>
      </c>
      <c r="R1312" s="1"/>
      <c r="S131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12" s="43"/>
      <c r="U1312" s="43"/>
      <c r="V1312" s="43"/>
      <c r="W1312" s="43"/>
      <c r="X1312" s="43"/>
      <c r="Y1312" s="43"/>
      <c r="Z1312" s="43"/>
      <c r="AA1312" s="43"/>
      <c r="AC1312" s="43"/>
      <c r="AD1312" s="43"/>
    </row>
    <row r="1313" spans="1:30" ht="14.65" customHeight="1" x14ac:dyDescent="0.25">
      <c r="A1313" s="42" t="str">
        <f>_xlfn.XLOOKUP(StatementLookup[[#This Row],[TopicID]],TopicLookup[TopicID],TopicLookup[SyllabusSubject])</f>
        <v>Physics</v>
      </c>
      <c r="B1313" s="43">
        <f>_xlfn.XLOOKUP(StatementLookup[[#This Row],[TopicID]],TopicLookup[TopicID],TopicLookup[SyllabusKeyStage])</f>
        <v>4</v>
      </c>
      <c r="C1313" s="43" t="str">
        <f>_xlfn.XLOOKUP(StatementLookup[[#This Row],[TopicID]],topics!I:I,topics!D:D)</f>
        <v>KS4.Physics</v>
      </c>
      <c r="D1313" s="43" t="str">
        <f>_xlfn.XLOOKUP(StatementLookup[[#This Row],[TopicID]],topics!I:I,topics!E:E)</f>
        <v>Y10.Physics</v>
      </c>
      <c r="E1313" s="44" t="s">
        <v>90</v>
      </c>
      <c r="F1313" s="36" t="s">
        <v>10</v>
      </c>
      <c r="G1313" s="45">
        <v>10</v>
      </c>
      <c r="H1313" s="36">
        <v>5</v>
      </c>
      <c r="I1313" s="46">
        <v>5</v>
      </c>
      <c r="J131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31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P10.5</v>
      </c>
      <c r="L131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P10.5.5</v>
      </c>
      <c r="M1313" s="26" t="str">
        <f>IF(ISERROR(_xlfn.XLOOKUP(StatementLookup[[#This Row],[TopicID]],TopicLookup[TopicID],TopicLookup[TopicTitle])),"",_xlfn.XLOOKUP(StatementLookup[[#This Row],[TopicID]],TopicLookup[TopicID],TopicLookup[TopicTitle]))</f>
        <v>Electricity And Circuits</v>
      </c>
      <c r="N1313" s="27" t="str">
        <f>IF(ISERROR(_xlfn.XLOOKUP(StatementLookup[[#This Row],[LessonID]],LessonLookup[LessonID],LessonLookup[LessonTitle])),"",_xlfn.XLOOKUP(StatementLookup[[#This Row],[LessonID]],LessonLookup[LessonID],LessonLookup[LessonTitle]))</f>
        <v>More About Resistance</v>
      </c>
      <c r="O1313" s="1" t="str">
        <f>IF(StatementLookup[[#This Row],[LearningStatementEnter]]="",StatementLookup[[#This Row],[LearningStatementAuto]],StatementLookup[[#This Row],[LearningStatementEnter]])</f>
        <v>Describe the uses of diodes, LDRs and thermistors</v>
      </c>
      <c r="P1313" s="1" t="s">
        <v>2256</v>
      </c>
      <c r="Q1313" s="1" t="s">
        <v>2953</v>
      </c>
      <c r="R1313" s="1"/>
      <c r="S131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13" s="43"/>
      <c r="U1313" s="43"/>
      <c r="V1313" s="43"/>
      <c r="W1313" s="43"/>
      <c r="X1313" s="43"/>
      <c r="Y1313" s="43"/>
      <c r="Z1313" s="43"/>
      <c r="AA1313" s="43"/>
      <c r="AC1313" s="43"/>
      <c r="AD1313" s="43"/>
    </row>
    <row r="1314" spans="1:30" ht="14.65" customHeight="1" x14ac:dyDescent="0.25">
      <c r="A1314" s="42" t="str">
        <f>_xlfn.XLOOKUP(StatementLookup[[#This Row],[TopicID]],TopicLookup[TopicID],TopicLookup[SyllabusSubject])</f>
        <v>Physics</v>
      </c>
      <c r="B1314" s="43">
        <f>_xlfn.XLOOKUP(StatementLookup[[#This Row],[TopicID]],TopicLookup[TopicID],TopicLookup[SyllabusKeyStage])</f>
        <v>4</v>
      </c>
      <c r="C1314" s="43" t="str">
        <f>_xlfn.XLOOKUP(StatementLookup[[#This Row],[TopicID]],topics!I:I,topics!D:D)</f>
        <v>KS4.Physics</v>
      </c>
      <c r="D1314" s="43" t="str">
        <f>_xlfn.XLOOKUP(StatementLookup[[#This Row],[TopicID]],topics!I:I,topics!E:E)</f>
        <v>Y10.Physics</v>
      </c>
      <c r="E1314" s="44" t="s">
        <v>90</v>
      </c>
      <c r="F1314" s="36" t="s">
        <v>10</v>
      </c>
      <c r="G1314" s="45">
        <v>10</v>
      </c>
      <c r="H1314" s="36">
        <v>6</v>
      </c>
      <c r="I1314" s="46">
        <v>1</v>
      </c>
      <c r="J131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31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P10.6</v>
      </c>
      <c r="L131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P10.6.1</v>
      </c>
      <c r="M1314" s="26" t="str">
        <f>IF(ISERROR(_xlfn.XLOOKUP(StatementLookup[[#This Row],[TopicID]],TopicLookup[TopicID],TopicLookup[TopicTitle])),"",_xlfn.XLOOKUP(StatementLookup[[#This Row],[TopicID]],TopicLookup[TopicID],TopicLookup[TopicTitle]))</f>
        <v>Electricity And Circuits</v>
      </c>
      <c r="N1314" s="27" t="str">
        <f>IF(ISERROR(_xlfn.XLOOKUP(StatementLookup[[#This Row],[LessonID]],LessonLookup[LessonID],LessonLookup[LessonTitle])),"",_xlfn.XLOOKUP(StatementLookup[[#This Row],[LessonID]],LessonLookup[LessonID],LessonLookup[LessonTitle]))</f>
        <v>Transferring Energy</v>
      </c>
      <c r="O1314" s="1" t="str">
        <f>IF(StatementLookup[[#This Row],[LearningStatementEnter]]="",StatementLookup[[#This Row],[LearningStatementAuto]],StatementLookup[[#This Row],[LearningStatementEnter]])</f>
        <v>Describe the energy transfer that occurs when a current passes through a resistor</v>
      </c>
      <c r="P1314" s="1" t="s">
        <v>2257</v>
      </c>
      <c r="Q1314" s="1" t="s">
        <v>2953</v>
      </c>
      <c r="R1314" s="1"/>
      <c r="S131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14" s="43"/>
      <c r="U1314" s="43"/>
      <c r="V1314" s="43"/>
      <c r="W1314" s="43"/>
      <c r="X1314" s="43"/>
      <c r="Y1314" s="43"/>
      <c r="Z1314" s="43"/>
      <c r="AA1314" s="43"/>
      <c r="AC1314" s="43"/>
      <c r="AD1314" s="43"/>
    </row>
    <row r="1315" spans="1:30" ht="14.65" customHeight="1" x14ac:dyDescent="0.25">
      <c r="A1315" s="42" t="str">
        <f>_xlfn.XLOOKUP(StatementLookup[[#This Row],[TopicID]],TopicLookup[TopicID],TopicLookup[SyllabusSubject])</f>
        <v>Physics</v>
      </c>
      <c r="B1315" s="43">
        <f>_xlfn.XLOOKUP(StatementLookup[[#This Row],[TopicID]],TopicLookup[TopicID],TopicLookup[SyllabusKeyStage])</f>
        <v>4</v>
      </c>
      <c r="C1315" s="43" t="str">
        <f>_xlfn.XLOOKUP(StatementLookup[[#This Row],[TopicID]],topics!I:I,topics!D:D)</f>
        <v>KS4.Physics</v>
      </c>
      <c r="D1315" s="43" t="str">
        <f>_xlfn.XLOOKUP(StatementLookup[[#This Row],[TopicID]],topics!I:I,topics!E:E)</f>
        <v>Y10.Physics</v>
      </c>
      <c r="E1315" s="44" t="s">
        <v>90</v>
      </c>
      <c r="F1315" s="36" t="s">
        <v>10</v>
      </c>
      <c r="G1315" s="45">
        <v>10</v>
      </c>
      <c r="H1315" s="36">
        <v>6</v>
      </c>
      <c r="I1315" s="46">
        <v>2</v>
      </c>
      <c r="J131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31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P10.6</v>
      </c>
      <c r="L131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P10.6.2</v>
      </c>
      <c r="M1315" s="26" t="str">
        <f>IF(ISERROR(_xlfn.XLOOKUP(StatementLookup[[#This Row],[TopicID]],TopicLookup[TopicID],TopicLookup[TopicTitle])),"",_xlfn.XLOOKUP(StatementLookup[[#This Row],[TopicID]],TopicLookup[TopicID],TopicLookup[TopicTitle]))</f>
        <v>Electricity And Circuits</v>
      </c>
      <c r="N1315" s="27" t="str">
        <f>IF(ISERROR(_xlfn.XLOOKUP(StatementLookup[[#This Row],[LessonID]],LessonLookup[LessonID],LessonLookup[LessonTitle])),"",_xlfn.XLOOKUP(StatementLookup[[#This Row],[LessonID]],LessonLookup[LessonID],LessonLookup[LessonTitle]))</f>
        <v>Transferring Energy</v>
      </c>
      <c r="O1315" s="1" t="str">
        <f>IF(StatementLookup[[#This Row],[LearningStatementEnter]]="",StatementLookup[[#This Row],[LearningStatementAuto]],StatementLookup[[#This Row],[LearningStatementEnter]])</f>
        <v>Use the electron and ion model and the idea of electrical work to explain the energy transfer in a resistor and the resulting dissipation of energy in the surroundings</v>
      </c>
      <c r="P1315" s="1" t="s">
        <v>2258</v>
      </c>
      <c r="Q1315" s="1" t="s">
        <v>2953</v>
      </c>
      <c r="R1315" s="1"/>
      <c r="S131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15" s="43"/>
      <c r="U1315" s="43"/>
      <c r="V1315" s="43"/>
      <c r="W1315" s="43"/>
      <c r="X1315" s="43"/>
      <c r="Y1315" s="43"/>
      <c r="Z1315" s="43"/>
      <c r="AA1315" s="43"/>
      <c r="AC1315" s="43"/>
      <c r="AD1315" s="43"/>
    </row>
    <row r="1316" spans="1:30" x14ac:dyDescent="0.25">
      <c r="A1316" s="42" t="str">
        <f>_xlfn.XLOOKUP(StatementLookup[[#This Row],[TopicID]],TopicLookup[TopicID],TopicLookup[SyllabusSubject])</f>
        <v>Physics</v>
      </c>
      <c r="B1316" s="43">
        <f>_xlfn.XLOOKUP(StatementLookup[[#This Row],[TopicID]],TopicLookup[TopicID],TopicLookup[SyllabusKeyStage])</f>
        <v>4</v>
      </c>
      <c r="C1316" s="43" t="str">
        <f>_xlfn.XLOOKUP(StatementLookup[[#This Row],[TopicID]],topics!I:I,topics!D:D)</f>
        <v>KS4.Physics</v>
      </c>
      <c r="D1316" s="43" t="str">
        <f>_xlfn.XLOOKUP(StatementLookup[[#This Row],[TopicID]],topics!I:I,topics!E:E)</f>
        <v>Y10.Physics</v>
      </c>
      <c r="E1316" s="44" t="s">
        <v>90</v>
      </c>
      <c r="F1316" s="36" t="s">
        <v>10</v>
      </c>
      <c r="G1316" s="45">
        <v>10</v>
      </c>
      <c r="H1316" s="36">
        <v>6</v>
      </c>
      <c r="I1316" s="46">
        <v>3</v>
      </c>
      <c r="J131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31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P10.6</v>
      </c>
      <c r="L131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P10.6.3</v>
      </c>
      <c r="M1316" s="26" t="str">
        <f>IF(ISERROR(_xlfn.XLOOKUP(StatementLookup[[#This Row],[TopicID]],TopicLookup[TopicID],TopicLookup[TopicTitle])),"",_xlfn.XLOOKUP(StatementLookup[[#This Row],[TopicID]],TopicLookup[TopicID],TopicLookup[TopicTitle]))</f>
        <v>Electricity And Circuits</v>
      </c>
      <c r="N1316" s="27" t="str">
        <f>IF(ISERROR(_xlfn.XLOOKUP(StatementLookup[[#This Row],[LessonID]],LessonLookup[LessonID],LessonLookup[LessonTitle])),"",_xlfn.XLOOKUP(StatementLookup[[#This Row],[LessonID]],LessonLookup[LessonID],LessonLookup[LessonTitle]))</f>
        <v>Transferring Energy</v>
      </c>
      <c r="O1316" s="1" t="str">
        <f>IF(StatementLookup[[#This Row],[LearningStatementEnter]]="",StatementLookup[[#This Row],[LearningStatementAuto]],StatementLookup[[#This Row],[LearningStatementEnter]])</f>
        <v>Explain how unwanted energy transfers in wires can be avoided</v>
      </c>
      <c r="P1316" s="1" t="s">
        <v>2259</v>
      </c>
      <c r="Q1316" s="1" t="s">
        <v>2953</v>
      </c>
      <c r="R1316" s="1"/>
      <c r="S131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16" s="43"/>
      <c r="U1316" s="43"/>
      <c r="V1316" s="43"/>
      <c r="W1316" s="43"/>
      <c r="X1316" s="43"/>
      <c r="Y1316" s="43"/>
      <c r="Z1316" s="43"/>
      <c r="AA1316" s="43"/>
      <c r="AC1316" s="43"/>
      <c r="AD1316" s="43"/>
    </row>
    <row r="1317" spans="1:30" x14ac:dyDescent="0.25">
      <c r="A1317" s="42" t="str">
        <f>_xlfn.XLOOKUP(StatementLookup[[#This Row],[TopicID]],TopicLookup[TopicID],TopicLookup[SyllabusSubject])</f>
        <v>Physics</v>
      </c>
      <c r="B1317" s="43">
        <f>_xlfn.XLOOKUP(StatementLookup[[#This Row],[TopicID]],TopicLookup[TopicID],TopicLookup[SyllabusKeyStage])</f>
        <v>4</v>
      </c>
      <c r="C1317" s="43" t="str">
        <f>_xlfn.XLOOKUP(StatementLookup[[#This Row],[TopicID]],topics!I:I,topics!D:D)</f>
        <v>KS4.Physics</v>
      </c>
      <c r="D1317" s="43" t="str">
        <f>_xlfn.XLOOKUP(StatementLookup[[#This Row],[TopicID]],topics!I:I,topics!E:E)</f>
        <v>Y10.Physics</v>
      </c>
      <c r="E1317" s="44" t="s">
        <v>90</v>
      </c>
      <c r="F1317" s="36" t="s">
        <v>10</v>
      </c>
      <c r="G1317" s="45">
        <v>10</v>
      </c>
      <c r="H1317" s="36">
        <v>6</v>
      </c>
      <c r="I1317" s="46">
        <v>4</v>
      </c>
      <c r="J131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31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P10.6</v>
      </c>
      <c r="L131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P10.6.4</v>
      </c>
      <c r="M1317" s="26" t="str">
        <f>IF(ISERROR(_xlfn.XLOOKUP(StatementLookup[[#This Row],[TopicID]],TopicLookup[TopicID],TopicLookup[TopicTitle])),"",_xlfn.XLOOKUP(StatementLookup[[#This Row],[TopicID]],TopicLookup[TopicID],TopicLookup[TopicTitle]))</f>
        <v>Electricity And Circuits</v>
      </c>
      <c r="N1317" s="27" t="str">
        <f>IF(ISERROR(_xlfn.XLOOKUP(StatementLookup[[#This Row],[LessonID]],LessonLookup[LessonID],LessonLookup[LessonTitle])),"",_xlfn.XLOOKUP(StatementLookup[[#This Row],[LessonID]],LessonLookup[LessonID],LessonLookup[LessonTitle]))</f>
        <v>Transferring Energy</v>
      </c>
      <c r="O1317" s="1" t="str">
        <f>IF(StatementLookup[[#This Row],[LearningStatementEnter]]="",StatementLookup[[#This Row],[LearningStatementAuto]],StatementLookup[[#This Row],[LearningStatementEnter]])</f>
        <v>Recall the advantages of the heating effect of an electric current</v>
      </c>
      <c r="P1317" s="1" t="s">
        <v>2260</v>
      </c>
      <c r="Q1317" s="1" t="s">
        <v>2953</v>
      </c>
      <c r="R1317" s="1"/>
      <c r="S131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17" s="43"/>
      <c r="U1317" s="43"/>
      <c r="V1317" s="43"/>
      <c r="W1317" s="43"/>
      <c r="X1317" s="43"/>
      <c r="Y1317" s="43"/>
      <c r="Z1317" s="43"/>
      <c r="AA1317" s="43"/>
      <c r="AC1317" s="43"/>
      <c r="AD1317" s="43"/>
    </row>
    <row r="1318" spans="1:30" x14ac:dyDescent="0.25">
      <c r="A1318" s="42" t="str">
        <f>_xlfn.XLOOKUP(StatementLookup[[#This Row],[TopicID]],TopicLookup[TopicID],TopicLookup[SyllabusSubject])</f>
        <v>Physics</v>
      </c>
      <c r="B1318" s="43">
        <f>_xlfn.XLOOKUP(StatementLookup[[#This Row],[TopicID]],TopicLookup[TopicID],TopicLookup[SyllabusKeyStage])</f>
        <v>4</v>
      </c>
      <c r="C1318" s="43" t="str">
        <f>_xlfn.XLOOKUP(StatementLookup[[#This Row],[TopicID]],topics!I:I,topics!D:D)</f>
        <v>KS4.Physics</v>
      </c>
      <c r="D1318" s="43" t="str">
        <f>_xlfn.XLOOKUP(StatementLookup[[#This Row],[TopicID]],topics!I:I,topics!E:E)</f>
        <v>Y10.Physics</v>
      </c>
      <c r="E1318" s="44" t="s">
        <v>90</v>
      </c>
      <c r="F1318" s="36" t="s">
        <v>10</v>
      </c>
      <c r="G1318" s="45">
        <v>10</v>
      </c>
      <c r="H1318" s="36">
        <v>6</v>
      </c>
      <c r="I1318" s="46">
        <v>5</v>
      </c>
      <c r="J131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31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P10.6</v>
      </c>
      <c r="L131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P10.6.5</v>
      </c>
      <c r="M1318" s="26" t="str">
        <f>IF(ISERROR(_xlfn.XLOOKUP(StatementLookup[[#This Row],[TopicID]],TopicLookup[TopicID],TopicLookup[TopicTitle])),"",_xlfn.XLOOKUP(StatementLookup[[#This Row],[TopicID]],TopicLookup[TopicID],TopicLookup[TopicTitle]))</f>
        <v>Electricity And Circuits</v>
      </c>
      <c r="N1318" s="27" t="str">
        <f>IF(ISERROR(_xlfn.XLOOKUP(StatementLookup[[#This Row],[LessonID]],LessonLookup[LessonID],LessonLookup[LessonTitle])),"",_xlfn.XLOOKUP(StatementLookup[[#This Row],[LessonID]],LessonLookup[LessonID],LessonLookup[LessonTitle]))</f>
        <v>Transferring Energy</v>
      </c>
      <c r="O1318" s="1" t="str">
        <f>IF(StatementLookup[[#This Row],[LearningStatementEnter]]="",StatementLookup[[#This Row],[LearningStatementAuto]],StatementLookup[[#This Row],[LearningStatementEnter]])</f>
        <v>Recall the disadvantages of the heating effect of an electric current</v>
      </c>
      <c r="P1318" s="1" t="s">
        <v>2261</v>
      </c>
      <c r="Q1318" s="1" t="s">
        <v>2953</v>
      </c>
      <c r="R1318" s="1"/>
      <c r="S131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18" s="43"/>
      <c r="U1318" s="43"/>
      <c r="V1318" s="43"/>
      <c r="W1318" s="43"/>
      <c r="X1318" s="43"/>
      <c r="Y1318" s="43"/>
      <c r="Z1318" s="43"/>
      <c r="AA1318" s="43"/>
      <c r="AC1318" s="43"/>
      <c r="AD1318" s="43"/>
    </row>
    <row r="1319" spans="1:30" x14ac:dyDescent="0.25">
      <c r="A1319" s="42" t="str">
        <f>_xlfn.XLOOKUP(StatementLookup[[#This Row],[TopicID]],TopicLookup[TopicID],TopicLookup[SyllabusSubject])</f>
        <v>Physics</v>
      </c>
      <c r="B1319" s="43">
        <f>_xlfn.XLOOKUP(StatementLookup[[#This Row],[TopicID]],TopicLookup[TopicID],TopicLookup[SyllabusKeyStage])</f>
        <v>4</v>
      </c>
      <c r="C1319" s="43" t="str">
        <f>_xlfn.XLOOKUP(StatementLookup[[#This Row],[TopicID]],topics!I:I,topics!D:D)</f>
        <v>KS4.Physics</v>
      </c>
      <c r="D1319" s="43" t="str">
        <f>_xlfn.XLOOKUP(StatementLookup[[#This Row],[TopicID]],topics!I:I,topics!E:E)</f>
        <v>Y10.Physics</v>
      </c>
      <c r="E1319" s="44" t="s">
        <v>90</v>
      </c>
      <c r="F1319" s="36" t="s">
        <v>10</v>
      </c>
      <c r="G1319" s="45">
        <v>10</v>
      </c>
      <c r="H1319" s="36">
        <v>6</v>
      </c>
      <c r="I1319" s="46">
        <v>6</v>
      </c>
      <c r="J131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31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P10.6</v>
      </c>
      <c r="L131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P10.6.6</v>
      </c>
      <c r="M1319" s="26" t="str">
        <f>IF(ISERROR(_xlfn.XLOOKUP(StatementLookup[[#This Row],[TopicID]],TopicLookup[TopicID],TopicLookup[TopicTitle])),"",_xlfn.XLOOKUP(StatementLookup[[#This Row],[TopicID]],TopicLookup[TopicID],TopicLookup[TopicTitle]))</f>
        <v>Electricity And Circuits</v>
      </c>
      <c r="N1319" s="27" t="str">
        <f>IF(ISERROR(_xlfn.XLOOKUP(StatementLookup[[#This Row],[LessonID]],LessonLookup[LessonID],LessonLookup[LessonTitle])),"",_xlfn.XLOOKUP(StatementLookup[[#This Row],[LessonID]],LessonLookup[LessonID],LessonLookup[LessonTitle]))</f>
        <v>Transferring Energy</v>
      </c>
      <c r="O1319" s="1" t="str">
        <f>IF(StatementLookup[[#This Row],[LearningStatementEnter]]="",StatementLookup[[#This Row],[LearningStatementAuto]],StatementLookup[[#This Row],[LearningStatementEnter]])</f>
        <v>Use the equation E = I × V × t to calculate the energy transferred, the current, the potential difference or the time</v>
      </c>
      <c r="P1319" s="1" t="s">
        <v>2262</v>
      </c>
      <c r="Q1319" s="1" t="s">
        <v>2953</v>
      </c>
      <c r="R1319" s="1"/>
      <c r="S131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19" s="43"/>
      <c r="U1319" s="43"/>
      <c r="V1319" s="43"/>
      <c r="W1319" s="43"/>
      <c r="X1319" s="43"/>
      <c r="Y1319" s="43"/>
      <c r="Z1319" s="43"/>
      <c r="AA1319" s="43"/>
      <c r="AC1319" s="43"/>
      <c r="AD1319" s="43"/>
    </row>
    <row r="1320" spans="1:30" x14ac:dyDescent="0.25">
      <c r="A1320" s="42" t="str">
        <f>_xlfn.XLOOKUP(StatementLookup[[#This Row],[TopicID]],TopicLookup[TopicID],TopicLookup[SyllabusSubject])</f>
        <v>Physics</v>
      </c>
      <c r="B1320" s="43">
        <f>_xlfn.XLOOKUP(StatementLookup[[#This Row],[TopicID]],TopicLookup[TopicID],TopicLookup[SyllabusKeyStage])</f>
        <v>4</v>
      </c>
      <c r="C1320" s="43" t="str">
        <f>_xlfn.XLOOKUP(StatementLookup[[#This Row],[TopicID]],topics!I:I,topics!D:D)</f>
        <v>KS4.Physics</v>
      </c>
      <c r="D1320" s="43" t="str">
        <f>_xlfn.XLOOKUP(StatementLookup[[#This Row],[TopicID]],topics!I:I,topics!E:E)</f>
        <v>Y10.Physics</v>
      </c>
      <c r="E1320" s="44" t="s">
        <v>90</v>
      </c>
      <c r="F1320" s="36" t="s">
        <v>10</v>
      </c>
      <c r="G1320" s="45">
        <v>10</v>
      </c>
      <c r="H1320" s="36">
        <v>7</v>
      </c>
      <c r="I1320" s="46">
        <v>1</v>
      </c>
      <c r="J132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32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P10.7</v>
      </c>
      <c r="L132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P10.7.1</v>
      </c>
      <c r="M1320" s="26" t="str">
        <f>IF(ISERROR(_xlfn.XLOOKUP(StatementLookup[[#This Row],[TopicID]],TopicLookup[TopicID],TopicLookup[TopicTitle])),"",_xlfn.XLOOKUP(StatementLookup[[#This Row],[TopicID]],TopicLookup[TopicID],TopicLookup[TopicTitle]))</f>
        <v>Electricity And Circuits</v>
      </c>
      <c r="N1320" s="27" t="str">
        <f>IF(ISERROR(_xlfn.XLOOKUP(StatementLookup[[#This Row],[LessonID]],LessonLookup[LessonID],LessonLookup[LessonTitle])),"",_xlfn.XLOOKUP(StatementLookup[[#This Row],[LessonID]],LessonLookup[LessonID],LessonLookup[LessonTitle]))</f>
        <v>Power</v>
      </c>
      <c r="O1320" s="1" t="str">
        <f>IF(StatementLookup[[#This Row],[LearningStatementEnter]]="",StatementLookup[[#This Row],[LearningStatementAuto]],StatementLookup[[#This Row],[LearningStatementEnter]])</f>
        <v>Define power and the units used to measure it. (energy transferred per second in watts)</v>
      </c>
      <c r="P1320" s="1" t="s">
        <v>2263</v>
      </c>
      <c r="Q1320" s="1" t="s">
        <v>2953</v>
      </c>
      <c r="R1320" s="1"/>
      <c r="S132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20" s="43"/>
      <c r="U1320" s="43"/>
      <c r="V1320" s="43"/>
      <c r="W1320" s="43"/>
      <c r="X1320" s="43"/>
      <c r="Y1320" s="43"/>
      <c r="Z1320" s="43"/>
      <c r="AA1320" s="43"/>
      <c r="AC1320" s="43"/>
      <c r="AD1320" s="43"/>
    </row>
    <row r="1321" spans="1:30" x14ac:dyDescent="0.25">
      <c r="A1321" s="42" t="str">
        <f>_xlfn.XLOOKUP(StatementLookup[[#This Row],[TopicID]],TopicLookup[TopicID],TopicLookup[SyllabusSubject])</f>
        <v>Physics</v>
      </c>
      <c r="B1321" s="43">
        <f>_xlfn.XLOOKUP(StatementLookup[[#This Row],[TopicID]],TopicLookup[TopicID],TopicLookup[SyllabusKeyStage])</f>
        <v>4</v>
      </c>
      <c r="C1321" s="43" t="str">
        <f>_xlfn.XLOOKUP(StatementLookup[[#This Row],[TopicID]],topics!I:I,topics!D:D)</f>
        <v>KS4.Physics</v>
      </c>
      <c r="D1321" s="43" t="str">
        <f>_xlfn.XLOOKUP(StatementLookup[[#This Row],[TopicID]],topics!I:I,topics!E:E)</f>
        <v>Y10.Physics</v>
      </c>
      <c r="E1321" s="44" t="s">
        <v>90</v>
      </c>
      <c r="F1321" s="36" t="s">
        <v>10</v>
      </c>
      <c r="G1321" s="45">
        <v>10</v>
      </c>
      <c r="H1321" s="36">
        <v>7</v>
      </c>
      <c r="I1321" s="46">
        <v>2</v>
      </c>
      <c r="J132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32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P10.7</v>
      </c>
      <c r="L132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P10.7.2</v>
      </c>
      <c r="M1321" s="26" t="str">
        <f>IF(ISERROR(_xlfn.XLOOKUP(StatementLookup[[#This Row],[TopicID]],TopicLookup[TopicID],TopicLookup[TopicTitle])),"",_xlfn.XLOOKUP(StatementLookup[[#This Row],[TopicID]],TopicLookup[TopicID],TopicLookup[TopicTitle]))</f>
        <v>Electricity And Circuits</v>
      </c>
      <c r="N1321" s="27" t="str">
        <f>IF(ISERROR(_xlfn.XLOOKUP(StatementLookup[[#This Row],[LessonID]],LessonLookup[LessonID],LessonLookup[LessonTitle])),"",_xlfn.XLOOKUP(StatementLookup[[#This Row],[LessonID]],LessonLookup[LessonID],LessonLookup[LessonTitle]))</f>
        <v>Power</v>
      </c>
      <c r="O1321" s="1" t="str">
        <f>IF(StatementLookup[[#This Row],[LearningStatementEnter]]="",StatementLookup[[#This Row],[LearningStatementAuto]],StatementLookup[[#This Row],[LearningStatementEnter]])</f>
        <v>Recall and use the equation to calculate the power, the energy transferred or the time taken. (P = E/t)</v>
      </c>
      <c r="P1321" s="1" t="s">
        <v>2264</v>
      </c>
      <c r="Q1321" s="1" t="s">
        <v>2953</v>
      </c>
      <c r="R1321" s="1"/>
      <c r="S132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21" s="43"/>
      <c r="U1321" s="43"/>
      <c r="V1321" s="43"/>
      <c r="W1321" s="43"/>
      <c r="X1321" s="43"/>
      <c r="Y1321" s="43"/>
      <c r="Z1321" s="43"/>
      <c r="AA1321" s="43"/>
      <c r="AC1321" s="43"/>
      <c r="AD1321" s="43"/>
    </row>
    <row r="1322" spans="1:30" x14ac:dyDescent="0.25">
      <c r="A1322" s="42" t="str">
        <f>_xlfn.XLOOKUP(StatementLookup[[#This Row],[TopicID]],TopicLookup[TopicID],TopicLookup[SyllabusSubject])</f>
        <v>Physics</v>
      </c>
      <c r="B1322" s="43">
        <f>_xlfn.XLOOKUP(StatementLookup[[#This Row],[TopicID]],TopicLookup[TopicID],TopicLookup[SyllabusKeyStage])</f>
        <v>4</v>
      </c>
      <c r="C1322" s="43" t="str">
        <f>_xlfn.XLOOKUP(StatementLookup[[#This Row],[TopicID]],topics!I:I,topics!D:D)</f>
        <v>KS4.Physics</v>
      </c>
      <c r="D1322" s="43" t="str">
        <f>_xlfn.XLOOKUP(StatementLookup[[#This Row],[TopicID]],topics!I:I,topics!E:E)</f>
        <v>Y10.Physics</v>
      </c>
      <c r="E1322" s="44" t="s">
        <v>90</v>
      </c>
      <c r="F1322" s="36" t="s">
        <v>10</v>
      </c>
      <c r="G1322" s="45">
        <v>10</v>
      </c>
      <c r="H1322" s="36">
        <v>7</v>
      </c>
      <c r="I1322" s="46">
        <v>3</v>
      </c>
      <c r="J132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32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P10.7</v>
      </c>
      <c r="L132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P10.7.3</v>
      </c>
      <c r="M1322" s="26" t="str">
        <f>IF(ISERROR(_xlfn.XLOOKUP(StatementLookup[[#This Row],[TopicID]],TopicLookup[TopicID],TopicLookup[TopicTitle])),"",_xlfn.XLOOKUP(StatementLookup[[#This Row],[TopicID]],TopicLookup[TopicID],TopicLookup[TopicTitle]))</f>
        <v>Electricity And Circuits</v>
      </c>
      <c r="N1322" s="27" t="str">
        <f>IF(ISERROR(_xlfn.XLOOKUP(StatementLookup[[#This Row],[LessonID]],LessonLookup[LessonID],LessonLookup[LessonTitle])),"",_xlfn.XLOOKUP(StatementLookup[[#This Row],[LessonID]],LessonLookup[LessonID],LessonLookup[LessonTitle]))</f>
        <v>Power</v>
      </c>
      <c r="O1322" s="1" t="str">
        <f>IF(StatementLookup[[#This Row],[LearningStatementEnter]]="",StatementLookup[[#This Row],[LearningStatementAuto]],StatementLookup[[#This Row],[LearningStatementEnter]])</f>
        <v>Explain how power transfer depends on the potential difference across a device and the current through it</v>
      </c>
      <c r="P1322" s="1" t="s">
        <v>2265</v>
      </c>
      <c r="Q1322" s="1" t="s">
        <v>2953</v>
      </c>
      <c r="R1322" s="1"/>
      <c r="S132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22" s="43"/>
      <c r="U1322" s="43"/>
      <c r="V1322" s="43"/>
      <c r="W1322" s="43"/>
      <c r="X1322" s="43"/>
      <c r="Y1322" s="43"/>
      <c r="Z1322" s="43"/>
      <c r="AA1322" s="43"/>
      <c r="AC1322" s="43"/>
      <c r="AD1322" s="43"/>
    </row>
    <row r="1323" spans="1:30" x14ac:dyDescent="0.25">
      <c r="A1323" s="42" t="str">
        <f>_xlfn.XLOOKUP(StatementLookup[[#This Row],[TopicID]],TopicLookup[TopicID],TopicLookup[SyllabusSubject])</f>
        <v>Physics</v>
      </c>
      <c r="B1323" s="43">
        <f>_xlfn.XLOOKUP(StatementLookup[[#This Row],[TopicID]],TopicLookup[TopicID],TopicLookup[SyllabusKeyStage])</f>
        <v>4</v>
      </c>
      <c r="C1323" s="43" t="str">
        <f>_xlfn.XLOOKUP(StatementLookup[[#This Row],[TopicID]],topics!I:I,topics!D:D)</f>
        <v>KS4.Physics</v>
      </c>
      <c r="D1323" s="43" t="str">
        <f>_xlfn.XLOOKUP(StatementLookup[[#This Row],[TopicID]],topics!I:I,topics!E:E)</f>
        <v>Y10.Physics</v>
      </c>
      <c r="E1323" s="44" t="s">
        <v>90</v>
      </c>
      <c r="F1323" s="36" t="s">
        <v>10</v>
      </c>
      <c r="G1323" s="45">
        <v>10</v>
      </c>
      <c r="H1323" s="36">
        <v>7</v>
      </c>
      <c r="I1323" s="46">
        <v>4</v>
      </c>
      <c r="J132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32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P10.7</v>
      </c>
      <c r="L132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P10.7.4</v>
      </c>
      <c r="M1323" s="26" t="str">
        <f>IF(ISERROR(_xlfn.XLOOKUP(StatementLookup[[#This Row],[TopicID]],TopicLookup[TopicID],TopicLookup[TopicTitle])),"",_xlfn.XLOOKUP(StatementLookup[[#This Row],[TopicID]],TopicLookup[TopicID],TopicLookup[TopicTitle]))</f>
        <v>Electricity And Circuits</v>
      </c>
      <c r="N1323" s="27" t="str">
        <f>IF(ISERROR(_xlfn.XLOOKUP(StatementLookup[[#This Row],[LessonID]],LessonLookup[LessonID],LessonLookup[LessonTitle])),"",_xlfn.XLOOKUP(StatementLookup[[#This Row],[LessonID]],LessonLookup[LessonID],LessonLookup[LessonTitle]))</f>
        <v>Power</v>
      </c>
      <c r="O1323" s="1" t="str">
        <f>IF(StatementLookup[[#This Row],[LearningStatementEnter]]="",StatementLookup[[#This Row],[LearningStatementAuto]],StatementLookup[[#This Row],[LearningStatementEnter]])</f>
        <v>Recall and use the equation to calculate the electrical power, the current or the potential difference. (P = I × V)</v>
      </c>
      <c r="P1323" s="1" t="s">
        <v>2266</v>
      </c>
      <c r="Q1323" s="1" t="s">
        <v>2953</v>
      </c>
      <c r="R1323" s="1"/>
      <c r="S132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23" s="43"/>
      <c r="U1323" s="43"/>
      <c r="V1323" s="43"/>
      <c r="W1323" s="43"/>
      <c r="X1323" s="43"/>
      <c r="Y1323" s="43"/>
      <c r="Z1323" s="43"/>
      <c r="AA1323" s="43"/>
      <c r="AC1323" s="43"/>
      <c r="AD1323" s="43"/>
    </row>
    <row r="1324" spans="1:30" x14ac:dyDescent="0.25">
      <c r="A1324" s="42" t="str">
        <f>_xlfn.XLOOKUP(StatementLookup[[#This Row],[TopicID]],TopicLookup[TopicID],TopicLookup[SyllabusSubject])</f>
        <v>Physics</v>
      </c>
      <c r="B1324" s="43">
        <f>_xlfn.XLOOKUP(StatementLookup[[#This Row],[TopicID]],TopicLookup[TopicID],TopicLookup[SyllabusKeyStage])</f>
        <v>4</v>
      </c>
      <c r="C1324" s="43" t="str">
        <f>_xlfn.XLOOKUP(StatementLookup[[#This Row],[TopicID]],topics!I:I,topics!D:D)</f>
        <v>KS4.Physics</v>
      </c>
      <c r="D1324" s="43" t="str">
        <f>_xlfn.XLOOKUP(StatementLookup[[#This Row],[TopicID]],topics!I:I,topics!E:E)</f>
        <v>Y10.Physics</v>
      </c>
      <c r="E1324" s="44" t="s">
        <v>90</v>
      </c>
      <c r="F1324" s="36" t="s">
        <v>10</v>
      </c>
      <c r="G1324" s="45">
        <v>10</v>
      </c>
      <c r="H1324" s="36">
        <v>7</v>
      </c>
      <c r="I1324" s="46">
        <v>5</v>
      </c>
      <c r="J132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32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P10.7</v>
      </c>
      <c r="L132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P10.7.5</v>
      </c>
      <c r="M1324" s="26" t="str">
        <f>IF(ISERROR(_xlfn.XLOOKUP(StatementLookup[[#This Row],[TopicID]],TopicLookup[TopicID],TopicLookup[TopicTitle])),"",_xlfn.XLOOKUP(StatementLookup[[#This Row],[TopicID]],TopicLookup[TopicID],TopicLookup[TopicTitle]))</f>
        <v>Electricity And Circuits</v>
      </c>
      <c r="N1324" s="27" t="str">
        <f>IF(ISERROR(_xlfn.XLOOKUP(StatementLookup[[#This Row],[LessonID]],LessonLookup[LessonID],LessonLookup[LessonTitle])),"",_xlfn.XLOOKUP(StatementLookup[[#This Row],[LessonID]],LessonLookup[LessonID],LessonLookup[LessonTitle]))</f>
        <v>Power</v>
      </c>
      <c r="O1324" s="1" t="str">
        <f>IF(StatementLookup[[#This Row],[LearningStatementEnter]]="",StatementLookup[[#This Row],[LearningStatementAuto]],StatementLookup[[#This Row],[LearningStatementEnter]])</f>
        <v xml:space="preserve">Recall and use the equation to calculate the electrical power, the current or the resistance. (P = I^2 × R) </v>
      </c>
      <c r="P1324" s="1" t="s">
        <v>2267</v>
      </c>
      <c r="Q1324" s="1" t="s">
        <v>2953</v>
      </c>
      <c r="R1324" s="1"/>
      <c r="S132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24" s="43"/>
      <c r="U1324" s="43"/>
      <c r="V1324" s="43"/>
      <c r="W1324" s="43"/>
      <c r="X1324" s="43"/>
      <c r="Y1324" s="43"/>
      <c r="Z1324" s="43"/>
      <c r="AA1324" s="43"/>
      <c r="AC1324" s="43"/>
      <c r="AD1324" s="43"/>
    </row>
    <row r="1325" spans="1:30" x14ac:dyDescent="0.25">
      <c r="A1325" s="42" t="str">
        <f>_xlfn.XLOOKUP(StatementLookup[[#This Row],[TopicID]],TopicLookup[TopicID],TopicLookup[SyllabusSubject])</f>
        <v>Physics</v>
      </c>
      <c r="B1325" s="43">
        <f>_xlfn.XLOOKUP(StatementLookup[[#This Row],[TopicID]],TopicLookup[TopicID],TopicLookup[SyllabusKeyStage])</f>
        <v>4</v>
      </c>
      <c r="C1325" s="43" t="str">
        <f>_xlfn.XLOOKUP(StatementLookup[[#This Row],[TopicID]],topics!I:I,topics!D:D)</f>
        <v>KS4.Physics</v>
      </c>
      <c r="D1325" s="43" t="str">
        <f>_xlfn.XLOOKUP(StatementLookup[[#This Row],[TopicID]],topics!I:I,topics!E:E)</f>
        <v>Y10.Physics</v>
      </c>
      <c r="E1325" s="44" t="s">
        <v>90</v>
      </c>
      <c r="F1325" s="36" t="s">
        <v>10</v>
      </c>
      <c r="G1325" s="45">
        <v>10</v>
      </c>
      <c r="H1325" s="36">
        <v>8</v>
      </c>
      <c r="I1325" s="46">
        <v>1</v>
      </c>
      <c r="J132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32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P10.8</v>
      </c>
      <c r="L132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P10.8.1</v>
      </c>
      <c r="M1325" s="26" t="str">
        <f>IF(ISERROR(_xlfn.XLOOKUP(StatementLookup[[#This Row],[TopicID]],TopicLookup[TopicID],TopicLookup[TopicTitle])),"",_xlfn.XLOOKUP(StatementLookup[[#This Row],[TopicID]],TopicLookup[TopicID],TopicLookup[TopicTitle]))</f>
        <v>Electricity And Circuits</v>
      </c>
      <c r="N1325" s="27" t="str">
        <f>IF(ISERROR(_xlfn.XLOOKUP(StatementLookup[[#This Row],[LessonID]],LessonLookup[LessonID],LessonLookup[LessonTitle])),"",_xlfn.XLOOKUP(StatementLookup[[#This Row],[LessonID]],LessonLookup[LessonID],LessonLookup[LessonTitle]))</f>
        <v>Transferring Energy By Electricity</v>
      </c>
      <c r="O1325" s="1" t="str">
        <f>IF(StatementLookup[[#This Row],[LearningStatementEnter]]="",StatementLookup[[#This Row],[LearningStatementAuto]],StatementLookup[[#This Row],[LearningStatementEnter]])</f>
        <v>Describe energy transfers from d.c. batteries and the a.c. mains supply to motors and heaters</v>
      </c>
      <c r="P1325" s="1" t="s">
        <v>2268</v>
      </c>
      <c r="Q1325" s="1" t="s">
        <v>2953</v>
      </c>
      <c r="R1325" s="1"/>
      <c r="S132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25" s="43"/>
      <c r="U1325" s="43"/>
      <c r="V1325" s="43"/>
      <c r="W1325" s="43"/>
      <c r="X1325" s="43"/>
      <c r="Y1325" s="43"/>
      <c r="Z1325" s="43"/>
      <c r="AA1325" s="43"/>
      <c r="AC1325" s="43"/>
      <c r="AD1325" s="43"/>
    </row>
    <row r="1326" spans="1:30" x14ac:dyDescent="0.25">
      <c r="A1326" s="42" t="str">
        <f>_xlfn.XLOOKUP(StatementLookup[[#This Row],[TopicID]],TopicLookup[TopicID],TopicLookup[SyllabusSubject])</f>
        <v>Physics</v>
      </c>
      <c r="B1326" s="43">
        <f>_xlfn.XLOOKUP(StatementLookup[[#This Row],[TopicID]],TopicLookup[TopicID],TopicLookup[SyllabusKeyStage])</f>
        <v>4</v>
      </c>
      <c r="C1326" s="43" t="str">
        <f>_xlfn.XLOOKUP(StatementLookup[[#This Row],[TopicID]],topics!I:I,topics!D:D)</f>
        <v>KS4.Physics</v>
      </c>
      <c r="D1326" s="43" t="str">
        <f>_xlfn.XLOOKUP(StatementLookup[[#This Row],[TopicID]],topics!I:I,topics!E:E)</f>
        <v>Y10.Physics</v>
      </c>
      <c r="E1326" s="44" t="s">
        <v>90</v>
      </c>
      <c r="F1326" s="36" t="s">
        <v>10</v>
      </c>
      <c r="G1326" s="45">
        <v>10</v>
      </c>
      <c r="H1326" s="36">
        <v>8</v>
      </c>
      <c r="I1326" s="46">
        <v>2</v>
      </c>
      <c r="J132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32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P10.8</v>
      </c>
      <c r="L132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P10.8.2</v>
      </c>
      <c r="M1326" s="26" t="str">
        <f>IF(ISERROR(_xlfn.XLOOKUP(StatementLookup[[#This Row],[TopicID]],TopicLookup[TopicID],TopicLookup[TopicTitle])),"",_xlfn.XLOOKUP(StatementLookup[[#This Row],[TopicID]],TopicLookup[TopicID],TopicLookup[TopicTitle]))</f>
        <v>Electricity And Circuits</v>
      </c>
      <c r="N1326" s="27" t="str">
        <f>IF(ISERROR(_xlfn.XLOOKUP(StatementLookup[[#This Row],[LessonID]],LessonLookup[LessonID],LessonLookup[LessonTitle])),"",_xlfn.XLOOKUP(StatementLookup[[#This Row],[LessonID]],LessonLookup[LessonID],LessonLookup[LessonTitle]))</f>
        <v>Transferring Energy By Electricity</v>
      </c>
      <c r="O1326" s="1" t="str">
        <f>IF(StatementLookup[[#This Row],[LearningStatementEnter]]="",StatementLookup[[#This Row],[LearningStatementAuto]],StatementLookup[[#This Row],[LearningStatementEnter]])</f>
        <v>Explain the difference between direct and alternating voltage</v>
      </c>
      <c r="P1326" s="1" t="s">
        <v>2269</v>
      </c>
      <c r="Q1326" s="1" t="s">
        <v>2953</v>
      </c>
      <c r="R1326" s="1"/>
      <c r="S132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26" s="43"/>
      <c r="U1326" s="43"/>
      <c r="V1326" s="43"/>
      <c r="W1326" s="43"/>
      <c r="X1326" s="43"/>
      <c r="Y1326" s="43"/>
      <c r="Z1326" s="43"/>
      <c r="AA1326" s="43"/>
      <c r="AC1326" s="43"/>
      <c r="AD1326" s="43"/>
    </row>
    <row r="1327" spans="1:30" x14ac:dyDescent="0.25">
      <c r="A1327" s="42" t="str">
        <f>_xlfn.XLOOKUP(StatementLookup[[#This Row],[TopicID]],TopicLookup[TopicID],TopicLookup[SyllabusSubject])</f>
        <v>Physics</v>
      </c>
      <c r="B1327" s="43">
        <f>_xlfn.XLOOKUP(StatementLookup[[#This Row],[TopicID]],TopicLookup[TopicID],TopicLookup[SyllabusKeyStage])</f>
        <v>4</v>
      </c>
      <c r="C1327" s="43" t="str">
        <f>_xlfn.XLOOKUP(StatementLookup[[#This Row],[TopicID]],topics!I:I,topics!D:D)</f>
        <v>KS4.Physics</v>
      </c>
      <c r="D1327" s="43" t="str">
        <f>_xlfn.XLOOKUP(StatementLookup[[#This Row],[TopicID]],topics!I:I,topics!E:E)</f>
        <v>Y10.Physics</v>
      </c>
      <c r="E1327" s="44" t="s">
        <v>90</v>
      </c>
      <c r="F1327" s="36" t="s">
        <v>10</v>
      </c>
      <c r="G1327" s="45">
        <v>10</v>
      </c>
      <c r="H1327" s="36">
        <v>8</v>
      </c>
      <c r="I1327" s="46">
        <v>3</v>
      </c>
      <c r="J132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32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P10.8</v>
      </c>
      <c r="L132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P10.8.3</v>
      </c>
      <c r="M1327" s="26" t="str">
        <f>IF(ISERROR(_xlfn.XLOOKUP(StatementLookup[[#This Row],[TopicID]],TopicLookup[TopicID],TopicLookup[TopicTitle])),"",_xlfn.XLOOKUP(StatementLookup[[#This Row],[TopicID]],TopicLookup[TopicID],TopicLookup[TopicTitle]))</f>
        <v>Electricity And Circuits</v>
      </c>
      <c r="N1327" s="27" t="str">
        <f>IF(ISERROR(_xlfn.XLOOKUP(StatementLookup[[#This Row],[LessonID]],LessonLookup[LessonID],LessonLookup[LessonTitle])),"",_xlfn.XLOOKUP(StatementLookup[[#This Row],[LessonID]],LessonLookup[LessonID],LessonLookup[LessonTitle]))</f>
        <v>Transferring Energy By Electricity</v>
      </c>
      <c r="O1327" s="1" t="str">
        <f>IF(StatementLookup[[#This Row],[LearningStatementEnter]]="",StatementLookup[[#This Row],[LearningStatementAuto]],StatementLookup[[#This Row],[LearningStatementEnter]])</f>
        <v>Compare alternating and direct current (in terms of movement of charge)</v>
      </c>
      <c r="P1327" s="1" t="s">
        <v>2270</v>
      </c>
      <c r="Q1327" s="1" t="s">
        <v>2953</v>
      </c>
      <c r="R1327" s="1"/>
      <c r="S132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27" s="43"/>
      <c r="U1327" s="43"/>
      <c r="V1327" s="43"/>
      <c r="W1327" s="43"/>
      <c r="X1327" s="43"/>
      <c r="Y1327" s="43"/>
      <c r="Z1327" s="43"/>
      <c r="AA1327" s="43"/>
      <c r="AC1327" s="43"/>
      <c r="AD1327" s="43"/>
    </row>
    <row r="1328" spans="1:30" x14ac:dyDescent="0.25">
      <c r="A1328" s="42" t="str">
        <f>_xlfn.XLOOKUP(StatementLookup[[#This Row],[TopicID]],TopicLookup[TopicID],TopicLookup[SyllabusSubject])</f>
        <v>Physics</v>
      </c>
      <c r="B1328" s="43">
        <f>_xlfn.XLOOKUP(StatementLookup[[#This Row],[TopicID]],TopicLookup[TopicID],TopicLookup[SyllabusKeyStage])</f>
        <v>4</v>
      </c>
      <c r="C1328" s="43" t="str">
        <f>_xlfn.XLOOKUP(StatementLookup[[#This Row],[TopicID]],topics!I:I,topics!D:D)</f>
        <v>KS4.Physics</v>
      </c>
      <c r="D1328" s="43" t="str">
        <f>_xlfn.XLOOKUP(StatementLookup[[#This Row],[TopicID]],topics!I:I,topics!E:E)</f>
        <v>Y10.Physics</v>
      </c>
      <c r="E1328" s="44" t="s">
        <v>90</v>
      </c>
      <c r="F1328" s="36" t="s">
        <v>10</v>
      </c>
      <c r="G1328" s="45">
        <v>10</v>
      </c>
      <c r="H1328" s="36">
        <v>8</v>
      </c>
      <c r="I1328" s="46">
        <v>4</v>
      </c>
      <c r="J132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32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P10.8</v>
      </c>
      <c r="L132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P10.8.4</v>
      </c>
      <c r="M1328" s="26" t="str">
        <f>IF(ISERROR(_xlfn.XLOOKUP(StatementLookup[[#This Row],[TopicID]],TopicLookup[TopicID],TopicLookup[TopicTitle])),"",_xlfn.XLOOKUP(StatementLookup[[#This Row],[TopicID]],TopicLookup[TopicID],TopicLookup[TopicTitle]))</f>
        <v>Electricity And Circuits</v>
      </c>
      <c r="N1328" s="27" t="str">
        <f>IF(ISERROR(_xlfn.XLOOKUP(StatementLookup[[#This Row],[LessonID]],LessonLookup[LessonID],LessonLookup[LessonTitle])),"",_xlfn.XLOOKUP(StatementLookup[[#This Row],[LessonID]],LessonLookup[LessonID],LessonLookup[LessonTitle]))</f>
        <v>Transferring Energy By Electricity</v>
      </c>
      <c r="O1328" s="1" t="str">
        <f>IF(StatementLookup[[#This Row],[LearningStatementEnter]]="",StatementLookup[[#This Row],[LearningStatementAuto]],StatementLookup[[#This Row],[LearningStatementEnter]])</f>
        <v>Recall the frequency and voltage of the UK domestic supply</v>
      </c>
      <c r="P1328" s="1" t="s">
        <v>2271</v>
      </c>
      <c r="Q1328" s="1" t="s">
        <v>2953</v>
      </c>
      <c r="R1328" s="1"/>
      <c r="S132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28" s="43"/>
      <c r="U1328" s="43"/>
      <c r="V1328" s="43"/>
      <c r="W1328" s="43"/>
      <c r="X1328" s="43"/>
      <c r="Y1328" s="43"/>
      <c r="Z1328" s="43"/>
      <c r="AA1328" s="43"/>
      <c r="AC1328" s="43"/>
      <c r="AD1328" s="43"/>
    </row>
    <row r="1329" spans="1:30" x14ac:dyDescent="0.25">
      <c r="A1329" s="42" t="str">
        <f>_xlfn.XLOOKUP(StatementLookup[[#This Row],[TopicID]],TopicLookup[TopicID],TopicLookup[SyllabusSubject])</f>
        <v>Physics</v>
      </c>
      <c r="B1329" s="43">
        <f>_xlfn.XLOOKUP(StatementLookup[[#This Row],[TopicID]],TopicLookup[TopicID],TopicLookup[SyllabusKeyStage])</f>
        <v>4</v>
      </c>
      <c r="C1329" s="43" t="str">
        <f>_xlfn.XLOOKUP(StatementLookup[[#This Row],[TopicID]],topics!I:I,topics!D:D)</f>
        <v>KS4.Physics</v>
      </c>
      <c r="D1329" s="43" t="str">
        <f>_xlfn.XLOOKUP(StatementLookup[[#This Row],[TopicID]],topics!I:I,topics!E:E)</f>
        <v>Y10.Physics</v>
      </c>
      <c r="E1329" s="44" t="s">
        <v>90</v>
      </c>
      <c r="F1329" s="36" t="s">
        <v>10</v>
      </c>
      <c r="G1329" s="45">
        <v>10</v>
      </c>
      <c r="H1329" s="36">
        <v>8</v>
      </c>
      <c r="I1329" s="46">
        <v>5</v>
      </c>
      <c r="J132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32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P10.8</v>
      </c>
      <c r="L132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P10.8.5</v>
      </c>
      <c r="M1329" s="26" t="str">
        <f>IF(ISERROR(_xlfn.XLOOKUP(StatementLookup[[#This Row],[TopicID]],TopicLookup[TopicID],TopicLookup[TopicTitle])),"",_xlfn.XLOOKUP(StatementLookup[[#This Row],[TopicID]],TopicLookup[TopicID],TopicLookup[TopicTitle]))</f>
        <v>Electricity And Circuits</v>
      </c>
      <c r="N1329" s="27" t="str">
        <f>IF(ISERROR(_xlfn.XLOOKUP(StatementLookup[[#This Row],[LessonID]],LessonLookup[LessonID],LessonLookup[LessonTitle])),"",_xlfn.XLOOKUP(StatementLookup[[#This Row],[LessonID]],LessonLookup[LessonID],LessonLookup[LessonTitle]))</f>
        <v>Transferring Energy By Electricity</v>
      </c>
      <c r="O1329" s="1" t="str">
        <f>IF(StatementLookup[[#This Row],[LearningStatementEnter]]="",StatementLookup[[#This Row],[LearningStatementAuto]],StatementLookup[[#This Row],[LearningStatementEnter]])</f>
        <v>Describe the power ratings of some domestic electrical appliances and changes in stored energy when they are in use</v>
      </c>
      <c r="P1329" s="1" t="s">
        <v>2272</v>
      </c>
      <c r="Q1329" s="1" t="s">
        <v>2953</v>
      </c>
      <c r="R1329" s="1"/>
      <c r="S132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29" s="43"/>
      <c r="U1329" s="43"/>
      <c r="V1329" s="43"/>
      <c r="W1329" s="43"/>
      <c r="X1329" s="43"/>
      <c r="Y1329" s="43"/>
      <c r="Z1329" s="43"/>
      <c r="AA1329" s="43"/>
      <c r="AC1329" s="43"/>
      <c r="AD1329" s="43"/>
    </row>
    <row r="1330" spans="1:30" x14ac:dyDescent="0.25">
      <c r="A1330" s="42" t="str">
        <f>_xlfn.XLOOKUP(StatementLookup[[#This Row],[TopicID]],TopicLookup[TopicID],TopicLookup[SyllabusSubject])</f>
        <v>Physics</v>
      </c>
      <c r="B1330" s="43">
        <f>_xlfn.XLOOKUP(StatementLookup[[#This Row],[TopicID]],TopicLookup[TopicID],TopicLookup[SyllabusKeyStage])</f>
        <v>4</v>
      </c>
      <c r="C1330" s="43" t="str">
        <f>_xlfn.XLOOKUP(StatementLookup[[#This Row],[TopicID]],topics!I:I,topics!D:D)</f>
        <v>KS4.Physics</v>
      </c>
      <c r="D1330" s="43" t="str">
        <f>_xlfn.XLOOKUP(StatementLookup[[#This Row],[TopicID]],topics!I:I,topics!E:E)</f>
        <v>Y10.Physics</v>
      </c>
      <c r="E1330" s="44" t="s">
        <v>90</v>
      </c>
      <c r="F1330" s="36" t="s">
        <v>10</v>
      </c>
      <c r="G1330" s="45">
        <v>10</v>
      </c>
      <c r="H1330" s="36">
        <v>9</v>
      </c>
      <c r="I1330" s="46">
        <v>1</v>
      </c>
      <c r="J133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33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P10.9</v>
      </c>
      <c r="L133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P10.9.1</v>
      </c>
      <c r="M1330" s="26" t="str">
        <f>IF(ISERROR(_xlfn.XLOOKUP(StatementLookup[[#This Row],[TopicID]],TopicLookup[TopicID],TopicLookup[TopicTitle])),"",_xlfn.XLOOKUP(StatementLookup[[#This Row],[TopicID]],TopicLookup[TopicID],TopicLookup[TopicTitle]))</f>
        <v>Electricity And Circuits</v>
      </c>
      <c r="N1330" s="27" t="str">
        <f>IF(ISERROR(_xlfn.XLOOKUP(StatementLookup[[#This Row],[LessonID]],LessonLookup[LessonID],LessonLookup[LessonTitle])),"",_xlfn.XLOOKUP(StatementLookup[[#This Row],[LessonID]],LessonLookup[LessonID],LessonLookup[LessonTitle]))</f>
        <v>Electrical Safety</v>
      </c>
      <c r="O1330" s="1" t="str">
        <f>IF(StatementLookup[[#This Row],[LearningStatementEnter]]="",StatementLookup[[#This Row],[LearningStatementAuto]],StatementLookup[[#This Row],[LearningStatementEnter]])</f>
        <v>Explain the difference between the functions of the live and the neutral wires</v>
      </c>
      <c r="P1330" s="1" t="s">
        <v>2273</v>
      </c>
      <c r="Q1330" s="1" t="s">
        <v>2953</v>
      </c>
      <c r="R1330" s="1"/>
      <c r="S133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30" s="43"/>
      <c r="U1330" s="43"/>
      <c r="V1330" s="43"/>
      <c r="W1330" s="43"/>
      <c r="X1330" s="43"/>
      <c r="Y1330" s="43"/>
      <c r="Z1330" s="43"/>
      <c r="AA1330" s="43"/>
      <c r="AC1330" s="43"/>
      <c r="AD1330" s="43"/>
    </row>
    <row r="1331" spans="1:30" x14ac:dyDescent="0.25">
      <c r="A1331" s="42" t="str">
        <f>_xlfn.XLOOKUP(StatementLookup[[#This Row],[TopicID]],TopicLookup[TopicID],TopicLookup[SyllabusSubject])</f>
        <v>Physics</v>
      </c>
      <c r="B1331" s="43">
        <f>_xlfn.XLOOKUP(StatementLookup[[#This Row],[TopicID]],TopicLookup[TopicID],TopicLookup[SyllabusKeyStage])</f>
        <v>4</v>
      </c>
      <c r="C1331" s="43" t="str">
        <f>_xlfn.XLOOKUP(StatementLookup[[#This Row],[TopicID]],topics!I:I,topics!D:D)</f>
        <v>KS4.Physics</v>
      </c>
      <c r="D1331" s="43" t="str">
        <f>_xlfn.XLOOKUP(StatementLookup[[#This Row],[TopicID]],topics!I:I,topics!E:E)</f>
        <v>Y10.Physics</v>
      </c>
      <c r="E1331" s="44" t="s">
        <v>90</v>
      </c>
      <c r="F1331" s="36" t="s">
        <v>10</v>
      </c>
      <c r="G1331" s="45">
        <v>10</v>
      </c>
      <c r="H1331" s="36">
        <v>9</v>
      </c>
      <c r="I1331" s="46">
        <v>2</v>
      </c>
      <c r="J133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33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P10.9</v>
      </c>
      <c r="L133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P10.9.2</v>
      </c>
      <c r="M1331" s="26" t="str">
        <f>IF(ISERROR(_xlfn.XLOOKUP(StatementLookup[[#This Row],[TopicID]],TopicLookup[TopicID],TopicLookup[TopicTitle])),"",_xlfn.XLOOKUP(StatementLookup[[#This Row],[TopicID]],TopicLookup[TopicID],TopicLookup[TopicTitle]))</f>
        <v>Electricity And Circuits</v>
      </c>
      <c r="N1331" s="27" t="str">
        <f>IF(ISERROR(_xlfn.XLOOKUP(StatementLookup[[#This Row],[LessonID]],LessonLookup[LessonID],LessonLookup[LessonTitle])),"",_xlfn.XLOOKUP(StatementLookup[[#This Row],[LessonID]],LessonLookup[LessonID],LessonLookup[LessonTitle]))</f>
        <v>Electrical Safety</v>
      </c>
      <c r="O1331" s="1" t="str">
        <f>IF(StatementLookup[[#This Row],[LearningStatementEnter]]="",StatementLookup[[#This Row],[LearningStatementAuto]],StatementLookup[[#This Row],[LearningStatementEnter]])</f>
        <v>Explain how circuit breakers make circuits safer</v>
      </c>
      <c r="P1331" s="1" t="s">
        <v>2274</v>
      </c>
      <c r="Q1331" s="1" t="s">
        <v>2953</v>
      </c>
      <c r="R1331" s="1"/>
      <c r="S133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31" s="43"/>
      <c r="U1331" s="43"/>
      <c r="V1331" s="43"/>
      <c r="W1331" s="43"/>
      <c r="X1331" s="43"/>
      <c r="Y1331" s="43"/>
      <c r="Z1331" s="43"/>
      <c r="AA1331" s="43"/>
      <c r="AC1331" s="43"/>
      <c r="AD1331" s="43"/>
    </row>
    <row r="1332" spans="1:30" x14ac:dyDescent="0.25">
      <c r="A1332" s="42" t="str">
        <f>_xlfn.XLOOKUP(StatementLookup[[#This Row],[TopicID]],TopicLookup[TopicID],TopicLookup[SyllabusSubject])</f>
        <v>Physics</v>
      </c>
      <c r="B1332" s="43">
        <f>_xlfn.XLOOKUP(StatementLookup[[#This Row],[TopicID]],TopicLookup[TopicID],TopicLookup[SyllabusKeyStage])</f>
        <v>4</v>
      </c>
      <c r="C1332" s="43" t="str">
        <f>_xlfn.XLOOKUP(StatementLookup[[#This Row],[TopicID]],topics!I:I,topics!D:D)</f>
        <v>KS4.Physics</v>
      </c>
      <c r="D1332" s="43" t="str">
        <f>_xlfn.XLOOKUP(StatementLookup[[#This Row],[TopicID]],topics!I:I,topics!E:E)</f>
        <v>Y10.Physics</v>
      </c>
      <c r="E1332" s="44" t="s">
        <v>90</v>
      </c>
      <c r="F1332" s="36" t="s">
        <v>10</v>
      </c>
      <c r="G1332" s="45">
        <v>10</v>
      </c>
      <c r="H1332" s="36">
        <v>9</v>
      </c>
      <c r="I1332" s="46">
        <v>3</v>
      </c>
      <c r="J133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33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P10.9</v>
      </c>
      <c r="L133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P10.9.3</v>
      </c>
      <c r="M1332" s="26" t="str">
        <f>IF(ISERROR(_xlfn.XLOOKUP(StatementLookup[[#This Row],[TopicID]],TopicLookup[TopicID],TopicLookup[TopicTitle])),"",_xlfn.XLOOKUP(StatementLookup[[#This Row],[TopicID]],TopicLookup[TopicID],TopicLookup[TopicTitle]))</f>
        <v>Electricity And Circuits</v>
      </c>
      <c r="N1332" s="27" t="str">
        <f>IF(ISERROR(_xlfn.XLOOKUP(StatementLookup[[#This Row],[LessonID]],LessonLookup[LessonID],LessonLookup[LessonTitle])),"",_xlfn.XLOOKUP(StatementLookup[[#This Row],[LessonID]],LessonLookup[LessonID],LessonLookup[LessonTitle]))</f>
        <v>Electrical Safety</v>
      </c>
      <c r="O1332" s="1" t="str">
        <f>IF(StatementLookup[[#This Row],[LearningStatementEnter]]="",StatementLookup[[#This Row],[LearningStatementAuto]],StatementLookup[[#This Row],[LearningStatementEnter]])</f>
        <v>Explain how the earth wire and the fuse make circuits safer</v>
      </c>
      <c r="P1332" s="1" t="s">
        <v>2275</v>
      </c>
      <c r="Q1332" s="1" t="s">
        <v>2953</v>
      </c>
      <c r="R1332" s="1"/>
      <c r="S133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32" s="43"/>
      <c r="U1332" s="43"/>
      <c r="V1332" s="43"/>
      <c r="W1332" s="43"/>
      <c r="X1332" s="43"/>
      <c r="Y1332" s="43"/>
      <c r="Z1332" s="43"/>
      <c r="AA1332" s="43"/>
      <c r="AC1332" s="43"/>
      <c r="AD1332" s="43"/>
    </row>
    <row r="1333" spans="1:30" x14ac:dyDescent="0.25">
      <c r="A1333" s="42" t="str">
        <f>_xlfn.XLOOKUP(StatementLookup[[#This Row],[TopicID]],TopicLookup[TopicID],TopicLookup[SyllabusSubject])</f>
        <v>Physics</v>
      </c>
      <c r="B1333" s="43">
        <f>_xlfn.XLOOKUP(StatementLookup[[#This Row],[TopicID]],TopicLookup[TopicID],TopicLookup[SyllabusKeyStage])</f>
        <v>4</v>
      </c>
      <c r="C1333" s="43" t="str">
        <f>_xlfn.XLOOKUP(StatementLookup[[#This Row],[TopicID]],topics!I:I,topics!D:D)</f>
        <v>KS4.Physics</v>
      </c>
      <c r="D1333" s="43" t="str">
        <f>_xlfn.XLOOKUP(StatementLookup[[#This Row],[TopicID]],topics!I:I,topics!E:E)</f>
        <v>Y10.Physics</v>
      </c>
      <c r="E1333" s="44" t="s">
        <v>90</v>
      </c>
      <c r="F1333" s="36" t="s">
        <v>10</v>
      </c>
      <c r="G1333" s="45">
        <v>10</v>
      </c>
      <c r="H1333" s="36">
        <v>9</v>
      </c>
      <c r="I1333" s="46">
        <v>4</v>
      </c>
      <c r="J133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33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P10.9</v>
      </c>
      <c r="L133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P10.9.4</v>
      </c>
      <c r="M1333" s="26" t="str">
        <f>IF(ISERROR(_xlfn.XLOOKUP(StatementLookup[[#This Row],[TopicID]],TopicLookup[TopicID],TopicLookup[TopicTitle])),"",_xlfn.XLOOKUP(StatementLookup[[#This Row],[TopicID]],TopicLookup[TopicID],TopicLookup[TopicTitle]))</f>
        <v>Electricity And Circuits</v>
      </c>
      <c r="N1333" s="27" t="str">
        <f>IF(ISERROR(_xlfn.XLOOKUP(StatementLookup[[#This Row],[LessonID]],LessonLookup[LessonID],LessonLookup[LessonTitle])),"",_xlfn.XLOOKUP(StatementLookup[[#This Row],[LessonID]],LessonLookup[LessonID],LessonLookup[LessonTitle]))</f>
        <v>Electrical Safety</v>
      </c>
      <c r="O1333" s="1" t="str">
        <f>IF(StatementLookup[[#This Row],[LearningStatementEnter]]="",StatementLookup[[#This Row],[LearningStatementAuto]],StatementLookup[[#This Row],[LearningStatementEnter]])</f>
        <v>Explain why switches and fuses are connected in the live wire</v>
      </c>
      <c r="P1333" s="1" t="s">
        <v>2276</v>
      </c>
      <c r="Q1333" s="1" t="s">
        <v>2953</v>
      </c>
      <c r="R1333" s="1"/>
      <c r="S133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33" s="43"/>
      <c r="U1333" s="43"/>
      <c r="V1333" s="43"/>
      <c r="W1333" s="43"/>
      <c r="X1333" s="43"/>
      <c r="Y1333" s="43"/>
      <c r="Z1333" s="43"/>
      <c r="AA1333" s="43"/>
      <c r="AC1333" s="43"/>
      <c r="AD1333" s="43"/>
    </row>
    <row r="1334" spans="1:30" x14ac:dyDescent="0.25">
      <c r="A1334" s="42" t="str">
        <f>_xlfn.XLOOKUP(StatementLookup[[#This Row],[TopicID]],TopicLookup[TopicID],TopicLookup[SyllabusSubject])</f>
        <v>Physics</v>
      </c>
      <c r="B1334" s="43">
        <f>_xlfn.XLOOKUP(StatementLookup[[#This Row],[TopicID]],TopicLookup[TopicID],TopicLookup[SyllabusKeyStage])</f>
        <v>4</v>
      </c>
      <c r="C1334" s="43" t="str">
        <f>_xlfn.XLOOKUP(StatementLookup[[#This Row],[TopicID]],topics!I:I,topics!D:D)</f>
        <v>KS4.Physics</v>
      </c>
      <c r="D1334" s="43" t="str">
        <f>_xlfn.XLOOKUP(StatementLookup[[#This Row],[TopicID]],topics!I:I,topics!E:E)</f>
        <v>Y10.Physics</v>
      </c>
      <c r="E1334" s="44" t="s">
        <v>90</v>
      </c>
      <c r="F1334" s="36" t="s">
        <v>10</v>
      </c>
      <c r="G1334" s="45">
        <v>10</v>
      </c>
      <c r="H1334" s="36">
        <v>9</v>
      </c>
      <c r="I1334" s="46">
        <v>5</v>
      </c>
      <c r="J133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33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P10.9</v>
      </c>
      <c r="L133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P10.9.5</v>
      </c>
      <c r="M1334" s="26" t="str">
        <f>IF(ISERROR(_xlfn.XLOOKUP(StatementLookup[[#This Row],[TopicID]],TopicLookup[TopicID],TopicLookup[TopicTitle])),"",_xlfn.XLOOKUP(StatementLookup[[#This Row],[TopicID]],TopicLookup[TopicID],TopicLookup[TopicTitle]))</f>
        <v>Electricity And Circuits</v>
      </c>
      <c r="N1334" s="27" t="str">
        <f>IF(ISERROR(_xlfn.XLOOKUP(StatementLookup[[#This Row],[LessonID]],LessonLookup[LessonID],LessonLookup[LessonTitle])),"",_xlfn.XLOOKUP(StatementLookup[[#This Row],[LessonID]],LessonLookup[LessonID],LessonLookup[LessonTitle]))</f>
        <v>Electrical Safety</v>
      </c>
      <c r="O1334" s="1" t="str">
        <f>IF(StatementLookup[[#This Row],[LearningStatementEnter]]="",StatementLookup[[#This Row],[LearningStatementAuto]],StatementLookup[[#This Row],[LearningStatementEnter]])</f>
        <v>Recall the potential differences between the live, neutral and earth wires</v>
      </c>
      <c r="P1334" s="1" t="s">
        <v>2277</v>
      </c>
      <c r="Q1334" s="1" t="s">
        <v>2953</v>
      </c>
      <c r="R1334" s="1"/>
      <c r="S133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34" s="43"/>
      <c r="U1334" s="43"/>
      <c r="V1334" s="43"/>
      <c r="W1334" s="43"/>
      <c r="X1334" s="43"/>
      <c r="Y1334" s="43"/>
      <c r="Z1334" s="43"/>
      <c r="AA1334" s="43"/>
      <c r="AC1334" s="43"/>
      <c r="AD1334" s="43"/>
    </row>
    <row r="1335" spans="1:30" x14ac:dyDescent="0.25">
      <c r="A1335" s="42" t="str">
        <f>_xlfn.XLOOKUP(StatementLookup[[#This Row],[TopicID]],TopicLookup[TopicID],TopicLookup[SyllabusSubject])</f>
        <v>Physics</v>
      </c>
      <c r="B1335" s="43">
        <f>_xlfn.XLOOKUP(StatementLookup[[#This Row],[TopicID]],TopicLookup[TopicID],TopicLookup[SyllabusKeyStage])</f>
        <v>4</v>
      </c>
      <c r="C1335" s="43" t="str">
        <f>_xlfn.XLOOKUP(StatementLookup[[#This Row],[TopicID]],topics!I:I,topics!D:D)</f>
        <v>KS4.Physics</v>
      </c>
      <c r="D1335" s="43" t="str">
        <f>_xlfn.XLOOKUP(StatementLookup[[#This Row],[TopicID]],topics!I:I,topics!E:E)</f>
        <v>Y10.Physics</v>
      </c>
      <c r="E1335" s="44" t="s">
        <v>90</v>
      </c>
      <c r="F1335" s="36" t="s">
        <v>10</v>
      </c>
      <c r="G1335" s="45">
        <v>10</v>
      </c>
      <c r="H1335" s="36">
        <v>9</v>
      </c>
      <c r="I1335" s="46">
        <v>6</v>
      </c>
      <c r="J133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33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P10.9</v>
      </c>
      <c r="L133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P10.9.6</v>
      </c>
      <c r="M1335" s="26" t="str">
        <f>IF(ISERROR(_xlfn.XLOOKUP(StatementLookup[[#This Row],[TopicID]],TopicLookup[TopicID],TopicLookup[TopicTitle])),"",_xlfn.XLOOKUP(StatementLookup[[#This Row],[TopicID]],TopicLookup[TopicID],TopicLookup[TopicTitle]))</f>
        <v>Electricity And Circuits</v>
      </c>
      <c r="N1335" s="27" t="str">
        <f>IF(ISERROR(_xlfn.XLOOKUP(StatementLookup[[#This Row],[LessonID]],LessonLookup[LessonID],LessonLookup[LessonTitle])),"",_xlfn.XLOOKUP(StatementLookup[[#This Row],[LessonID]],LessonLookup[LessonID],LessonLookup[LessonTitle]))</f>
        <v>Electrical Safety</v>
      </c>
      <c r="O1335" s="1" t="str">
        <f>IF(StatementLookup[[#This Row],[LearningStatementEnter]]="",StatementLookup[[#This Row],[LearningStatementAuto]],StatementLookup[[#This Row],[LearningStatementEnter]])</f>
        <v xml:space="preserve">Explain the danger of a connection between the live wire and earth. </v>
      </c>
      <c r="P1335" s="1" t="s">
        <v>2278</v>
      </c>
      <c r="Q1335" s="1" t="s">
        <v>2953</v>
      </c>
      <c r="R1335" s="1"/>
      <c r="S133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35" s="43"/>
      <c r="U1335" s="43"/>
      <c r="V1335" s="43"/>
      <c r="W1335" s="43"/>
      <c r="X1335" s="43"/>
      <c r="Y1335" s="43"/>
      <c r="Z1335" s="43"/>
      <c r="AA1335" s="43"/>
      <c r="AC1335" s="43"/>
      <c r="AD1335" s="43"/>
    </row>
    <row r="1336" spans="1:30" x14ac:dyDescent="0.25">
      <c r="A1336" s="42" t="str">
        <f>_xlfn.XLOOKUP(StatementLookup[[#This Row],[TopicID]],TopicLookup[TopicID],TopicLookup[SyllabusSubject])</f>
        <v>Physics</v>
      </c>
      <c r="B1336" s="43">
        <f>_xlfn.XLOOKUP(StatementLookup[[#This Row],[TopicID]],TopicLookup[TopicID],TopicLookup[SyllabusKeyStage])</f>
        <v>4</v>
      </c>
      <c r="C1336" s="43" t="str">
        <f>_xlfn.XLOOKUP(StatementLookup[[#This Row],[TopicID]],topics!I:I,topics!D:D)</f>
        <v>KS4.Physics</v>
      </c>
      <c r="D1336" s="43" t="str">
        <f>_xlfn.XLOOKUP(StatementLookup[[#This Row],[TopicID]],topics!I:I,topics!E:E)</f>
        <v>Y10.Physics</v>
      </c>
      <c r="E1336" s="44" t="s">
        <v>90</v>
      </c>
      <c r="F1336" s="36" t="s">
        <v>10</v>
      </c>
      <c r="G1336" s="45">
        <v>10</v>
      </c>
      <c r="H1336" s="36" t="s">
        <v>8</v>
      </c>
      <c r="I1336" s="46">
        <v>1</v>
      </c>
      <c r="J133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33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P10.F</v>
      </c>
      <c r="L133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P10.F.1</v>
      </c>
      <c r="M1336" s="26" t="str">
        <f>IF(ISERROR(_xlfn.XLOOKUP(StatementLookup[[#This Row],[TopicID]],TopicLookup[TopicID],TopicLookup[TopicTitle])),"",_xlfn.XLOOKUP(StatementLookup[[#This Row],[TopicID]],TopicLookup[TopicID],TopicLookup[TopicTitle]))</f>
        <v>Electricity And Circuits</v>
      </c>
      <c r="N1336" s="27" t="str">
        <f>IF(ISERROR(_xlfn.XLOOKUP(StatementLookup[[#This Row],[LessonID]],LessonLookup[LessonID],LessonLookup[LessonTitle])),"",_xlfn.XLOOKUP(StatementLookup[[#This Row],[LessonID]],LessonLookup[LessonID],LessonLookup[LessonTitle]))</f>
        <v>Test feedback: P10 Electricity And Circuits</v>
      </c>
      <c r="O1336" s="1" t="str">
        <f>IF(StatementLookup[[#This Row],[LearningStatementEnter]]="",StatementLookup[[#This Row],[LearningStatementAuto]],StatementLookup[[#This Row],[LearningStatementEnter]])</f>
        <v>Review WWW &amp; EBI for topic P10 Electricity And Circuits</v>
      </c>
      <c r="P1336" s="1"/>
      <c r="Q1336" s="1" t="s">
        <v>2954</v>
      </c>
      <c r="R1336" s="1"/>
      <c r="S133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WWW &amp; EBI for topic P10 Electricity And Circuits</v>
      </c>
      <c r="T1336" s="43"/>
      <c r="U1336" s="43"/>
      <c r="V1336" s="43"/>
      <c r="W1336" s="43"/>
      <c r="X1336" s="43"/>
      <c r="Y1336" s="43"/>
      <c r="Z1336" s="43"/>
      <c r="AA1336" s="43"/>
      <c r="AC1336" s="43"/>
      <c r="AD1336" s="43"/>
    </row>
    <row r="1337" spans="1:30" x14ac:dyDescent="0.25">
      <c r="A1337" s="42" t="str">
        <f>_xlfn.XLOOKUP(StatementLookup[[#This Row],[TopicID]],TopicLookup[TopicID],TopicLookup[SyllabusSubject])</f>
        <v>Physics</v>
      </c>
      <c r="B1337" s="43">
        <f>_xlfn.XLOOKUP(StatementLookup[[#This Row],[TopicID]],TopicLookup[TopicID],TopicLookup[SyllabusKeyStage])</f>
        <v>4</v>
      </c>
      <c r="C1337" s="43" t="str">
        <f>_xlfn.XLOOKUP(StatementLookup[[#This Row],[TopicID]],topics!I:I,topics!D:D)</f>
        <v>KS4.Physics</v>
      </c>
      <c r="D1337" s="43" t="str">
        <f>_xlfn.XLOOKUP(StatementLookup[[#This Row],[TopicID]],topics!I:I,topics!E:E)</f>
        <v>Y10.Physics</v>
      </c>
      <c r="E1337" s="44" t="s">
        <v>90</v>
      </c>
      <c r="F1337" s="36" t="s">
        <v>10</v>
      </c>
      <c r="G1337" s="45">
        <v>10</v>
      </c>
      <c r="H1337" s="36" t="s">
        <v>6</v>
      </c>
      <c r="I1337" s="46">
        <v>1</v>
      </c>
      <c r="J133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33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P10.R</v>
      </c>
      <c r="L133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P10.R.1</v>
      </c>
      <c r="M1337" s="26" t="str">
        <f>IF(ISERROR(_xlfn.XLOOKUP(StatementLookup[[#This Row],[TopicID]],TopicLookup[TopicID],TopicLookup[TopicTitle])),"",_xlfn.XLOOKUP(StatementLookup[[#This Row],[TopicID]],TopicLookup[TopicID],TopicLookup[TopicTitle]))</f>
        <v>Electricity And Circuits</v>
      </c>
      <c r="N1337" s="27" t="str">
        <f>IF(ISERROR(_xlfn.XLOOKUP(StatementLookup[[#This Row],[LessonID]],LessonLookup[LessonID],LessonLookup[LessonTitle])),"",_xlfn.XLOOKUP(StatementLookup[[#This Row],[LessonID]],LessonLookup[LessonID],LessonLookup[LessonTitle]))</f>
        <v>Revision of topic P10 Electricity And Circuits</v>
      </c>
      <c r="O1337" s="1" t="str">
        <f>IF(StatementLookup[[#This Row],[LearningStatementEnter]]="",StatementLookup[[#This Row],[LearningStatementAuto]],StatementLookup[[#This Row],[LearningStatementEnter]])</f>
        <v>Review topic P10 Electricity And Circuits</v>
      </c>
      <c r="P1337" s="1"/>
      <c r="Q1337" s="1" t="s">
        <v>2954</v>
      </c>
      <c r="R1337" s="1"/>
      <c r="S133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topic P10 Electricity And Circuits</v>
      </c>
      <c r="T1337" s="43"/>
      <c r="U1337" s="43"/>
      <c r="V1337" s="43"/>
      <c r="W1337" s="43"/>
      <c r="X1337" s="43"/>
      <c r="Y1337" s="43"/>
      <c r="Z1337" s="43"/>
      <c r="AA1337" s="43"/>
      <c r="AC1337" s="43"/>
      <c r="AD1337" s="43"/>
    </row>
    <row r="1338" spans="1:30" x14ac:dyDescent="0.25">
      <c r="A1338" s="42" t="str">
        <f>_xlfn.XLOOKUP(StatementLookup[[#This Row],[TopicID]],TopicLookup[TopicID],TopicLookup[SyllabusSubject])</f>
        <v>Physics</v>
      </c>
      <c r="B1338" s="43">
        <f>_xlfn.XLOOKUP(StatementLookup[[#This Row],[TopicID]],TopicLookup[TopicID],TopicLookup[SyllabusKeyStage])</f>
        <v>4</v>
      </c>
      <c r="C1338" s="43" t="str">
        <f>_xlfn.XLOOKUP(StatementLookup[[#This Row],[TopicID]],topics!I:I,topics!D:D)</f>
        <v>KS4.Physics</v>
      </c>
      <c r="D1338" s="43" t="str">
        <f>_xlfn.XLOOKUP(StatementLookup[[#This Row],[TopicID]],topics!I:I,topics!E:E)</f>
        <v>Y10.Physics</v>
      </c>
      <c r="E1338" s="44" t="s">
        <v>90</v>
      </c>
      <c r="F1338" s="36" t="s">
        <v>10</v>
      </c>
      <c r="G1338" s="45">
        <v>10</v>
      </c>
      <c r="H1338" s="36" t="s">
        <v>7</v>
      </c>
      <c r="I1338" s="46">
        <v>1</v>
      </c>
      <c r="J133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33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P10.T</v>
      </c>
      <c r="L133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P10.T.1</v>
      </c>
      <c r="M1338" s="26" t="str">
        <f>IF(ISERROR(_xlfn.XLOOKUP(StatementLookup[[#This Row],[TopicID]],TopicLookup[TopicID],TopicLookup[TopicTitle])),"",_xlfn.XLOOKUP(StatementLookup[[#This Row],[TopicID]],TopicLookup[TopicID],TopicLookup[TopicTitle]))</f>
        <v>Electricity And Circuits</v>
      </c>
      <c r="N1338" s="27" t="str">
        <f>IF(ISERROR(_xlfn.XLOOKUP(StatementLookup[[#This Row],[LessonID]],LessonLookup[LessonID],LessonLookup[LessonTitle])),"",_xlfn.XLOOKUP(StatementLookup[[#This Row],[LessonID]],LessonLookup[LessonID],LessonLookup[LessonTitle]))</f>
        <v>Topic test: P10 Electricity And Circuits</v>
      </c>
      <c r="O1338" s="1" t="str">
        <f>IF(StatementLookup[[#This Row],[LearningStatementEnter]]="",StatementLookup[[#This Row],[LearningStatementAuto]],StatementLookup[[#This Row],[LearningStatementEnter]])</f>
        <v>Test understanding of topic P10 Electricity And Circuits</v>
      </c>
      <c r="P1338" s="1"/>
      <c r="Q1338" s="1" t="s">
        <v>2954</v>
      </c>
      <c r="R1338" s="1"/>
      <c r="S133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Test understanding of topic P10 Electricity And Circuits</v>
      </c>
      <c r="T1338" s="43"/>
      <c r="U1338" s="43"/>
      <c r="V1338" s="43"/>
      <c r="W1338" s="43"/>
      <c r="X1338" s="43"/>
      <c r="Y1338" s="43"/>
      <c r="Z1338" s="43"/>
      <c r="AA1338" s="43"/>
      <c r="AC1338" s="43"/>
      <c r="AD1338" s="43"/>
    </row>
    <row r="1339" spans="1:30" x14ac:dyDescent="0.25">
      <c r="A1339" s="42" t="str">
        <f>_xlfn.XLOOKUP(StatementLookup[[#This Row],[TopicID]],TopicLookup[TopicID],TopicLookup[SyllabusSubject])</f>
        <v>Physics</v>
      </c>
      <c r="B1339" s="43">
        <f>_xlfn.XLOOKUP(StatementLookup[[#This Row],[TopicID]],TopicLookup[TopicID],TopicLookup[SyllabusKeyStage])</f>
        <v>4</v>
      </c>
      <c r="C1339" s="43" t="str">
        <f>_xlfn.XLOOKUP(StatementLookup[[#This Row],[TopicID]],topics!I:I,topics!D:D)</f>
        <v>KS4.Physics</v>
      </c>
      <c r="D1339" s="43" t="str">
        <f>_xlfn.XLOOKUP(StatementLookup[[#This Row],[TopicID]],topics!I:I,topics!E:E)</f>
        <v>Y10.Physics</v>
      </c>
      <c r="E1339" s="44" t="s">
        <v>90</v>
      </c>
      <c r="F1339" s="36" t="s">
        <v>10</v>
      </c>
      <c r="G1339" s="45">
        <v>11</v>
      </c>
      <c r="H1339" s="36">
        <v>1</v>
      </c>
      <c r="I1339" s="46">
        <v>1</v>
      </c>
      <c r="J133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P11</v>
      </c>
      <c r="K133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P11.1</v>
      </c>
      <c r="L133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P11.1.1</v>
      </c>
      <c r="M1339" s="26" t="str">
        <f>IF(ISERROR(_xlfn.XLOOKUP(StatementLookup[[#This Row],[TopicID]],TopicLookup[TopicID],TopicLookup[TopicTitle])),"",_xlfn.XLOOKUP(StatementLookup[[#This Row],[TopicID]],TopicLookup[TopicID],TopicLookup[TopicTitle]))</f>
        <v>Static Electricity</v>
      </c>
      <c r="N1339" s="27" t="str">
        <f>IF(ISERROR(_xlfn.XLOOKUP(StatementLookup[[#This Row],[LessonID]],LessonLookup[LessonID],LessonLookup[LessonTitle])),"",_xlfn.XLOOKUP(StatementLookup[[#This Row],[LessonID]],LessonLookup[LessonID],LessonLookup[LessonTitle]))</f>
        <v>Charges And Static Electricity</v>
      </c>
      <c r="O1339" s="1" t="str">
        <f>IF(StatementLookup[[#This Row],[LearningStatementEnter]]="",StatementLookup[[#This Row],[LearningStatementAuto]],StatementLookup[[#This Row],[LearningStatementEnter]])</f>
        <v>Explain how rubbing an insulator transfers electrons</v>
      </c>
      <c r="P1339" s="1" t="s">
        <v>2279</v>
      </c>
      <c r="Q1339" s="1" t="s">
        <v>2953</v>
      </c>
      <c r="R1339" s="1"/>
      <c r="S133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39" s="43"/>
      <c r="U1339" s="43"/>
      <c r="V1339" s="43"/>
      <c r="W1339" s="43"/>
      <c r="X1339" s="43"/>
      <c r="Y1339" s="43"/>
      <c r="Z1339" s="43"/>
      <c r="AA1339" s="43"/>
      <c r="AC1339" s="43"/>
      <c r="AD1339" s="43"/>
    </row>
    <row r="1340" spans="1:30" x14ac:dyDescent="0.25">
      <c r="A1340" s="42" t="str">
        <f>_xlfn.XLOOKUP(StatementLookup[[#This Row],[TopicID]],TopicLookup[TopicID],TopicLookup[SyllabusSubject])</f>
        <v>Physics</v>
      </c>
      <c r="B1340" s="43">
        <f>_xlfn.XLOOKUP(StatementLookup[[#This Row],[TopicID]],TopicLookup[TopicID],TopicLookup[SyllabusKeyStage])</f>
        <v>4</v>
      </c>
      <c r="C1340" s="43" t="str">
        <f>_xlfn.XLOOKUP(StatementLookup[[#This Row],[TopicID]],topics!I:I,topics!D:D)</f>
        <v>KS4.Physics</v>
      </c>
      <c r="D1340" s="43" t="str">
        <f>_xlfn.XLOOKUP(StatementLookup[[#This Row],[TopicID]],topics!I:I,topics!E:E)</f>
        <v>Y10.Physics</v>
      </c>
      <c r="E1340" s="44" t="s">
        <v>90</v>
      </c>
      <c r="F1340" s="36" t="s">
        <v>10</v>
      </c>
      <c r="G1340" s="45">
        <v>11</v>
      </c>
      <c r="H1340" s="36">
        <v>1</v>
      </c>
      <c r="I1340" s="46">
        <v>2</v>
      </c>
      <c r="J134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P11</v>
      </c>
      <c r="K134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P11.1</v>
      </c>
      <c r="L134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P11.1.2</v>
      </c>
      <c r="M1340" s="26" t="str">
        <f>IF(ISERROR(_xlfn.XLOOKUP(StatementLookup[[#This Row],[TopicID]],TopicLookup[TopicID],TopicLookup[TopicTitle])),"",_xlfn.XLOOKUP(StatementLookup[[#This Row],[TopicID]],TopicLookup[TopicID],TopicLookup[TopicTitle]))</f>
        <v>Static Electricity</v>
      </c>
      <c r="N1340" s="27" t="str">
        <f>IF(ISERROR(_xlfn.XLOOKUP(StatementLookup[[#This Row],[LessonID]],LessonLookup[LessonID],LessonLookup[LessonTitle])),"",_xlfn.XLOOKUP(StatementLookup[[#This Row],[LessonID]],LessonLookup[LessonID],LessonLookup[LessonTitle]))</f>
        <v>Charges And Static Electricity</v>
      </c>
      <c r="O1340" s="1" t="str">
        <f>IF(StatementLookup[[#This Row],[LearningStatementEnter]]="",StatementLookup[[#This Row],[LearningStatementAuto]],StatementLookup[[#This Row],[LearningStatementEnter]])</f>
        <v>Recall the charged particles found in an atom</v>
      </c>
      <c r="P1340" s="1" t="s">
        <v>2280</v>
      </c>
      <c r="Q1340" s="1" t="s">
        <v>2953</v>
      </c>
      <c r="R1340" s="1"/>
      <c r="S134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40" s="43"/>
      <c r="U1340" s="43"/>
      <c r="V1340" s="43"/>
      <c r="W1340" s="43"/>
      <c r="X1340" s="43"/>
      <c r="Y1340" s="43"/>
      <c r="Z1340" s="43"/>
      <c r="AA1340" s="43"/>
      <c r="AC1340" s="43"/>
      <c r="AD1340" s="43"/>
    </row>
    <row r="1341" spans="1:30" x14ac:dyDescent="0.25">
      <c r="A1341" s="42" t="str">
        <f>_xlfn.XLOOKUP(StatementLookup[[#This Row],[TopicID]],TopicLookup[TopicID],TopicLookup[SyllabusSubject])</f>
        <v>Physics</v>
      </c>
      <c r="B1341" s="43">
        <f>_xlfn.XLOOKUP(StatementLookup[[#This Row],[TopicID]],TopicLookup[TopicID],TopicLookup[SyllabusKeyStage])</f>
        <v>4</v>
      </c>
      <c r="C1341" s="43" t="str">
        <f>_xlfn.XLOOKUP(StatementLookup[[#This Row],[TopicID]],topics!I:I,topics!D:D)</f>
        <v>KS4.Physics</v>
      </c>
      <c r="D1341" s="43" t="str">
        <f>_xlfn.XLOOKUP(StatementLookup[[#This Row],[TopicID]],topics!I:I,topics!E:E)</f>
        <v>Y10.Physics</v>
      </c>
      <c r="E1341" s="44" t="s">
        <v>90</v>
      </c>
      <c r="F1341" s="36" t="s">
        <v>10</v>
      </c>
      <c r="G1341" s="45">
        <v>11</v>
      </c>
      <c r="H1341" s="36">
        <v>1</v>
      </c>
      <c r="I1341" s="46">
        <v>3</v>
      </c>
      <c r="J134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P11</v>
      </c>
      <c r="K134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P11.1</v>
      </c>
      <c r="L134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P11.1.3</v>
      </c>
      <c r="M1341" s="26" t="str">
        <f>IF(ISERROR(_xlfn.XLOOKUP(StatementLookup[[#This Row],[TopicID]],TopicLookup[TopicID],TopicLookup[TopicTitle])),"",_xlfn.XLOOKUP(StatementLookup[[#This Row],[TopicID]],TopicLookup[TopicID],TopicLookup[TopicTitle]))</f>
        <v>Static Electricity</v>
      </c>
      <c r="N1341" s="27" t="str">
        <f>IF(ISERROR(_xlfn.XLOOKUP(StatementLookup[[#This Row],[LessonID]],LessonLookup[LessonID],LessonLookup[LessonTitle])),"",_xlfn.XLOOKUP(StatementLookup[[#This Row],[LessonID]],LessonLookup[LessonID],LessonLookup[LessonTitle]))</f>
        <v>Charges And Static Electricity</v>
      </c>
      <c r="O1341" s="1" t="str">
        <f>IF(StatementLookup[[#This Row],[LearningStatementEnter]]="",StatementLookup[[#This Row],[LearningStatementAuto]],StatementLookup[[#This Row],[LearningStatementEnter]])</f>
        <v>Explain why, when certain materials are rubbed together, they end up with opposite charges</v>
      </c>
      <c r="P1341" s="1" t="s">
        <v>2281</v>
      </c>
      <c r="Q1341" s="1" t="s">
        <v>2953</v>
      </c>
      <c r="R1341" s="1"/>
      <c r="S134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41" s="43"/>
      <c r="U1341" s="43"/>
      <c r="V1341" s="43"/>
      <c r="W1341" s="43"/>
      <c r="X1341" s="43"/>
      <c r="Y1341" s="43"/>
      <c r="Z1341" s="43"/>
      <c r="AA1341" s="43"/>
      <c r="AC1341" s="43"/>
      <c r="AD1341" s="43"/>
    </row>
    <row r="1342" spans="1:30" x14ac:dyDescent="0.25">
      <c r="A1342" s="42" t="str">
        <f>_xlfn.XLOOKUP(StatementLookup[[#This Row],[TopicID]],TopicLookup[TopicID],TopicLookup[SyllabusSubject])</f>
        <v>Physics</v>
      </c>
      <c r="B1342" s="43">
        <f>_xlfn.XLOOKUP(StatementLookup[[#This Row],[TopicID]],TopicLookup[TopicID],TopicLookup[SyllabusKeyStage])</f>
        <v>4</v>
      </c>
      <c r="C1342" s="43" t="str">
        <f>_xlfn.XLOOKUP(StatementLookup[[#This Row],[TopicID]],topics!I:I,topics!D:D)</f>
        <v>KS4.Physics</v>
      </c>
      <c r="D1342" s="43" t="str">
        <f>_xlfn.XLOOKUP(StatementLookup[[#This Row],[TopicID]],topics!I:I,topics!E:E)</f>
        <v>Y10.Physics</v>
      </c>
      <c r="E1342" s="44" t="s">
        <v>90</v>
      </c>
      <c r="F1342" s="36" t="s">
        <v>10</v>
      </c>
      <c r="G1342" s="45">
        <v>11</v>
      </c>
      <c r="H1342" s="36">
        <v>1</v>
      </c>
      <c r="I1342" s="46">
        <v>4</v>
      </c>
      <c r="J134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P11</v>
      </c>
      <c r="K134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P11.1</v>
      </c>
      <c r="L134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P11.1.4</v>
      </c>
      <c r="M1342" s="26" t="str">
        <f>IF(ISERROR(_xlfn.XLOOKUP(StatementLookup[[#This Row],[TopicID]],TopicLookup[TopicID],TopicLookup[TopicTitle])),"",_xlfn.XLOOKUP(StatementLookup[[#This Row],[TopicID]],TopicLookup[TopicID],TopicLookup[TopicTitle]))</f>
        <v>Static Electricity</v>
      </c>
      <c r="N1342" s="27" t="str">
        <f>IF(ISERROR(_xlfn.XLOOKUP(StatementLookup[[#This Row],[LessonID]],LessonLookup[LessonID],LessonLookup[LessonTitle])),"",_xlfn.XLOOKUP(StatementLookup[[#This Row],[LessonID]],LessonLookup[LessonID],LessonLookup[LessonTitle]))</f>
        <v>Charges And Static Electricity</v>
      </c>
      <c r="O1342" s="1" t="str">
        <f>IF(StatementLookup[[#This Row],[LearningStatementEnter]]="",StatementLookup[[#This Row],[LearningStatementAuto]],StatementLookup[[#This Row],[LearningStatementEnter]])</f>
        <v>Recall the rules of attraction and repulsion between charges</v>
      </c>
      <c r="P1342" s="1" t="s">
        <v>2282</v>
      </c>
      <c r="Q1342" s="1" t="s">
        <v>2953</v>
      </c>
      <c r="R1342" s="1"/>
      <c r="S134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42" s="43"/>
      <c r="U1342" s="43"/>
      <c r="V1342" s="43"/>
      <c r="W1342" s="43"/>
      <c r="X1342" s="43"/>
      <c r="Y1342" s="43"/>
      <c r="Z1342" s="43"/>
      <c r="AA1342" s="43"/>
      <c r="AC1342" s="43"/>
      <c r="AD1342" s="43"/>
    </row>
    <row r="1343" spans="1:30" x14ac:dyDescent="0.25">
      <c r="A1343" s="42" t="str">
        <f>_xlfn.XLOOKUP(StatementLookup[[#This Row],[TopicID]],TopicLookup[TopicID],TopicLookup[SyllabusSubject])</f>
        <v>Physics</v>
      </c>
      <c r="B1343" s="43">
        <f>_xlfn.XLOOKUP(StatementLookup[[#This Row],[TopicID]],TopicLookup[TopicID],TopicLookup[SyllabusKeyStage])</f>
        <v>4</v>
      </c>
      <c r="C1343" s="43" t="str">
        <f>_xlfn.XLOOKUP(StatementLookup[[#This Row],[TopicID]],topics!I:I,topics!D:D)</f>
        <v>KS4.Physics</v>
      </c>
      <c r="D1343" s="43" t="str">
        <f>_xlfn.XLOOKUP(StatementLookup[[#This Row],[TopicID]],topics!I:I,topics!E:E)</f>
        <v>Y10.Physics</v>
      </c>
      <c r="E1343" s="44" t="s">
        <v>90</v>
      </c>
      <c r="F1343" s="36" t="s">
        <v>10</v>
      </c>
      <c r="G1343" s="45">
        <v>11</v>
      </c>
      <c r="H1343" s="36">
        <v>1</v>
      </c>
      <c r="I1343" s="46">
        <v>5</v>
      </c>
      <c r="J134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P11</v>
      </c>
      <c r="K134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P11.1</v>
      </c>
      <c r="L134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P11.1.5</v>
      </c>
      <c r="M1343" s="26" t="str">
        <f>IF(ISERROR(_xlfn.XLOOKUP(StatementLookup[[#This Row],[TopicID]],TopicLookup[TopicID],TopicLookup[TopicTitle])),"",_xlfn.XLOOKUP(StatementLookup[[#This Row],[TopicID]],TopicLookup[TopicID],TopicLookup[TopicTitle]))</f>
        <v>Static Electricity</v>
      </c>
      <c r="N1343" s="27" t="str">
        <f>IF(ISERROR(_xlfn.XLOOKUP(StatementLookup[[#This Row],[LessonID]],LessonLookup[LessonID],LessonLookup[LessonTitle])),"",_xlfn.XLOOKUP(StatementLookup[[#This Row],[LessonID]],LessonLookup[LessonID],LessonLookup[LessonTitle]))</f>
        <v>Charges And Static Electricity</v>
      </c>
      <c r="O1343" s="1" t="str">
        <f>IF(StatementLookup[[#This Row],[LearningStatementEnter]]="",StatementLookup[[#This Row],[LearningStatementAuto]],StatementLookup[[#This Row],[LearningStatementEnter]])</f>
        <v>Explain how attraction by induction occurs</v>
      </c>
      <c r="P1343" s="1" t="s">
        <v>2283</v>
      </c>
      <c r="Q1343" s="1" t="s">
        <v>2953</v>
      </c>
      <c r="R1343" s="1"/>
      <c r="S134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43" s="43"/>
      <c r="U1343" s="43"/>
      <c r="V1343" s="43"/>
      <c r="W1343" s="43"/>
      <c r="X1343" s="43"/>
      <c r="Y1343" s="43"/>
      <c r="Z1343" s="43"/>
      <c r="AA1343" s="43"/>
      <c r="AC1343" s="43"/>
      <c r="AD1343" s="43"/>
    </row>
    <row r="1344" spans="1:30" x14ac:dyDescent="0.25">
      <c r="A1344" s="42" t="str">
        <f>_xlfn.XLOOKUP(StatementLookup[[#This Row],[TopicID]],TopicLookup[TopicID],TopicLookup[SyllabusSubject])</f>
        <v>Physics</v>
      </c>
      <c r="B1344" s="43">
        <f>_xlfn.XLOOKUP(StatementLookup[[#This Row],[TopicID]],TopicLookup[TopicID],TopicLookup[SyllabusKeyStage])</f>
        <v>4</v>
      </c>
      <c r="C1344" s="43" t="str">
        <f>_xlfn.XLOOKUP(StatementLookup[[#This Row],[TopicID]],topics!I:I,topics!D:D)</f>
        <v>KS4.Physics</v>
      </c>
      <c r="D1344" s="43" t="str">
        <f>_xlfn.XLOOKUP(StatementLookup[[#This Row],[TopicID]],topics!I:I,topics!E:E)</f>
        <v>Y10.Physics</v>
      </c>
      <c r="E1344" s="44" t="s">
        <v>90</v>
      </c>
      <c r="F1344" s="36" t="s">
        <v>10</v>
      </c>
      <c r="G1344" s="45">
        <v>11</v>
      </c>
      <c r="H1344" s="36">
        <v>2</v>
      </c>
      <c r="I1344" s="46">
        <v>1</v>
      </c>
      <c r="J134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P11</v>
      </c>
      <c r="K134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P11.2</v>
      </c>
      <c r="L134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P11.2.1</v>
      </c>
      <c r="M1344" s="26" t="str">
        <f>IF(ISERROR(_xlfn.XLOOKUP(StatementLookup[[#This Row],[TopicID]],TopicLookup[TopicID],TopicLookup[TopicTitle])),"",_xlfn.XLOOKUP(StatementLookup[[#This Row],[TopicID]],TopicLookup[TopicID],TopicLookup[TopicTitle]))</f>
        <v>Static Electricity</v>
      </c>
      <c r="N1344" s="27" t="str">
        <f>IF(ISERROR(_xlfn.XLOOKUP(StatementLookup[[#This Row],[LessonID]],LessonLookup[LessonID],LessonLookup[LessonTitle])),"",_xlfn.XLOOKUP(StatementLookup[[#This Row],[LessonID]],LessonLookup[LessonID],LessonLookup[LessonTitle]))</f>
        <v>Dangers And Uses Of Static Electricity</v>
      </c>
      <c r="O1344" s="1" t="str">
        <f>IF(StatementLookup[[#This Row],[LearningStatementEnter]]="",StatementLookup[[#This Row],[LearningStatementAuto]],StatementLookup[[#This Row],[LearningStatementEnter]])</f>
        <v>Describe what earthing is</v>
      </c>
      <c r="P1344" s="1" t="s">
        <v>2284</v>
      </c>
      <c r="Q1344" s="1" t="s">
        <v>2953</v>
      </c>
      <c r="R1344" s="1"/>
      <c r="S134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44" s="43"/>
      <c r="U1344" s="43"/>
      <c r="V1344" s="43"/>
      <c r="W1344" s="43"/>
      <c r="X1344" s="43"/>
      <c r="Y1344" s="43"/>
      <c r="Z1344" s="43"/>
      <c r="AA1344" s="43"/>
      <c r="AC1344" s="43"/>
      <c r="AD1344" s="43"/>
    </row>
    <row r="1345" spans="1:30" x14ac:dyDescent="0.25">
      <c r="A1345" s="42" t="str">
        <f>_xlfn.XLOOKUP(StatementLookup[[#This Row],[TopicID]],TopicLookup[TopicID],TopicLookup[SyllabusSubject])</f>
        <v>Physics</v>
      </c>
      <c r="B1345" s="43">
        <f>_xlfn.XLOOKUP(StatementLookup[[#This Row],[TopicID]],TopicLookup[TopicID],TopicLookup[SyllabusKeyStage])</f>
        <v>4</v>
      </c>
      <c r="C1345" s="43" t="str">
        <f>_xlfn.XLOOKUP(StatementLookup[[#This Row],[TopicID]],topics!I:I,topics!D:D)</f>
        <v>KS4.Physics</v>
      </c>
      <c r="D1345" s="43" t="str">
        <f>_xlfn.XLOOKUP(StatementLookup[[#This Row],[TopicID]],topics!I:I,topics!E:E)</f>
        <v>Y10.Physics</v>
      </c>
      <c r="E1345" s="44" t="s">
        <v>90</v>
      </c>
      <c r="F1345" s="36" t="s">
        <v>10</v>
      </c>
      <c r="G1345" s="45">
        <v>11</v>
      </c>
      <c r="H1345" s="36">
        <v>2</v>
      </c>
      <c r="I1345" s="46">
        <v>2</v>
      </c>
      <c r="J134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P11</v>
      </c>
      <c r="K134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P11.2</v>
      </c>
      <c r="L134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P11.2.2</v>
      </c>
      <c r="M1345" s="26" t="str">
        <f>IF(ISERROR(_xlfn.XLOOKUP(StatementLookup[[#This Row],[TopicID]],TopicLookup[TopicID],TopicLookup[TopicTitle])),"",_xlfn.XLOOKUP(StatementLookup[[#This Row],[TopicID]],TopicLookup[TopicID],TopicLookup[TopicTitle]))</f>
        <v>Static Electricity</v>
      </c>
      <c r="N1345" s="27" t="str">
        <f>IF(ISERROR(_xlfn.XLOOKUP(StatementLookup[[#This Row],[LessonID]],LessonLookup[LessonID],LessonLookup[LessonTitle])),"",_xlfn.XLOOKUP(StatementLookup[[#This Row],[LessonID]],LessonLookup[LessonID],LessonLookup[LessonTitle]))</f>
        <v>Dangers And Uses Of Static Electricity</v>
      </c>
      <c r="O1345" s="1" t="str">
        <f>IF(StatementLookup[[#This Row],[LearningStatementEnter]]="",StatementLookup[[#This Row],[LearningStatementAuto]],StatementLookup[[#This Row],[LearningStatementEnter]])</f>
        <v>Explain how earthing works</v>
      </c>
      <c r="P1345" s="1" t="s">
        <v>2285</v>
      </c>
      <c r="Q1345" s="1" t="s">
        <v>2953</v>
      </c>
      <c r="R1345" s="1"/>
      <c r="S134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45" s="43"/>
      <c r="U1345" s="43"/>
      <c r="V1345" s="43"/>
      <c r="W1345" s="43"/>
      <c r="X1345" s="43"/>
      <c r="Y1345" s="43"/>
      <c r="Z1345" s="43"/>
      <c r="AA1345" s="43"/>
      <c r="AC1345" s="43"/>
      <c r="AD1345" s="43"/>
    </row>
    <row r="1346" spans="1:30" x14ac:dyDescent="0.25">
      <c r="A1346" s="42" t="str">
        <f>_xlfn.XLOOKUP(StatementLookup[[#This Row],[TopicID]],TopicLookup[TopicID],TopicLookup[SyllabusSubject])</f>
        <v>Physics</v>
      </c>
      <c r="B1346" s="43">
        <f>_xlfn.XLOOKUP(StatementLookup[[#This Row],[TopicID]],TopicLookup[TopicID],TopicLookup[SyllabusKeyStage])</f>
        <v>4</v>
      </c>
      <c r="C1346" s="43" t="str">
        <f>_xlfn.XLOOKUP(StatementLookup[[#This Row],[TopicID]],topics!I:I,topics!D:D)</f>
        <v>KS4.Physics</v>
      </c>
      <c r="D1346" s="43" t="str">
        <f>_xlfn.XLOOKUP(StatementLookup[[#This Row],[TopicID]],topics!I:I,topics!E:E)</f>
        <v>Y10.Physics</v>
      </c>
      <c r="E1346" s="44" t="s">
        <v>90</v>
      </c>
      <c r="F1346" s="36" t="s">
        <v>10</v>
      </c>
      <c r="G1346" s="45">
        <v>11</v>
      </c>
      <c r="H1346" s="36">
        <v>2</v>
      </c>
      <c r="I1346" s="46">
        <v>3</v>
      </c>
      <c r="J134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P11</v>
      </c>
      <c r="K134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P11.2</v>
      </c>
      <c r="L134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P11.2.3</v>
      </c>
      <c r="M1346" s="26" t="str">
        <f>IF(ISERROR(_xlfn.XLOOKUP(StatementLookup[[#This Row],[TopicID]],TopicLookup[TopicID],TopicLookup[TopicTitle])),"",_xlfn.XLOOKUP(StatementLookup[[#This Row],[TopicID]],TopicLookup[TopicID],TopicLookup[TopicTitle]))</f>
        <v>Static Electricity</v>
      </c>
      <c r="N1346" s="27" t="str">
        <f>IF(ISERROR(_xlfn.XLOOKUP(StatementLookup[[#This Row],[LessonID]],LessonLookup[LessonID],LessonLookup[LessonTitle])),"",_xlfn.XLOOKUP(StatementLookup[[#This Row],[LessonID]],LessonLookup[LessonID],LessonLookup[LessonTitle]))</f>
        <v>Dangers And Uses Of Static Electricity</v>
      </c>
      <c r="O1346" s="1" t="str">
        <f>IF(StatementLookup[[#This Row],[LearningStatementEnter]]="",StatementLookup[[#This Row],[LearningStatementAuto]],StatementLookup[[#This Row],[LearningStatementEnter]])</f>
        <v>Explain how lightning occurs and why we sometimes get shocks from everyday objects</v>
      </c>
      <c r="P1346" s="1" t="s">
        <v>2286</v>
      </c>
      <c r="Q1346" s="1" t="s">
        <v>2953</v>
      </c>
      <c r="R1346" s="1"/>
      <c r="S134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46" s="43"/>
      <c r="U1346" s="43"/>
      <c r="V1346" s="43"/>
      <c r="W1346" s="43"/>
      <c r="X1346" s="43"/>
      <c r="Y1346" s="43"/>
      <c r="Z1346" s="43"/>
      <c r="AA1346" s="43"/>
      <c r="AC1346" s="43"/>
      <c r="AD1346" s="43"/>
    </row>
    <row r="1347" spans="1:30" x14ac:dyDescent="0.25">
      <c r="A1347" s="42" t="str">
        <f>_xlfn.XLOOKUP(StatementLookup[[#This Row],[TopicID]],TopicLookup[TopicID],TopicLookup[SyllabusSubject])</f>
        <v>Physics</v>
      </c>
      <c r="B1347" s="43">
        <f>_xlfn.XLOOKUP(StatementLookup[[#This Row],[TopicID]],TopicLookup[TopicID],TopicLookup[SyllabusKeyStage])</f>
        <v>4</v>
      </c>
      <c r="C1347" s="43" t="str">
        <f>_xlfn.XLOOKUP(StatementLookup[[#This Row],[TopicID]],topics!I:I,topics!D:D)</f>
        <v>KS4.Physics</v>
      </c>
      <c r="D1347" s="43" t="str">
        <f>_xlfn.XLOOKUP(StatementLookup[[#This Row],[TopicID]],topics!I:I,topics!E:E)</f>
        <v>Y10.Physics</v>
      </c>
      <c r="E1347" s="44" t="s">
        <v>90</v>
      </c>
      <c r="F1347" s="36" t="s">
        <v>10</v>
      </c>
      <c r="G1347" s="45">
        <v>11</v>
      </c>
      <c r="H1347" s="36">
        <v>2</v>
      </c>
      <c r="I1347" s="46">
        <v>4</v>
      </c>
      <c r="J134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P11</v>
      </c>
      <c r="K134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P11.2</v>
      </c>
      <c r="L134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P11.2.4</v>
      </c>
      <c r="M1347" s="26" t="str">
        <f>IF(ISERROR(_xlfn.XLOOKUP(StatementLookup[[#This Row],[TopicID]],TopicLookup[TopicID],TopicLookup[TopicTitle])),"",_xlfn.XLOOKUP(StatementLookup[[#This Row],[TopicID]],TopicLookup[TopicID],TopicLookup[TopicTitle]))</f>
        <v>Static Electricity</v>
      </c>
      <c r="N1347" s="27" t="str">
        <f>IF(ISERROR(_xlfn.XLOOKUP(StatementLookup[[#This Row],[LessonID]],LessonLookup[LessonID],LessonLookup[LessonTitle])),"",_xlfn.XLOOKUP(StatementLookup[[#This Row],[LessonID]],LessonLookup[LessonID],LessonLookup[LessonTitle]))</f>
        <v>Dangers And Uses Of Static Electricity</v>
      </c>
      <c r="O1347" s="1" t="str">
        <f>IF(StatementLookup[[#This Row],[LearningStatementEnter]]="",StatementLookup[[#This Row],[LearningStatementAuto]],StatementLookup[[#This Row],[LearningStatementEnter]])</f>
        <v>Explain how electrostatic sprayers work</v>
      </c>
      <c r="P1347" s="1" t="s">
        <v>2287</v>
      </c>
      <c r="Q1347" s="1" t="s">
        <v>2953</v>
      </c>
      <c r="R1347" s="1"/>
      <c r="S134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47" s="43"/>
      <c r="U1347" s="43"/>
      <c r="V1347" s="43"/>
      <c r="W1347" s="43"/>
      <c r="X1347" s="43"/>
      <c r="Y1347" s="43"/>
      <c r="Z1347" s="43"/>
      <c r="AA1347" s="43"/>
      <c r="AC1347" s="43"/>
      <c r="AD1347" s="43"/>
    </row>
    <row r="1348" spans="1:30" x14ac:dyDescent="0.25">
      <c r="A1348" s="42" t="str">
        <f>_xlfn.XLOOKUP(StatementLookup[[#This Row],[TopicID]],TopicLookup[TopicID],TopicLookup[SyllabusSubject])</f>
        <v>Physics</v>
      </c>
      <c r="B1348" s="43">
        <f>_xlfn.XLOOKUP(StatementLookup[[#This Row],[TopicID]],TopicLookup[TopicID],TopicLookup[SyllabusKeyStage])</f>
        <v>4</v>
      </c>
      <c r="C1348" s="43" t="str">
        <f>_xlfn.XLOOKUP(StatementLookup[[#This Row],[TopicID]],topics!I:I,topics!D:D)</f>
        <v>KS4.Physics</v>
      </c>
      <c r="D1348" s="43" t="str">
        <f>_xlfn.XLOOKUP(StatementLookup[[#This Row],[TopicID]],topics!I:I,topics!E:E)</f>
        <v>Y10.Physics</v>
      </c>
      <c r="E1348" s="44" t="s">
        <v>90</v>
      </c>
      <c r="F1348" s="36" t="s">
        <v>10</v>
      </c>
      <c r="G1348" s="45">
        <v>11</v>
      </c>
      <c r="H1348" s="36">
        <v>2</v>
      </c>
      <c r="I1348" s="46">
        <v>5</v>
      </c>
      <c r="J134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P11</v>
      </c>
      <c r="K134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P11.2</v>
      </c>
      <c r="L134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P11.2.5</v>
      </c>
      <c r="M1348" s="26" t="str">
        <f>IF(ISERROR(_xlfn.XLOOKUP(StatementLookup[[#This Row],[TopicID]],TopicLookup[TopicID],TopicLookup[TopicTitle])),"",_xlfn.XLOOKUP(StatementLookup[[#This Row],[TopicID]],TopicLookup[TopicID],TopicLookup[TopicTitle]))</f>
        <v>Static Electricity</v>
      </c>
      <c r="N1348" s="27" t="str">
        <f>IF(ISERROR(_xlfn.XLOOKUP(StatementLookup[[#This Row],[LessonID]],LessonLookup[LessonID],LessonLookup[LessonTitle])),"",_xlfn.XLOOKUP(StatementLookup[[#This Row],[LessonID]],LessonLookup[LessonID],LessonLookup[LessonTitle]))</f>
        <v>Dangers And Uses Of Static Electricity</v>
      </c>
      <c r="O1348" s="1" t="str">
        <f>IF(StatementLookup[[#This Row],[LearningStatementEnter]]="",StatementLookup[[#This Row],[LearningStatementAuto]],StatementLookup[[#This Row],[LearningStatementEnter]])</f>
        <v>Describe some hazards caused by charged objects discharging, and how earthing can be used to reduce risks</v>
      </c>
      <c r="P1348" s="1" t="s">
        <v>2288</v>
      </c>
      <c r="Q1348" s="1" t="s">
        <v>2953</v>
      </c>
      <c r="R1348" s="1"/>
      <c r="S134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48" s="43"/>
      <c r="U1348" s="43"/>
      <c r="V1348" s="43"/>
      <c r="W1348" s="43"/>
      <c r="X1348" s="43"/>
      <c r="Y1348" s="43"/>
      <c r="Z1348" s="43"/>
      <c r="AA1348" s="43"/>
      <c r="AC1348" s="43"/>
      <c r="AD1348" s="43"/>
    </row>
    <row r="1349" spans="1:30" x14ac:dyDescent="0.25">
      <c r="A1349" s="42" t="str">
        <f>_xlfn.XLOOKUP(StatementLookup[[#This Row],[TopicID]],TopicLookup[TopicID],TopicLookup[SyllabusSubject])</f>
        <v>Physics</v>
      </c>
      <c r="B1349" s="43">
        <f>_xlfn.XLOOKUP(StatementLookup[[#This Row],[TopicID]],TopicLookup[TopicID],TopicLookup[SyllabusKeyStage])</f>
        <v>4</v>
      </c>
      <c r="C1349" s="43" t="str">
        <f>_xlfn.XLOOKUP(StatementLookup[[#This Row],[TopicID]],topics!I:I,topics!D:D)</f>
        <v>KS4.Physics</v>
      </c>
      <c r="D1349" s="43" t="str">
        <f>_xlfn.XLOOKUP(StatementLookup[[#This Row],[TopicID]],topics!I:I,topics!E:E)</f>
        <v>Y10.Physics</v>
      </c>
      <c r="E1349" s="44" t="s">
        <v>90</v>
      </c>
      <c r="F1349" s="36" t="s">
        <v>10</v>
      </c>
      <c r="G1349" s="45">
        <v>11</v>
      </c>
      <c r="H1349" s="36">
        <v>3</v>
      </c>
      <c r="I1349" s="46">
        <v>1</v>
      </c>
      <c r="J134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P11</v>
      </c>
      <c r="K134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P11.3</v>
      </c>
      <c r="L134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P11.3.1</v>
      </c>
      <c r="M1349" s="26" t="str">
        <f>IF(ISERROR(_xlfn.XLOOKUP(StatementLookup[[#This Row],[TopicID]],TopicLookup[TopicID],TopicLookup[TopicTitle])),"",_xlfn.XLOOKUP(StatementLookup[[#This Row],[TopicID]],TopicLookup[TopicID],TopicLookup[TopicTitle]))</f>
        <v>Static Electricity</v>
      </c>
      <c r="N1349" s="27" t="str">
        <f>IF(ISERROR(_xlfn.XLOOKUP(StatementLookup[[#This Row],[LessonID]],LessonLookup[LessonID],LessonLookup[LessonTitle])),"",_xlfn.XLOOKUP(StatementLookup[[#This Row],[LessonID]],LessonLookup[LessonID],LessonLookup[LessonTitle]))</f>
        <v>Electric Fields</v>
      </c>
      <c r="O1349" s="1" t="str">
        <f>IF(StatementLookup[[#This Row],[LearningStatementEnter]]="",StatementLookup[[#This Row],[LearningStatementAuto]],StatementLookup[[#This Row],[LearningStatementEnter]])</f>
        <v>Recall what an electric field is</v>
      </c>
      <c r="P1349" s="1" t="s">
        <v>2289</v>
      </c>
      <c r="Q1349" s="1" t="s">
        <v>2953</v>
      </c>
      <c r="R1349" s="1"/>
      <c r="S134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49" s="43"/>
      <c r="U1349" s="43"/>
      <c r="V1349" s="43"/>
      <c r="W1349" s="43"/>
      <c r="X1349" s="43"/>
      <c r="Y1349" s="43"/>
      <c r="Z1349" s="43"/>
      <c r="AA1349" s="43"/>
      <c r="AC1349" s="43"/>
      <c r="AD1349" s="43"/>
    </row>
    <row r="1350" spans="1:30" x14ac:dyDescent="0.25">
      <c r="A1350" s="42" t="str">
        <f>_xlfn.XLOOKUP(StatementLookup[[#This Row],[TopicID]],TopicLookup[TopicID],TopicLookup[SyllabusSubject])</f>
        <v>Physics</v>
      </c>
      <c r="B1350" s="43">
        <f>_xlfn.XLOOKUP(StatementLookup[[#This Row],[TopicID]],TopicLookup[TopicID],TopicLookup[SyllabusKeyStage])</f>
        <v>4</v>
      </c>
      <c r="C1350" s="43" t="str">
        <f>_xlfn.XLOOKUP(StatementLookup[[#This Row],[TopicID]],topics!I:I,topics!D:D)</f>
        <v>KS4.Physics</v>
      </c>
      <c r="D1350" s="43" t="str">
        <f>_xlfn.XLOOKUP(StatementLookup[[#This Row],[TopicID]],topics!I:I,topics!E:E)</f>
        <v>Y10.Physics</v>
      </c>
      <c r="E1350" s="44" t="s">
        <v>90</v>
      </c>
      <c r="F1350" s="36" t="s">
        <v>10</v>
      </c>
      <c r="G1350" s="45">
        <v>11</v>
      </c>
      <c r="H1350" s="36">
        <v>3</v>
      </c>
      <c r="I1350" s="46">
        <v>2</v>
      </c>
      <c r="J135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P11</v>
      </c>
      <c r="K135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P11.3</v>
      </c>
      <c r="L135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P11.3.2</v>
      </c>
      <c r="M1350" s="26" t="str">
        <f>IF(ISERROR(_xlfn.XLOOKUP(StatementLookup[[#This Row],[TopicID]],TopicLookup[TopicID],TopicLookup[TopicTitle])),"",_xlfn.XLOOKUP(StatementLookup[[#This Row],[TopicID]],TopicLookup[TopicID],TopicLookup[TopicTitle]))</f>
        <v>Static Electricity</v>
      </c>
      <c r="N1350" s="27" t="str">
        <f>IF(ISERROR(_xlfn.XLOOKUP(StatementLookup[[#This Row],[LessonID]],LessonLookup[LessonID],LessonLookup[LessonTitle])),"",_xlfn.XLOOKUP(StatementLookup[[#This Row],[LessonID]],LessonLookup[LessonID],LessonLookup[LessonTitle]))</f>
        <v>Electric Fields</v>
      </c>
      <c r="O1350" s="1" t="str">
        <f>IF(StatementLookup[[#This Row],[LearningStatementEnter]]="",StatementLookup[[#This Row],[LearningStatementAuto]],StatementLookup[[#This Row],[LearningStatementEnter]])</f>
        <v>Recall how the direction of an electric field is defined</v>
      </c>
      <c r="P1350" s="1" t="s">
        <v>2290</v>
      </c>
      <c r="Q1350" s="1" t="s">
        <v>2953</v>
      </c>
      <c r="R1350" s="1"/>
      <c r="S135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50" s="43"/>
      <c r="U1350" s="43"/>
      <c r="V1350" s="43"/>
      <c r="W1350" s="43"/>
      <c r="X1350" s="43"/>
      <c r="Y1350" s="43"/>
      <c r="Z1350" s="43"/>
      <c r="AA1350" s="43"/>
      <c r="AC1350" s="43"/>
      <c r="AD1350" s="43"/>
    </row>
    <row r="1351" spans="1:30" x14ac:dyDescent="0.25">
      <c r="A1351" s="42" t="str">
        <f>_xlfn.XLOOKUP(StatementLookup[[#This Row],[TopicID]],TopicLookup[TopicID],TopicLookup[SyllabusSubject])</f>
        <v>Physics</v>
      </c>
      <c r="B1351" s="43">
        <f>_xlfn.XLOOKUP(StatementLookup[[#This Row],[TopicID]],TopicLookup[TopicID],TopicLookup[SyllabusKeyStage])</f>
        <v>4</v>
      </c>
      <c r="C1351" s="43" t="str">
        <f>_xlfn.XLOOKUP(StatementLookup[[#This Row],[TopicID]],topics!I:I,topics!D:D)</f>
        <v>KS4.Physics</v>
      </c>
      <c r="D1351" s="43" t="str">
        <f>_xlfn.XLOOKUP(StatementLookup[[#This Row],[TopicID]],topics!I:I,topics!E:E)</f>
        <v>Y10.Physics</v>
      </c>
      <c r="E1351" s="44" t="s">
        <v>90</v>
      </c>
      <c r="F1351" s="36" t="s">
        <v>10</v>
      </c>
      <c r="G1351" s="45">
        <v>11</v>
      </c>
      <c r="H1351" s="36">
        <v>3</v>
      </c>
      <c r="I1351" s="46">
        <v>3</v>
      </c>
      <c r="J135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P11</v>
      </c>
      <c r="K135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P11.3</v>
      </c>
      <c r="L135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P11.3.3</v>
      </c>
      <c r="M1351" s="26" t="str">
        <f>IF(ISERROR(_xlfn.XLOOKUP(StatementLookup[[#This Row],[TopicID]],TopicLookup[TopicID],TopicLookup[TopicTitle])),"",_xlfn.XLOOKUP(StatementLookup[[#This Row],[TopicID]],TopicLookup[TopicID],TopicLookup[TopicTitle]))</f>
        <v>Static Electricity</v>
      </c>
      <c r="N1351" s="27" t="str">
        <f>IF(ISERROR(_xlfn.XLOOKUP(StatementLookup[[#This Row],[LessonID]],LessonLookup[LessonID],LessonLookup[LessonTitle])),"",_xlfn.XLOOKUP(StatementLookup[[#This Row],[LessonID]],LessonLookup[LessonID],LessonLookup[LessonTitle]))</f>
        <v>Electric Fields</v>
      </c>
      <c r="O1351" s="1" t="str">
        <f>IF(StatementLookup[[#This Row],[LearningStatementEnter]]="",StatementLookup[[#This Row],[LearningStatementAuto]],StatementLookup[[#This Row],[LearningStatementEnter]])</f>
        <v>Interpret information shown by field lines</v>
      </c>
      <c r="P1351" s="1" t="s">
        <v>2291</v>
      </c>
      <c r="Q1351" s="1" t="s">
        <v>2953</v>
      </c>
      <c r="R1351" s="1"/>
      <c r="S135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51" s="43"/>
      <c r="U1351" s="43"/>
      <c r="V1351" s="43"/>
      <c r="W1351" s="43"/>
      <c r="X1351" s="43"/>
      <c r="Y1351" s="43"/>
      <c r="Z1351" s="43"/>
      <c r="AA1351" s="43"/>
      <c r="AC1351" s="43"/>
      <c r="AD1351" s="43"/>
    </row>
    <row r="1352" spans="1:30" x14ac:dyDescent="0.25">
      <c r="A1352" s="42" t="str">
        <f>_xlfn.XLOOKUP(StatementLookup[[#This Row],[TopicID]],TopicLookup[TopicID],TopicLookup[SyllabusSubject])</f>
        <v>Physics</v>
      </c>
      <c r="B1352" s="43">
        <f>_xlfn.XLOOKUP(StatementLookup[[#This Row],[TopicID]],TopicLookup[TopicID],TopicLookup[SyllabusKeyStage])</f>
        <v>4</v>
      </c>
      <c r="C1352" s="43" t="str">
        <f>_xlfn.XLOOKUP(StatementLookup[[#This Row],[TopicID]],topics!I:I,topics!D:D)</f>
        <v>KS4.Physics</v>
      </c>
      <c r="D1352" s="43" t="str">
        <f>_xlfn.XLOOKUP(StatementLookup[[#This Row],[TopicID]],topics!I:I,topics!E:E)</f>
        <v>Y10.Physics</v>
      </c>
      <c r="E1352" s="44" t="s">
        <v>90</v>
      </c>
      <c r="F1352" s="36" t="s">
        <v>10</v>
      </c>
      <c r="G1352" s="45">
        <v>11</v>
      </c>
      <c r="H1352" s="36">
        <v>3</v>
      </c>
      <c r="I1352" s="46">
        <v>4</v>
      </c>
      <c r="J135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P11</v>
      </c>
      <c r="K135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P11.3</v>
      </c>
      <c r="L135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P11.3.4</v>
      </c>
      <c r="M1352" s="26" t="str">
        <f>IF(ISERROR(_xlfn.XLOOKUP(StatementLookup[[#This Row],[TopicID]],TopicLookup[TopicID],TopicLookup[TopicTitle])),"",_xlfn.XLOOKUP(StatementLookup[[#This Row],[TopicID]],TopicLookup[TopicID],TopicLookup[TopicTitle]))</f>
        <v>Static Electricity</v>
      </c>
      <c r="N1352" s="27" t="str">
        <f>IF(ISERROR(_xlfn.XLOOKUP(StatementLookup[[#This Row],[LessonID]],LessonLookup[LessonID],LessonLookup[LessonTitle])),"",_xlfn.XLOOKUP(StatementLookup[[#This Row],[LessonID]],LessonLookup[LessonID],LessonLookup[LessonTitle]))</f>
        <v>Electric Fields</v>
      </c>
      <c r="O1352" s="1" t="str">
        <f>IF(StatementLookup[[#This Row],[LearningStatementEnter]]="",StatementLookup[[#This Row],[LearningStatementAuto]],StatementLookup[[#This Row],[LearningStatementEnter]])</f>
        <v>Describe the shape and direction of the electric field around a point charge and between charged electrical plates</v>
      </c>
      <c r="P1352" s="1" t="s">
        <v>2292</v>
      </c>
      <c r="Q1352" s="1" t="s">
        <v>2953</v>
      </c>
      <c r="R1352" s="1"/>
      <c r="S135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52" s="43"/>
      <c r="U1352" s="43"/>
      <c r="V1352" s="43"/>
      <c r="W1352" s="43"/>
      <c r="X1352" s="43"/>
      <c r="Y1352" s="43"/>
      <c r="Z1352" s="43"/>
      <c r="AA1352" s="43"/>
      <c r="AC1352" s="43"/>
      <c r="AD1352" s="43"/>
    </row>
    <row r="1353" spans="1:30" x14ac:dyDescent="0.25">
      <c r="A1353" s="42" t="str">
        <f>_xlfn.XLOOKUP(StatementLookup[[#This Row],[TopicID]],TopicLookup[TopicID],TopicLookup[SyllabusSubject])</f>
        <v>Physics</v>
      </c>
      <c r="B1353" s="43">
        <f>_xlfn.XLOOKUP(StatementLookup[[#This Row],[TopicID]],TopicLookup[TopicID],TopicLookup[SyllabusKeyStage])</f>
        <v>4</v>
      </c>
      <c r="C1353" s="43" t="str">
        <f>_xlfn.XLOOKUP(StatementLookup[[#This Row],[TopicID]],topics!I:I,topics!D:D)</f>
        <v>KS4.Physics</v>
      </c>
      <c r="D1353" s="43" t="str">
        <f>_xlfn.XLOOKUP(StatementLookup[[#This Row],[TopicID]],topics!I:I,topics!E:E)</f>
        <v>Y10.Physics</v>
      </c>
      <c r="E1353" s="44" t="s">
        <v>90</v>
      </c>
      <c r="F1353" s="36" t="s">
        <v>10</v>
      </c>
      <c r="G1353" s="45">
        <v>11</v>
      </c>
      <c r="H1353" s="36">
        <v>3</v>
      </c>
      <c r="I1353" s="46">
        <v>5</v>
      </c>
      <c r="J135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P11</v>
      </c>
      <c r="K135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P11.3</v>
      </c>
      <c r="L135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P11.3.5</v>
      </c>
      <c r="M1353" s="26" t="str">
        <f>IF(ISERROR(_xlfn.XLOOKUP(StatementLookup[[#This Row],[TopicID]],TopicLookup[TopicID],TopicLookup[TopicTitle])),"",_xlfn.XLOOKUP(StatementLookup[[#This Row],[TopicID]],TopicLookup[TopicID],TopicLookup[TopicTitle]))</f>
        <v>Static Electricity</v>
      </c>
      <c r="N1353" s="27" t="str">
        <f>IF(ISERROR(_xlfn.XLOOKUP(StatementLookup[[#This Row],[LessonID]],LessonLookup[LessonID],LessonLookup[LessonTitle])),"",_xlfn.XLOOKUP(StatementLookup[[#This Row],[LessonID]],LessonLookup[LessonID],LessonLookup[LessonTitle]))</f>
        <v>Electric Fields</v>
      </c>
      <c r="O1353" s="1" t="str">
        <f>IF(StatementLookup[[#This Row],[LearningStatementEnter]]="",StatementLookup[[#This Row],[LearningStatementAuto]],StatementLookup[[#This Row],[LearningStatementEnter]])</f>
        <v>Explain how static electricity effects can be explained using the idea of an electric field</v>
      </c>
      <c r="P1353" s="1" t="s">
        <v>2293</v>
      </c>
      <c r="Q1353" s="1" t="s">
        <v>2953</v>
      </c>
      <c r="R1353" s="1"/>
      <c r="S135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53" s="43"/>
      <c r="U1353" s="43"/>
      <c r="V1353" s="43"/>
      <c r="W1353" s="43"/>
      <c r="X1353" s="43"/>
      <c r="Y1353" s="43"/>
      <c r="Z1353" s="43"/>
      <c r="AA1353" s="43"/>
      <c r="AC1353" s="43"/>
      <c r="AD1353" s="43"/>
    </row>
    <row r="1354" spans="1:30" x14ac:dyDescent="0.25">
      <c r="A1354" s="42" t="str">
        <f>_xlfn.XLOOKUP(StatementLookup[[#This Row],[TopicID]],TopicLookup[TopicID],TopicLookup[SyllabusSubject])</f>
        <v>Physics</v>
      </c>
      <c r="B1354" s="43">
        <f>_xlfn.XLOOKUP(StatementLookup[[#This Row],[TopicID]],TopicLookup[TopicID],TopicLookup[SyllabusKeyStage])</f>
        <v>4</v>
      </c>
      <c r="C1354" s="43" t="str">
        <f>_xlfn.XLOOKUP(StatementLookup[[#This Row],[TopicID]],topics!I:I,topics!D:D)</f>
        <v>KS4.Physics</v>
      </c>
      <c r="D1354" s="43" t="str">
        <f>_xlfn.XLOOKUP(StatementLookup[[#This Row],[TopicID]],topics!I:I,topics!E:E)</f>
        <v>Y10.Physics</v>
      </c>
      <c r="E1354" s="44" t="s">
        <v>90</v>
      </c>
      <c r="F1354" s="36" t="s">
        <v>10</v>
      </c>
      <c r="G1354" s="45">
        <v>11</v>
      </c>
      <c r="H1354" s="36" t="s">
        <v>8</v>
      </c>
      <c r="I1354" s="46">
        <v>1</v>
      </c>
      <c r="J135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P11</v>
      </c>
      <c r="K135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P11.F</v>
      </c>
      <c r="L135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P11.F.1</v>
      </c>
      <c r="M1354" s="26" t="str">
        <f>IF(ISERROR(_xlfn.XLOOKUP(StatementLookup[[#This Row],[TopicID]],TopicLookup[TopicID],TopicLookup[TopicTitle])),"",_xlfn.XLOOKUP(StatementLookup[[#This Row],[TopicID]],TopicLookup[TopicID],TopicLookup[TopicTitle]))</f>
        <v>Static Electricity</v>
      </c>
      <c r="N1354" s="27" t="str">
        <f>IF(ISERROR(_xlfn.XLOOKUP(StatementLookup[[#This Row],[LessonID]],LessonLookup[LessonID],LessonLookup[LessonTitle])),"",_xlfn.XLOOKUP(StatementLookup[[#This Row],[LessonID]],LessonLookup[LessonID],LessonLookup[LessonTitle]))</f>
        <v>Test feedback: P11 Static Electricity</v>
      </c>
      <c r="O1354" s="1" t="str">
        <f>IF(StatementLookup[[#This Row],[LearningStatementEnter]]="",StatementLookup[[#This Row],[LearningStatementAuto]],StatementLookup[[#This Row],[LearningStatementEnter]])</f>
        <v>Review WWW &amp; EBI for topic P11 Static Electricity</v>
      </c>
      <c r="P1354" s="1"/>
      <c r="Q1354" s="1" t="s">
        <v>2954</v>
      </c>
      <c r="R1354" s="1"/>
      <c r="S135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WWW &amp; EBI for topic P11 Static Electricity</v>
      </c>
      <c r="T1354" s="43"/>
      <c r="U1354" s="43"/>
      <c r="V1354" s="43"/>
      <c r="W1354" s="43"/>
      <c r="X1354" s="43"/>
      <c r="Y1354" s="43"/>
      <c r="Z1354" s="43"/>
      <c r="AA1354" s="43"/>
      <c r="AC1354" s="43"/>
      <c r="AD1354" s="43"/>
    </row>
    <row r="1355" spans="1:30" x14ac:dyDescent="0.25">
      <c r="A1355" s="42" t="str">
        <f>_xlfn.XLOOKUP(StatementLookup[[#This Row],[TopicID]],TopicLookup[TopicID],TopicLookup[SyllabusSubject])</f>
        <v>Physics</v>
      </c>
      <c r="B1355" s="43">
        <f>_xlfn.XLOOKUP(StatementLookup[[#This Row],[TopicID]],TopicLookup[TopicID],TopicLookup[SyllabusKeyStage])</f>
        <v>4</v>
      </c>
      <c r="C1355" s="43" t="str">
        <f>_xlfn.XLOOKUP(StatementLookup[[#This Row],[TopicID]],topics!I:I,topics!D:D)</f>
        <v>KS4.Physics</v>
      </c>
      <c r="D1355" s="43" t="str">
        <f>_xlfn.XLOOKUP(StatementLookup[[#This Row],[TopicID]],topics!I:I,topics!E:E)</f>
        <v>Y10.Physics</v>
      </c>
      <c r="E1355" s="44" t="s">
        <v>90</v>
      </c>
      <c r="F1355" s="36" t="s">
        <v>10</v>
      </c>
      <c r="G1355" s="45">
        <v>11</v>
      </c>
      <c r="H1355" s="36" t="s">
        <v>6</v>
      </c>
      <c r="I1355" s="46">
        <v>1</v>
      </c>
      <c r="J135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P11</v>
      </c>
      <c r="K135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P11.R</v>
      </c>
      <c r="L135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P11.R.1</v>
      </c>
      <c r="M1355" s="26" t="str">
        <f>IF(ISERROR(_xlfn.XLOOKUP(StatementLookup[[#This Row],[TopicID]],TopicLookup[TopicID],TopicLookup[TopicTitle])),"",_xlfn.XLOOKUP(StatementLookup[[#This Row],[TopicID]],TopicLookup[TopicID],TopicLookup[TopicTitle]))</f>
        <v>Static Electricity</v>
      </c>
      <c r="N1355" s="27" t="str">
        <f>IF(ISERROR(_xlfn.XLOOKUP(StatementLookup[[#This Row],[LessonID]],LessonLookup[LessonID],LessonLookup[LessonTitle])),"",_xlfn.XLOOKUP(StatementLookup[[#This Row],[LessonID]],LessonLookup[LessonID],LessonLookup[LessonTitle]))</f>
        <v>Revision of topic P11 Static Electricity</v>
      </c>
      <c r="O1355" s="1" t="str">
        <f>IF(StatementLookup[[#This Row],[LearningStatementEnter]]="",StatementLookup[[#This Row],[LearningStatementAuto]],StatementLookup[[#This Row],[LearningStatementEnter]])</f>
        <v>Review topic P11 Static Electricity</v>
      </c>
      <c r="P1355" s="1"/>
      <c r="Q1355" s="1" t="s">
        <v>2954</v>
      </c>
      <c r="R1355" s="1"/>
      <c r="S135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topic P11 Static Electricity</v>
      </c>
      <c r="T1355" s="43"/>
      <c r="U1355" s="43"/>
      <c r="V1355" s="43"/>
      <c r="W1355" s="43"/>
      <c r="X1355" s="43"/>
      <c r="Y1355" s="43"/>
      <c r="Z1355" s="43"/>
      <c r="AA1355" s="43"/>
      <c r="AC1355" s="43"/>
      <c r="AD1355" s="43"/>
    </row>
    <row r="1356" spans="1:30" x14ac:dyDescent="0.25">
      <c r="A1356" s="42" t="str">
        <f>_xlfn.XLOOKUP(StatementLookup[[#This Row],[TopicID]],TopicLookup[TopicID],TopicLookup[SyllabusSubject])</f>
        <v>Physics</v>
      </c>
      <c r="B1356" s="43">
        <f>_xlfn.XLOOKUP(StatementLookup[[#This Row],[TopicID]],TopicLookup[TopicID],TopicLookup[SyllabusKeyStage])</f>
        <v>4</v>
      </c>
      <c r="C1356" s="43" t="str">
        <f>_xlfn.XLOOKUP(StatementLookup[[#This Row],[TopicID]],topics!I:I,topics!D:D)</f>
        <v>KS4.Physics</v>
      </c>
      <c r="D1356" s="43" t="str">
        <f>_xlfn.XLOOKUP(StatementLookup[[#This Row],[TopicID]],topics!I:I,topics!E:E)</f>
        <v>Y10.Physics</v>
      </c>
      <c r="E1356" s="44" t="s">
        <v>90</v>
      </c>
      <c r="F1356" s="36" t="s">
        <v>10</v>
      </c>
      <c r="G1356" s="45">
        <v>11</v>
      </c>
      <c r="H1356" s="36" t="s">
        <v>7</v>
      </c>
      <c r="I1356" s="46">
        <v>1</v>
      </c>
      <c r="J135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P11</v>
      </c>
      <c r="K135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P11.T</v>
      </c>
      <c r="L135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P11.T.1</v>
      </c>
      <c r="M1356" s="26" t="str">
        <f>IF(ISERROR(_xlfn.XLOOKUP(StatementLookup[[#This Row],[TopicID]],TopicLookup[TopicID],TopicLookup[TopicTitle])),"",_xlfn.XLOOKUP(StatementLookup[[#This Row],[TopicID]],TopicLookup[TopicID],TopicLookup[TopicTitle]))</f>
        <v>Static Electricity</v>
      </c>
      <c r="N1356" s="27" t="str">
        <f>IF(ISERROR(_xlfn.XLOOKUP(StatementLookup[[#This Row],[LessonID]],LessonLookup[LessonID],LessonLookup[LessonTitle])),"",_xlfn.XLOOKUP(StatementLookup[[#This Row],[LessonID]],LessonLookup[LessonID],LessonLookup[LessonTitle]))</f>
        <v>Topic test: P11 Static Electricity</v>
      </c>
      <c r="O1356" s="1" t="str">
        <f>IF(StatementLookup[[#This Row],[LearningStatementEnter]]="",StatementLookup[[#This Row],[LearningStatementAuto]],StatementLookup[[#This Row],[LearningStatementEnter]])</f>
        <v>Test understanding of topic P11 Static Electricity</v>
      </c>
      <c r="P1356" s="1"/>
      <c r="Q1356" s="1" t="s">
        <v>2954</v>
      </c>
      <c r="R1356" s="1"/>
      <c r="S135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Test understanding of topic P11 Static Electricity</v>
      </c>
      <c r="T1356" s="43"/>
      <c r="U1356" s="43"/>
      <c r="V1356" s="43"/>
      <c r="W1356" s="43"/>
      <c r="X1356" s="43"/>
      <c r="Y1356" s="43"/>
      <c r="Z1356" s="43"/>
      <c r="AA1356" s="43"/>
      <c r="AC1356" s="43"/>
      <c r="AD1356" s="43"/>
    </row>
    <row r="1357" spans="1:30" x14ac:dyDescent="0.25">
      <c r="A1357" s="42" t="str">
        <f>_xlfn.XLOOKUP(StatementLookup[[#This Row],[TopicID]],TopicLookup[TopicID],TopicLookup[SyllabusSubject])</f>
        <v>Physics</v>
      </c>
      <c r="B1357" s="43">
        <f>_xlfn.XLOOKUP(StatementLookup[[#This Row],[TopicID]],TopicLookup[TopicID],TopicLookup[SyllabusKeyStage])</f>
        <v>4</v>
      </c>
      <c r="C1357" s="43" t="str">
        <f>_xlfn.XLOOKUP(StatementLookup[[#This Row],[TopicID]],topics!I:I,topics!D:D)</f>
        <v>KS4.Physics</v>
      </c>
      <c r="D1357" s="43" t="str">
        <f>_xlfn.XLOOKUP(StatementLookup[[#This Row],[TopicID]],topics!I:I,topics!E:E)</f>
        <v>Y10.Physics</v>
      </c>
      <c r="E1357" s="44" t="s">
        <v>90</v>
      </c>
      <c r="F1357" s="36" t="s">
        <v>10</v>
      </c>
      <c r="G1357" s="45">
        <v>12</v>
      </c>
      <c r="H1357" s="36">
        <v>1</v>
      </c>
      <c r="I1357" s="46">
        <v>1</v>
      </c>
      <c r="J135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P12</v>
      </c>
      <c r="K135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P12.1</v>
      </c>
      <c r="L135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P12.1.1</v>
      </c>
      <c r="M1357" s="26" t="str">
        <f>IF(ISERROR(_xlfn.XLOOKUP(StatementLookup[[#This Row],[TopicID]],TopicLookup[TopicID],TopicLookup[TopicTitle])),"",_xlfn.XLOOKUP(StatementLookup[[#This Row],[TopicID]],TopicLookup[TopicID],TopicLookup[TopicTitle]))</f>
        <v>Magnetism And The Motor Effect</v>
      </c>
      <c r="N1357" s="27" t="str">
        <f>IF(ISERROR(_xlfn.XLOOKUP(StatementLookup[[#This Row],[LessonID]],LessonLookup[LessonID],LessonLookup[LessonTitle])),"",_xlfn.XLOOKUP(StatementLookup[[#This Row],[LessonID]],LessonLookup[LessonID],LessonLookup[LessonTitle]))</f>
        <v>Magnets And Magnetic Fields</v>
      </c>
      <c r="O1357" s="1" t="str">
        <f>IF(StatementLookup[[#This Row],[LearningStatementEnter]]="",StatementLookup[[#This Row],[LearningStatementAuto]],StatementLookup[[#This Row],[LearningStatementEnter]])</f>
        <v>Describe how magnets affect each other</v>
      </c>
      <c r="P1357" s="1" t="s">
        <v>2294</v>
      </c>
      <c r="Q1357" s="1" t="s">
        <v>2953</v>
      </c>
      <c r="R1357" s="1"/>
      <c r="S135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57" s="43"/>
      <c r="U1357" s="43"/>
      <c r="V1357" s="43"/>
      <c r="W1357" s="43"/>
      <c r="X1357" s="43"/>
      <c r="Y1357" s="43"/>
      <c r="Z1357" s="43"/>
      <c r="AA1357" s="43"/>
      <c r="AC1357" s="43"/>
      <c r="AD1357" s="43"/>
    </row>
    <row r="1358" spans="1:30" x14ac:dyDescent="0.25">
      <c r="A1358" s="42" t="str">
        <f>_xlfn.XLOOKUP(StatementLookup[[#This Row],[TopicID]],TopicLookup[TopicID],TopicLookup[SyllabusSubject])</f>
        <v>Physics</v>
      </c>
      <c r="B1358" s="43">
        <f>_xlfn.XLOOKUP(StatementLookup[[#This Row],[TopicID]],TopicLookup[TopicID],TopicLookup[SyllabusKeyStage])</f>
        <v>4</v>
      </c>
      <c r="C1358" s="43" t="str">
        <f>_xlfn.XLOOKUP(StatementLookup[[#This Row],[TopicID]],topics!I:I,topics!D:D)</f>
        <v>KS4.Physics</v>
      </c>
      <c r="D1358" s="43" t="str">
        <f>_xlfn.XLOOKUP(StatementLookup[[#This Row],[TopicID]],topics!I:I,topics!E:E)</f>
        <v>Y10.Physics</v>
      </c>
      <c r="E1358" s="44" t="s">
        <v>90</v>
      </c>
      <c r="F1358" s="36" t="s">
        <v>10</v>
      </c>
      <c r="G1358" s="45">
        <v>12</v>
      </c>
      <c r="H1358" s="36">
        <v>1</v>
      </c>
      <c r="I1358" s="46">
        <v>2</v>
      </c>
      <c r="J135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P12</v>
      </c>
      <c r="K135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P12.1</v>
      </c>
      <c r="L135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P12.1.2</v>
      </c>
      <c r="M1358" s="26" t="str">
        <f>IF(ISERROR(_xlfn.XLOOKUP(StatementLookup[[#This Row],[TopicID]],TopicLookup[TopicID],TopicLookup[TopicTitle])),"",_xlfn.XLOOKUP(StatementLookup[[#This Row],[TopicID]],TopicLookup[TopicID],TopicLookup[TopicTitle]))</f>
        <v>Magnetism And The Motor Effect</v>
      </c>
      <c r="N1358" s="27" t="str">
        <f>IF(ISERROR(_xlfn.XLOOKUP(StatementLookup[[#This Row],[LessonID]],LessonLookup[LessonID],LessonLookup[LessonTitle])),"",_xlfn.XLOOKUP(StatementLookup[[#This Row],[LessonID]],LessonLookup[LessonID],LessonLookup[LessonTitle]))</f>
        <v>Magnets And Magnetic Fields</v>
      </c>
      <c r="O1358" s="1" t="str">
        <f>IF(StatementLookup[[#This Row],[LearningStatementEnter]]="",StatementLookup[[#This Row],[LearningStatementAuto]],StatementLookup[[#This Row],[LearningStatementEnter]])</f>
        <v>Explain the difference between permanent and induced magnets</v>
      </c>
      <c r="P1358" s="1" t="s">
        <v>2295</v>
      </c>
      <c r="Q1358" s="1" t="s">
        <v>2953</v>
      </c>
      <c r="R1358" s="1"/>
      <c r="S135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58" s="43"/>
      <c r="U1358" s="43"/>
      <c r="V1358" s="43"/>
      <c r="W1358" s="43"/>
      <c r="X1358" s="43"/>
      <c r="Y1358" s="43"/>
      <c r="Z1358" s="43"/>
      <c r="AA1358" s="43"/>
      <c r="AC1358" s="43"/>
      <c r="AD1358" s="43"/>
    </row>
    <row r="1359" spans="1:30" x14ac:dyDescent="0.25">
      <c r="A1359" s="42" t="str">
        <f>_xlfn.XLOOKUP(StatementLookup[[#This Row],[TopicID]],TopicLookup[TopicID],TopicLookup[SyllabusSubject])</f>
        <v>Physics</v>
      </c>
      <c r="B1359" s="43">
        <f>_xlfn.XLOOKUP(StatementLookup[[#This Row],[TopicID]],TopicLookup[TopicID],TopicLookup[SyllabusKeyStage])</f>
        <v>4</v>
      </c>
      <c r="C1359" s="43" t="str">
        <f>_xlfn.XLOOKUP(StatementLookup[[#This Row],[TopicID]],topics!I:I,topics!D:D)</f>
        <v>KS4.Physics</v>
      </c>
      <c r="D1359" s="43" t="str">
        <f>_xlfn.XLOOKUP(StatementLookup[[#This Row],[TopicID]],topics!I:I,topics!E:E)</f>
        <v>Y10.Physics</v>
      </c>
      <c r="E1359" s="44" t="s">
        <v>90</v>
      </c>
      <c r="F1359" s="36" t="s">
        <v>10</v>
      </c>
      <c r="G1359" s="45">
        <v>12</v>
      </c>
      <c r="H1359" s="36">
        <v>1</v>
      </c>
      <c r="I1359" s="46">
        <v>3</v>
      </c>
      <c r="J135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P12</v>
      </c>
      <c r="K135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P12.1</v>
      </c>
      <c r="L135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P12.1.3</v>
      </c>
      <c r="M1359" s="26" t="str">
        <f>IF(ISERROR(_xlfn.XLOOKUP(StatementLookup[[#This Row],[TopicID]],TopicLookup[TopicID],TopicLookup[TopicTitle])),"",_xlfn.XLOOKUP(StatementLookup[[#This Row],[TopicID]],TopicLookup[TopicID],TopicLookup[TopicTitle]))</f>
        <v>Magnetism And The Motor Effect</v>
      </c>
      <c r="N1359" s="27" t="str">
        <f>IF(ISERROR(_xlfn.XLOOKUP(StatementLookup[[#This Row],[LessonID]],LessonLookup[LessonID],LessonLookup[LessonTitle])),"",_xlfn.XLOOKUP(StatementLookup[[#This Row],[LessonID]],LessonLookup[LessonID],LessonLookup[LessonTitle]))</f>
        <v>Magnets And Magnetic Fields</v>
      </c>
      <c r="O1359" s="1" t="str">
        <f>IF(StatementLookup[[#This Row],[LearningStatementEnter]]="",StatementLookup[[#This Row],[LearningStatementAuto]],StatementLookup[[#This Row],[LearningStatementEnter]])</f>
        <v>Describe the uses of permanent and temporary magnetic materials</v>
      </c>
      <c r="P1359" s="1" t="s">
        <v>2296</v>
      </c>
      <c r="Q1359" s="1" t="s">
        <v>2953</v>
      </c>
      <c r="R1359" s="1"/>
      <c r="S135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59" s="43"/>
      <c r="U1359" s="43"/>
      <c r="V1359" s="43"/>
      <c r="W1359" s="43"/>
      <c r="X1359" s="43"/>
      <c r="Y1359" s="43"/>
      <c r="Z1359" s="43"/>
      <c r="AA1359" s="43"/>
      <c r="AC1359" s="43"/>
      <c r="AD1359" s="43"/>
    </row>
    <row r="1360" spans="1:30" x14ac:dyDescent="0.25">
      <c r="A1360" s="42" t="str">
        <f>_xlfn.XLOOKUP(StatementLookup[[#This Row],[TopicID]],TopicLookup[TopicID],TopicLookup[SyllabusSubject])</f>
        <v>Physics</v>
      </c>
      <c r="B1360" s="43">
        <f>_xlfn.XLOOKUP(StatementLookup[[#This Row],[TopicID]],TopicLookup[TopicID],TopicLookup[SyllabusKeyStage])</f>
        <v>4</v>
      </c>
      <c r="C1360" s="43" t="str">
        <f>_xlfn.XLOOKUP(StatementLookup[[#This Row],[TopicID]],topics!I:I,topics!D:D)</f>
        <v>KS4.Physics</v>
      </c>
      <c r="D1360" s="43" t="str">
        <f>_xlfn.XLOOKUP(StatementLookup[[#This Row],[TopicID]],topics!I:I,topics!E:E)</f>
        <v>Y10.Physics</v>
      </c>
      <c r="E1360" s="44" t="s">
        <v>90</v>
      </c>
      <c r="F1360" s="36" t="s">
        <v>10</v>
      </c>
      <c r="G1360" s="45">
        <v>12</v>
      </c>
      <c r="H1360" s="36">
        <v>1</v>
      </c>
      <c r="I1360" s="46">
        <v>4</v>
      </c>
      <c r="J136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P12</v>
      </c>
      <c r="K136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P12.1</v>
      </c>
      <c r="L136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P12.1.4</v>
      </c>
      <c r="M1360" s="26" t="str">
        <f>IF(ISERROR(_xlfn.XLOOKUP(StatementLookup[[#This Row],[TopicID]],TopicLookup[TopicID],TopicLookup[TopicTitle])),"",_xlfn.XLOOKUP(StatementLookup[[#This Row],[TopicID]],TopicLookup[TopicID],TopicLookup[TopicTitle]))</f>
        <v>Magnetism And The Motor Effect</v>
      </c>
      <c r="N1360" s="27" t="str">
        <f>IF(ISERROR(_xlfn.XLOOKUP(StatementLookup[[#This Row],[LessonID]],LessonLookup[LessonID],LessonLookup[LessonTitle])),"",_xlfn.XLOOKUP(StatementLookup[[#This Row],[LessonID]],LessonLookup[LessonID],LessonLookup[LessonTitle]))</f>
        <v>Magnets And Magnetic Fields</v>
      </c>
      <c r="O1360" s="1" t="str">
        <f>IF(StatementLookup[[#This Row],[LearningStatementEnter]]="",StatementLookup[[#This Row],[LearningStatementAuto]],StatementLookup[[#This Row],[LearningStatementEnter]])</f>
        <v>Describe the shapes of magnetic fields, including variations in strength</v>
      </c>
      <c r="P1360" s="1" t="s">
        <v>2297</v>
      </c>
      <c r="Q1360" s="1" t="s">
        <v>2953</v>
      </c>
      <c r="R1360" s="1"/>
      <c r="S136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60" s="43"/>
      <c r="U1360" s="43"/>
      <c r="V1360" s="43"/>
      <c r="W1360" s="43"/>
      <c r="X1360" s="43"/>
      <c r="Y1360" s="43"/>
      <c r="Z1360" s="43"/>
      <c r="AA1360" s="43"/>
      <c r="AC1360" s="43"/>
      <c r="AD1360" s="43"/>
    </row>
    <row r="1361" spans="1:30" x14ac:dyDescent="0.25">
      <c r="A1361" s="42" t="str">
        <f>_xlfn.XLOOKUP(StatementLookup[[#This Row],[TopicID]],TopicLookup[TopicID],TopicLookup[SyllabusSubject])</f>
        <v>Physics</v>
      </c>
      <c r="B1361" s="43">
        <f>_xlfn.XLOOKUP(StatementLookup[[#This Row],[TopicID]],TopicLookup[TopicID],TopicLookup[SyllabusKeyStage])</f>
        <v>4</v>
      </c>
      <c r="C1361" s="43" t="str">
        <f>_xlfn.XLOOKUP(StatementLookup[[#This Row],[TopicID]],topics!I:I,topics!D:D)</f>
        <v>KS4.Physics</v>
      </c>
      <c r="D1361" s="43" t="str">
        <f>_xlfn.XLOOKUP(StatementLookup[[#This Row],[TopicID]],topics!I:I,topics!E:E)</f>
        <v>Y10.Physics</v>
      </c>
      <c r="E1361" s="44" t="s">
        <v>90</v>
      </c>
      <c r="F1361" s="36" t="s">
        <v>10</v>
      </c>
      <c r="G1361" s="45">
        <v>12</v>
      </c>
      <c r="H1361" s="36">
        <v>1</v>
      </c>
      <c r="I1361" s="46">
        <v>5</v>
      </c>
      <c r="J136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P12</v>
      </c>
      <c r="K136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P12.1</v>
      </c>
      <c r="L136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P12.1.5</v>
      </c>
      <c r="M1361" s="26" t="str">
        <f>IF(ISERROR(_xlfn.XLOOKUP(StatementLookup[[#This Row],[TopicID]],TopicLookup[TopicID],TopicLookup[TopicTitle])),"",_xlfn.XLOOKUP(StatementLookup[[#This Row],[TopicID]],TopicLookup[TopicID],TopicLookup[TopicTitle]))</f>
        <v>Magnetism And The Motor Effect</v>
      </c>
      <c r="N1361" s="27" t="str">
        <f>IF(ISERROR(_xlfn.XLOOKUP(StatementLookup[[#This Row],[LessonID]],LessonLookup[LessonID],LessonLookup[LessonTitle])),"",_xlfn.XLOOKUP(StatementLookup[[#This Row],[LessonID]],LessonLookup[LessonID],LessonLookup[LessonTitle]))</f>
        <v>Magnets And Magnetic Fields</v>
      </c>
      <c r="O1361" s="1" t="str">
        <f>IF(StatementLookup[[#This Row],[LearningStatementEnter]]="",StatementLookup[[#This Row],[LearningStatementAuto]],StatementLookup[[#This Row],[LearningStatementEnter]])</f>
        <v>Describe how the shape of magnetic fields can be shown using plotting compasses</v>
      </c>
      <c r="P1361" s="1" t="s">
        <v>2298</v>
      </c>
      <c r="Q1361" s="1" t="s">
        <v>2953</v>
      </c>
      <c r="R1361" s="1"/>
      <c r="S136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61" s="43"/>
      <c r="U1361" s="43"/>
      <c r="V1361" s="43"/>
      <c r="W1361" s="43"/>
      <c r="X1361" s="43"/>
      <c r="Y1361" s="43"/>
      <c r="Z1361" s="43"/>
      <c r="AA1361" s="43"/>
      <c r="AC1361" s="43"/>
      <c r="AD1361" s="43"/>
    </row>
    <row r="1362" spans="1:30" x14ac:dyDescent="0.25">
      <c r="A1362" s="42" t="str">
        <f>_xlfn.XLOOKUP(StatementLookup[[#This Row],[TopicID]],TopicLookup[TopicID],TopicLookup[SyllabusSubject])</f>
        <v>Physics</v>
      </c>
      <c r="B1362" s="43">
        <f>_xlfn.XLOOKUP(StatementLookup[[#This Row],[TopicID]],TopicLookup[TopicID],TopicLookup[SyllabusKeyStage])</f>
        <v>4</v>
      </c>
      <c r="C1362" s="43" t="str">
        <f>_xlfn.XLOOKUP(StatementLookup[[#This Row],[TopicID]],topics!I:I,topics!D:D)</f>
        <v>KS4.Physics</v>
      </c>
      <c r="D1362" s="43" t="str">
        <f>_xlfn.XLOOKUP(StatementLookup[[#This Row],[TopicID]],topics!I:I,topics!E:E)</f>
        <v>Y10.Physics</v>
      </c>
      <c r="E1362" s="44" t="s">
        <v>90</v>
      </c>
      <c r="F1362" s="36" t="s">
        <v>10</v>
      </c>
      <c r="G1362" s="45">
        <v>12</v>
      </c>
      <c r="H1362" s="36">
        <v>1</v>
      </c>
      <c r="I1362" s="46">
        <v>6</v>
      </c>
      <c r="J136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P12</v>
      </c>
      <c r="K136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P12.1</v>
      </c>
      <c r="L136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P12.1.6</v>
      </c>
      <c r="M1362" s="26" t="str">
        <f>IF(ISERROR(_xlfn.XLOOKUP(StatementLookup[[#This Row],[TopicID]],TopicLookup[TopicID],TopicLookup[TopicTitle])),"",_xlfn.XLOOKUP(StatementLookup[[#This Row],[TopicID]],TopicLookup[TopicID],TopicLookup[TopicTitle]))</f>
        <v>Magnetism And The Motor Effect</v>
      </c>
      <c r="N1362" s="27" t="str">
        <f>IF(ISERROR(_xlfn.XLOOKUP(StatementLookup[[#This Row],[LessonID]],LessonLookup[LessonID],LessonLookup[LessonTitle])),"",_xlfn.XLOOKUP(StatementLookup[[#This Row],[LessonID]],LessonLookup[LessonID],LessonLookup[LessonTitle]))</f>
        <v>Magnets And Magnetic Fields</v>
      </c>
      <c r="O1362" s="1" t="str">
        <f>IF(StatementLookup[[#This Row],[LearningStatementEnter]]="",StatementLookup[[#This Row],[LearningStatementAuto]],StatementLookup[[#This Row],[LearningStatementEnter]])</f>
        <v>Explain how a magnetic compass can be used</v>
      </c>
      <c r="P1362" s="1" t="s">
        <v>2299</v>
      </c>
      <c r="Q1362" s="1" t="s">
        <v>2953</v>
      </c>
      <c r="R1362" s="1"/>
      <c r="S136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62" s="43"/>
      <c r="U1362" s="43"/>
      <c r="V1362" s="43"/>
      <c r="W1362" s="43"/>
      <c r="X1362" s="43"/>
      <c r="Y1362" s="43"/>
      <c r="Z1362" s="43"/>
      <c r="AA1362" s="43"/>
      <c r="AC1362" s="43"/>
      <c r="AD1362" s="43"/>
    </row>
    <row r="1363" spans="1:30" x14ac:dyDescent="0.25">
      <c r="A1363" s="42" t="str">
        <f>_xlfn.XLOOKUP(StatementLookup[[#This Row],[TopicID]],TopicLookup[TopicID],TopicLookup[SyllabusSubject])</f>
        <v>Physics</v>
      </c>
      <c r="B1363" s="43">
        <f>_xlfn.XLOOKUP(StatementLookup[[#This Row],[TopicID]],TopicLookup[TopicID],TopicLookup[SyllabusKeyStage])</f>
        <v>4</v>
      </c>
      <c r="C1363" s="43" t="str">
        <f>_xlfn.XLOOKUP(StatementLookup[[#This Row],[TopicID]],topics!I:I,topics!D:D)</f>
        <v>KS4.Physics</v>
      </c>
      <c r="D1363" s="43" t="str">
        <f>_xlfn.XLOOKUP(StatementLookup[[#This Row],[TopicID]],topics!I:I,topics!E:E)</f>
        <v>Y10.Physics</v>
      </c>
      <c r="E1363" s="44" t="s">
        <v>90</v>
      </c>
      <c r="F1363" s="36" t="s">
        <v>10</v>
      </c>
      <c r="G1363" s="45">
        <v>12</v>
      </c>
      <c r="H1363" s="36">
        <v>2</v>
      </c>
      <c r="I1363" s="46">
        <v>1</v>
      </c>
      <c r="J136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P12</v>
      </c>
      <c r="K136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P12.2</v>
      </c>
      <c r="L136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P12.2.1</v>
      </c>
      <c r="M1363" s="26" t="str">
        <f>IF(ISERROR(_xlfn.XLOOKUP(StatementLookup[[#This Row],[TopicID]],TopicLookup[TopicID],TopicLookup[TopicTitle])),"",_xlfn.XLOOKUP(StatementLookup[[#This Row],[TopicID]],TopicLookup[TopicID],TopicLookup[TopicTitle]))</f>
        <v>Magnetism And The Motor Effect</v>
      </c>
      <c r="N1363" s="27" t="str">
        <f>IF(ISERROR(_xlfn.XLOOKUP(StatementLookup[[#This Row],[LessonID]],LessonLookup[LessonID],LessonLookup[LessonTitle])),"",_xlfn.XLOOKUP(StatementLookup[[#This Row],[LessonID]],LessonLookup[LessonID],LessonLookup[LessonTitle]))</f>
        <v>Electromagnetism</v>
      </c>
      <c r="O1363" s="1" t="str">
        <f>IF(StatementLookup[[#This Row],[LearningStatementEnter]]="",StatementLookup[[#This Row],[LearningStatementAuto]],StatementLookup[[#This Row],[LearningStatementEnter]])</f>
        <v>Recall that a current can create a magnetic effect</v>
      </c>
      <c r="P1363" s="1" t="s">
        <v>2300</v>
      </c>
      <c r="Q1363" s="1" t="s">
        <v>2953</v>
      </c>
      <c r="R1363" s="1"/>
      <c r="S136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63" s="43"/>
      <c r="U1363" s="43"/>
      <c r="V1363" s="43"/>
      <c r="W1363" s="43"/>
      <c r="X1363" s="43"/>
      <c r="Y1363" s="43"/>
      <c r="Z1363" s="43"/>
      <c r="AA1363" s="43"/>
      <c r="AC1363" s="43"/>
      <c r="AD1363" s="43"/>
    </row>
    <row r="1364" spans="1:30" x14ac:dyDescent="0.25">
      <c r="A1364" s="42" t="str">
        <f>_xlfn.XLOOKUP(StatementLookup[[#This Row],[TopicID]],TopicLookup[TopicID],TopicLookup[SyllabusSubject])</f>
        <v>Physics</v>
      </c>
      <c r="B1364" s="43">
        <f>_xlfn.XLOOKUP(StatementLookup[[#This Row],[TopicID]],TopicLookup[TopicID],TopicLookup[SyllabusKeyStage])</f>
        <v>4</v>
      </c>
      <c r="C1364" s="43" t="str">
        <f>_xlfn.XLOOKUP(StatementLookup[[#This Row],[TopicID]],topics!I:I,topics!D:D)</f>
        <v>KS4.Physics</v>
      </c>
      <c r="D1364" s="43" t="str">
        <f>_xlfn.XLOOKUP(StatementLookup[[#This Row],[TopicID]],topics!I:I,topics!E:E)</f>
        <v>Y10.Physics</v>
      </c>
      <c r="E1364" s="44" t="s">
        <v>90</v>
      </c>
      <c r="F1364" s="36" t="s">
        <v>10</v>
      </c>
      <c r="G1364" s="45">
        <v>12</v>
      </c>
      <c r="H1364" s="36">
        <v>2</v>
      </c>
      <c r="I1364" s="46">
        <v>2</v>
      </c>
      <c r="J136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P12</v>
      </c>
      <c r="K136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P12.2</v>
      </c>
      <c r="L136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P12.2.2</v>
      </c>
      <c r="M1364" s="26" t="str">
        <f>IF(ISERROR(_xlfn.XLOOKUP(StatementLookup[[#This Row],[TopicID]],TopicLookup[TopicID],TopicLookup[TopicTitle])),"",_xlfn.XLOOKUP(StatementLookup[[#This Row],[TopicID]],TopicLookup[TopicID],TopicLookup[TopicTitle]))</f>
        <v>Magnetism And The Motor Effect</v>
      </c>
      <c r="N1364" s="27" t="str">
        <f>IF(ISERROR(_xlfn.XLOOKUP(StatementLookup[[#This Row],[LessonID]],LessonLookup[LessonID],LessonLookup[LessonTitle])),"",_xlfn.XLOOKUP(StatementLookup[[#This Row],[LessonID]],LessonLookup[LessonID],LessonLookup[LessonTitle]))</f>
        <v>Electromagnetism</v>
      </c>
      <c r="O1364" s="1" t="str">
        <f>IF(StatementLookup[[#This Row],[LearningStatementEnter]]="",StatementLookup[[#This Row],[LearningStatementAuto]],StatementLookup[[#This Row],[LearningStatementEnter]])</f>
        <v>Relate the shape and direction of the magnetic field around a straight wire to the direction of the current</v>
      </c>
      <c r="P1364" s="1" t="s">
        <v>2301</v>
      </c>
      <c r="Q1364" s="1" t="s">
        <v>2953</v>
      </c>
      <c r="R1364" s="1"/>
      <c r="S136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64" s="43"/>
      <c r="U1364" s="43"/>
      <c r="V1364" s="43"/>
      <c r="W1364" s="43"/>
      <c r="X1364" s="43"/>
      <c r="Y1364" s="43"/>
      <c r="Z1364" s="43"/>
      <c r="AA1364" s="43"/>
      <c r="AC1364" s="43"/>
      <c r="AD1364" s="43"/>
    </row>
    <row r="1365" spans="1:30" x14ac:dyDescent="0.25">
      <c r="A1365" s="42" t="str">
        <f>_xlfn.XLOOKUP(StatementLookup[[#This Row],[TopicID]],TopicLookup[TopicID],TopicLookup[SyllabusSubject])</f>
        <v>Physics</v>
      </c>
      <c r="B1365" s="43">
        <f>_xlfn.XLOOKUP(StatementLookup[[#This Row],[TopicID]],TopicLookup[TopicID],TopicLookup[SyllabusKeyStage])</f>
        <v>4</v>
      </c>
      <c r="C1365" s="43" t="str">
        <f>_xlfn.XLOOKUP(StatementLookup[[#This Row],[TopicID]],topics!I:I,topics!D:D)</f>
        <v>KS4.Physics</v>
      </c>
      <c r="D1365" s="43" t="str">
        <f>_xlfn.XLOOKUP(StatementLookup[[#This Row],[TopicID]],topics!I:I,topics!E:E)</f>
        <v>Y10.Physics</v>
      </c>
      <c r="E1365" s="44" t="s">
        <v>90</v>
      </c>
      <c r="F1365" s="36" t="s">
        <v>10</v>
      </c>
      <c r="G1365" s="45">
        <v>12</v>
      </c>
      <c r="H1365" s="36">
        <v>2</v>
      </c>
      <c r="I1365" s="46">
        <v>3</v>
      </c>
      <c r="J136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P12</v>
      </c>
      <c r="K136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P12.2</v>
      </c>
      <c r="L136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P12.2.3</v>
      </c>
      <c r="M1365" s="26" t="str">
        <f>IF(ISERROR(_xlfn.XLOOKUP(StatementLookup[[#This Row],[TopicID]],TopicLookup[TopicID],TopicLookup[TopicTitle])),"",_xlfn.XLOOKUP(StatementLookup[[#This Row],[TopicID]],TopicLookup[TopicID],TopicLookup[TopicTitle]))</f>
        <v>Magnetism And The Motor Effect</v>
      </c>
      <c r="N1365" s="27" t="str">
        <f>IF(ISERROR(_xlfn.XLOOKUP(StatementLookup[[#This Row],[LessonID]],LessonLookup[LessonID],LessonLookup[LessonTitle])),"",_xlfn.XLOOKUP(StatementLookup[[#This Row],[LessonID]],LessonLookup[LessonID],LessonLookup[LessonTitle]))</f>
        <v>Electromagnetism</v>
      </c>
      <c r="O1365" s="1" t="str">
        <f>IF(StatementLookup[[#This Row],[LearningStatementEnter]]="",StatementLookup[[#This Row],[LearningStatementAuto]],StatementLookup[[#This Row],[LearningStatementEnter]])</f>
        <v>Recall the factors that affect the strength of the magnetic field around a wire</v>
      </c>
      <c r="P1365" s="1" t="s">
        <v>2302</v>
      </c>
      <c r="Q1365" s="1" t="s">
        <v>2953</v>
      </c>
      <c r="R1365" s="1"/>
      <c r="S136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65" s="43"/>
      <c r="U1365" s="43"/>
      <c r="V1365" s="43"/>
      <c r="W1365" s="43"/>
      <c r="X1365" s="43"/>
      <c r="Y1365" s="43"/>
      <c r="Z1365" s="43"/>
      <c r="AA1365" s="43"/>
      <c r="AC1365" s="43"/>
      <c r="AD1365" s="43"/>
    </row>
    <row r="1366" spans="1:30" x14ac:dyDescent="0.25">
      <c r="A1366" s="42" t="str">
        <f>_xlfn.XLOOKUP(StatementLookup[[#This Row],[TopicID]],TopicLookup[TopicID],TopicLookup[SyllabusSubject])</f>
        <v>Physics</v>
      </c>
      <c r="B1366" s="43">
        <f>_xlfn.XLOOKUP(StatementLookup[[#This Row],[TopicID]],TopicLookup[TopicID],TopicLookup[SyllabusKeyStage])</f>
        <v>4</v>
      </c>
      <c r="C1366" s="43" t="str">
        <f>_xlfn.XLOOKUP(StatementLookup[[#This Row],[TopicID]],topics!I:I,topics!D:D)</f>
        <v>KS4.Physics</v>
      </c>
      <c r="D1366" s="43" t="str">
        <f>_xlfn.XLOOKUP(StatementLookup[[#This Row],[TopicID]],topics!I:I,topics!E:E)</f>
        <v>Y10.Physics</v>
      </c>
      <c r="E1366" s="44" t="s">
        <v>90</v>
      </c>
      <c r="F1366" s="36" t="s">
        <v>10</v>
      </c>
      <c r="G1366" s="45">
        <v>12</v>
      </c>
      <c r="H1366" s="36">
        <v>2</v>
      </c>
      <c r="I1366" s="46">
        <v>4</v>
      </c>
      <c r="J136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P12</v>
      </c>
      <c r="K136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P12.2</v>
      </c>
      <c r="L136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P12.2.4</v>
      </c>
      <c r="M1366" s="26" t="str">
        <f>IF(ISERROR(_xlfn.XLOOKUP(StatementLookup[[#This Row],[TopicID]],TopicLookup[TopicID],TopicLookup[TopicTitle])),"",_xlfn.XLOOKUP(StatementLookup[[#This Row],[TopicID]],TopicLookup[TopicID],TopicLookup[TopicTitle]))</f>
        <v>Magnetism And The Motor Effect</v>
      </c>
      <c r="N1366" s="27" t="str">
        <f>IF(ISERROR(_xlfn.XLOOKUP(StatementLookup[[#This Row],[LessonID]],LessonLookup[LessonID],LessonLookup[LessonTitle])),"",_xlfn.XLOOKUP(StatementLookup[[#This Row],[LessonID]],LessonLookup[LessonID],LessonLookup[LessonTitle]))</f>
        <v>Electromagnetism</v>
      </c>
      <c r="O1366" s="1" t="str">
        <f>IF(StatementLookup[[#This Row],[LearningStatementEnter]]="",StatementLookup[[#This Row],[LearningStatementAuto]],StatementLookup[[#This Row],[LearningStatementEnter]])</f>
        <v>Describe the magnetic field inside and outside a coil of wire carrying a current</v>
      </c>
      <c r="P1366" s="1" t="s">
        <v>2303</v>
      </c>
      <c r="Q1366" s="1" t="s">
        <v>2953</v>
      </c>
      <c r="R1366" s="1"/>
      <c r="S136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66" s="43"/>
      <c r="U1366" s="43"/>
      <c r="V1366" s="43"/>
      <c r="W1366" s="43"/>
      <c r="X1366" s="43"/>
      <c r="Y1366" s="43"/>
      <c r="Z1366" s="43"/>
      <c r="AA1366" s="43"/>
      <c r="AC1366" s="43"/>
      <c r="AD1366" s="43"/>
    </row>
    <row r="1367" spans="1:30" x14ac:dyDescent="0.25">
      <c r="A1367" s="42" t="str">
        <f>_xlfn.XLOOKUP(StatementLookup[[#This Row],[TopicID]],TopicLookup[TopicID],TopicLookup[SyllabusSubject])</f>
        <v>Physics</v>
      </c>
      <c r="B1367" s="43">
        <f>_xlfn.XLOOKUP(StatementLookup[[#This Row],[TopicID]],TopicLookup[TopicID],TopicLookup[SyllabusKeyStage])</f>
        <v>4</v>
      </c>
      <c r="C1367" s="43" t="str">
        <f>_xlfn.XLOOKUP(StatementLookup[[#This Row],[TopicID]],topics!I:I,topics!D:D)</f>
        <v>KS4.Physics</v>
      </c>
      <c r="D1367" s="43" t="str">
        <f>_xlfn.XLOOKUP(StatementLookup[[#This Row],[TopicID]],topics!I:I,topics!E:E)</f>
        <v>Y10.Physics</v>
      </c>
      <c r="E1367" s="44" t="s">
        <v>90</v>
      </c>
      <c r="F1367" s="36" t="s">
        <v>10</v>
      </c>
      <c r="G1367" s="45">
        <v>12</v>
      </c>
      <c r="H1367" s="36">
        <v>2</v>
      </c>
      <c r="I1367" s="46">
        <v>5</v>
      </c>
      <c r="J136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P12</v>
      </c>
      <c r="K136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P12.2</v>
      </c>
      <c r="L136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P12.2.5</v>
      </c>
      <c r="M1367" s="26" t="str">
        <f>IF(ISERROR(_xlfn.XLOOKUP(StatementLookup[[#This Row],[TopicID]],TopicLookup[TopicID],TopicLookup[TopicTitle])),"",_xlfn.XLOOKUP(StatementLookup[[#This Row],[TopicID]],TopicLookup[TopicID],TopicLookup[TopicTitle]))</f>
        <v>Magnetism And The Motor Effect</v>
      </c>
      <c r="N1367" s="27" t="str">
        <f>IF(ISERROR(_xlfn.XLOOKUP(StatementLookup[[#This Row],[LessonID]],LessonLookup[LessonID],LessonLookup[LessonTitle])),"",_xlfn.XLOOKUP(StatementLookup[[#This Row],[LessonID]],LessonLookup[LessonID],LessonLookup[LessonTitle]))</f>
        <v>Electromagnetism</v>
      </c>
      <c r="O1367" s="1" t="str">
        <f>IF(StatementLookup[[#This Row],[LearningStatementEnter]]="",StatementLookup[[#This Row],[LearningStatementAuto]],StatementLookup[[#This Row],[LearningStatementEnter]])</f>
        <v>Explain the shape and strength of the magnetic field around a solenoid</v>
      </c>
      <c r="P1367" s="1" t="s">
        <v>2304</v>
      </c>
      <c r="Q1367" s="1" t="s">
        <v>2953</v>
      </c>
      <c r="R1367" s="1"/>
      <c r="S136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67" s="43"/>
      <c r="U1367" s="43"/>
      <c r="V1367" s="43"/>
      <c r="W1367" s="43"/>
      <c r="X1367" s="43"/>
      <c r="Y1367" s="43"/>
      <c r="Z1367" s="43"/>
      <c r="AA1367" s="43"/>
      <c r="AC1367" s="43"/>
      <c r="AD1367" s="43"/>
    </row>
    <row r="1368" spans="1:30" x14ac:dyDescent="0.25">
      <c r="A1368" s="42" t="str">
        <f>_xlfn.XLOOKUP(StatementLookup[[#This Row],[TopicID]],TopicLookup[TopicID],TopicLookup[SyllabusSubject])</f>
        <v>Physics</v>
      </c>
      <c r="B1368" s="43">
        <f>_xlfn.XLOOKUP(StatementLookup[[#This Row],[TopicID]],TopicLookup[TopicID],TopicLookup[SyllabusKeyStage])</f>
        <v>4</v>
      </c>
      <c r="C1368" s="43" t="str">
        <f>_xlfn.XLOOKUP(StatementLookup[[#This Row],[TopicID]],topics!I:I,topics!D:D)</f>
        <v>KS4.Physics</v>
      </c>
      <c r="D1368" s="43" t="str">
        <f>_xlfn.XLOOKUP(StatementLookup[[#This Row],[TopicID]],topics!I:I,topics!E:E)</f>
        <v>Y10.Physics</v>
      </c>
      <c r="E1368" s="44" t="s">
        <v>90</v>
      </c>
      <c r="F1368" s="36" t="s">
        <v>10</v>
      </c>
      <c r="G1368" s="45">
        <v>12</v>
      </c>
      <c r="H1368" s="36">
        <v>3</v>
      </c>
      <c r="I1368" s="46">
        <v>1</v>
      </c>
      <c r="J136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P12</v>
      </c>
      <c r="K136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P12.3</v>
      </c>
      <c r="L136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P12.3.1</v>
      </c>
      <c r="M1368" s="26" t="str">
        <f>IF(ISERROR(_xlfn.XLOOKUP(StatementLookup[[#This Row],[TopicID]],TopicLookup[TopicID],TopicLookup[TopicTitle])),"",_xlfn.XLOOKUP(StatementLookup[[#This Row],[TopicID]],TopicLookup[TopicID],TopicLookup[TopicTitle]))</f>
        <v>Magnetism And The Motor Effect</v>
      </c>
      <c r="N1368" s="27" t="str">
        <f>IF(ISERROR(_xlfn.XLOOKUP(StatementLookup[[#This Row],[LessonID]],LessonLookup[LessonID],LessonLookup[LessonTitle])),"",_xlfn.XLOOKUP(StatementLookup[[#This Row],[LessonID]],LessonLookup[LessonID],LessonLookup[LessonTitle]))</f>
        <v>Magnetic Forces</v>
      </c>
      <c r="O1368" s="1" t="str">
        <f>IF(StatementLookup[[#This Row],[LearningStatementEnter]]="",StatementLookup[[#This Row],[LearningStatementAuto]],StatementLookup[[#This Row],[LearningStatementEnter]])</f>
        <v>Recall that forces are produced when a current flows in a magnetic field</v>
      </c>
      <c r="P1368" s="1" t="s">
        <v>2305</v>
      </c>
      <c r="Q1368" s="1" t="s">
        <v>2953</v>
      </c>
      <c r="R1368" s="1"/>
      <c r="S136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68" s="43"/>
      <c r="U1368" s="43"/>
      <c r="V1368" s="43"/>
      <c r="W1368" s="43"/>
      <c r="X1368" s="43"/>
      <c r="Y1368" s="43"/>
      <c r="Z1368" s="43"/>
      <c r="AA1368" s="43"/>
      <c r="AC1368" s="43"/>
      <c r="AD1368" s="43"/>
    </row>
    <row r="1369" spans="1:30" x14ac:dyDescent="0.25">
      <c r="A1369" s="42" t="str">
        <f>_xlfn.XLOOKUP(StatementLookup[[#This Row],[TopicID]],TopicLookup[TopicID],TopicLookup[SyllabusSubject])</f>
        <v>Physics</v>
      </c>
      <c r="B1369" s="43">
        <f>_xlfn.XLOOKUP(StatementLookup[[#This Row],[TopicID]],TopicLookup[TopicID],TopicLookup[SyllabusKeyStage])</f>
        <v>4</v>
      </c>
      <c r="C1369" s="43" t="str">
        <f>_xlfn.XLOOKUP(StatementLookup[[#This Row],[TopicID]],topics!I:I,topics!D:D)</f>
        <v>KS4.Physics</v>
      </c>
      <c r="D1369" s="43" t="str">
        <f>_xlfn.XLOOKUP(StatementLookup[[#This Row],[TopicID]],topics!I:I,topics!E:E)</f>
        <v>Y10.Physics</v>
      </c>
      <c r="E1369" s="44" t="s">
        <v>90</v>
      </c>
      <c r="F1369" s="36" t="s">
        <v>10</v>
      </c>
      <c r="G1369" s="45">
        <v>12</v>
      </c>
      <c r="H1369" s="36">
        <v>3</v>
      </c>
      <c r="I1369" s="46">
        <v>2</v>
      </c>
      <c r="J136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P12</v>
      </c>
      <c r="K136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P12.3</v>
      </c>
      <c r="L136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P12.3.2</v>
      </c>
      <c r="M1369" s="26" t="str">
        <f>IF(ISERROR(_xlfn.XLOOKUP(StatementLookup[[#This Row],[TopicID]],TopicLookup[TopicID],TopicLookup[TopicTitle])),"",_xlfn.XLOOKUP(StatementLookup[[#This Row],[TopicID]],TopicLookup[TopicID],TopicLookup[TopicTitle]))</f>
        <v>Magnetism And The Motor Effect</v>
      </c>
      <c r="N1369" s="27" t="str">
        <f>IF(ISERROR(_xlfn.XLOOKUP(StatementLookup[[#This Row],[LessonID]],LessonLookup[LessonID],LessonLookup[LessonTitle])),"",_xlfn.XLOOKUP(StatementLookup[[#This Row],[LessonID]],LessonLookup[LessonID],LessonLookup[LessonTitle]))</f>
        <v>Magnetic Forces</v>
      </c>
      <c r="O1369" s="1" t="str">
        <f>IF(StatementLookup[[#This Row],[LearningStatementEnter]]="",StatementLookup[[#This Row],[LearningStatementAuto]],StatementLookup[[#This Row],[LearningStatementEnter]])</f>
        <v>Explain what causes the forces produced when a current flows in a magnetic field</v>
      </c>
      <c r="P1369" s="1" t="s">
        <v>2306</v>
      </c>
      <c r="Q1369" s="1" t="s">
        <v>2953</v>
      </c>
      <c r="R1369" s="1"/>
      <c r="S136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69" s="43"/>
      <c r="U1369" s="43"/>
      <c r="V1369" s="43"/>
      <c r="W1369" s="43"/>
      <c r="X1369" s="43"/>
      <c r="Y1369" s="43"/>
      <c r="Z1369" s="43"/>
      <c r="AA1369" s="43"/>
      <c r="AC1369" s="43"/>
      <c r="AD1369" s="43"/>
    </row>
    <row r="1370" spans="1:30" x14ac:dyDescent="0.25">
      <c r="A1370" s="42" t="str">
        <f>_xlfn.XLOOKUP(StatementLookup[[#This Row],[TopicID]],TopicLookup[TopicID],TopicLookup[SyllabusSubject])</f>
        <v>Physics</v>
      </c>
      <c r="B1370" s="43">
        <f>_xlfn.XLOOKUP(StatementLookup[[#This Row],[TopicID]],TopicLookup[TopicID],TopicLookup[SyllabusKeyStage])</f>
        <v>4</v>
      </c>
      <c r="C1370" s="43" t="str">
        <f>_xlfn.XLOOKUP(StatementLookup[[#This Row],[TopicID]],topics!I:I,topics!D:D)</f>
        <v>KS4.Physics</v>
      </c>
      <c r="D1370" s="43" t="str">
        <f>_xlfn.XLOOKUP(StatementLookup[[#This Row],[TopicID]],topics!I:I,topics!E:E)</f>
        <v>Y10.Physics</v>
      </c>
      <c r="E1370" s="44" t="s">
        <v>90</v>
      </c>
      <c r="F1370" s="36" t="s">
        <v>10</v>
      </c>
      <c r="G1370" s="45">
        <v>12</v>
      </c>
      <c r="H1370" s="36">
        <v>3</v>
      </c>
      <c r="I1370" s="46">
        <v>3</v>
      </c>
      <c r="J137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P12</v>
      </c>
      <c r="K137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P12.3</v>
      </c>
      <c r="L137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P12.3.3</v>
      </c>
      <c r="M1370" s="26" t="str">
        <f>IF(ISERROR(_xlfn.XLOOKUP(StatementLookup[[#This Row],[TopicID]],TopicLookup[TopicID],TopicLookup[TopicTitle])),"",_xlfn.XLOOKUP(StatementLookup[[#This Row],[TopicID]],TopicLookup[TopicID],TopicLookup[TopicTitle]))</f>
        <v>Magnetism And The Motor Effect</v>
      </c>
      <c r="N1370" s="27" t="str">
        <f>IF(ISERROR(_xlfn.XLOOKUP(StatementLookup[[#This Row],[LessonID]],LessonLookup[LessonID],LessonLookup[LessonTitle])),"",_xlfn.XLOOKUP(StatementLookup[[#This Row],[LessonID]],LessonLookup[LessonID],LessonLookup[LessonTitle]))</f>
        <v>Magnetic Forces</v>
      </c>
      <c r="O1370" s="1" t="str">
        <f>IF(StatementLookup[[#This Row],[LearningStatementEnter]]="",StatementLookup[[#This Row],[LearningStatementAuto]],StatementLookup[[#This Row],[LearningStatementEnter]])</f>
        <v>Recall Fleming’s left-hand rule</v>
      </c>
      <c r="P1370" s="1" t="s">
        <v>2307</v>
      </c>
      <c r="Q1370" s="1" t="s">
        <v>2953</v>
      </c>
      <c r="R1370" s="1"/>
      <c r="S137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70" s="43"/>
      <c r="U1370" s="43"/>
      <c r="V1370" s="43"/>
      <c r="W1370" s="43"/>
      <c r="X1370" s="43"/>
      <c r="Y1370" s="43"/>
      <c r="Z1370" s="43"/>
      <c r="AA1370" s="43"/>
      <c r="AC1370" s="43"/>
      <c r="AD1370" s="43"/>
    </row>
    <row r="1371" spans="1:30" x14ac:dyDescent="0.25">
      <c r="A1371" s="42" t="str">
        <f>_xlfn.XLOOKUP(StatementLookup[[#This Row],[TopicID]],TopicLookup[TopicID],TopicLookup[SyllabusSubject])</f>
        <v>Physics</v>
      </c>
      <c r="B1371" s="43">
        <f>_xlfn.XLOOKUP(StatementLookup[[#This Row],[TopicID]],TopicLookup[TopicID],TopicLookup[SyllabusKeyStage])</f>
        <v>4</v>
      </c>
      <c r="C1371" s="43" t="str">
        <f>_xlfn.XLOOKUP(StatementLookup[[#This Row],[TopicID]],topics!I:I,topics!D:D)</f>
        <v>KS4.Physics</v>
      </c>
      <c r="D1371" s="43" t="str">
        <f>_xlfn.XLOOKUP(StatementLookup[[#This Row],[TopicID]],topics!I:I,topics!E:E)</f>
        <v>Y10.Physics</v>
      </c>
      <c r="E1371" s="44" t="s">
        <v>90</v>
      </c>
      <c r="F1371" s="36" t="s">
        <v>10</v>
      </c>
      <c r="G1371" s="45">
        <v>12</v>
      </c>
      <c r="H1371" s="36">
        <v>3</v>
      </c>
      <c r="I1371" s="46">
        <v>4</v>
      </c>
      <c r="J137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P12</v>
      </c>
      <c r="K137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P12.3</v>
      </c>
      <c r="L137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P12.3.4</v>
      </c>
      <c r="M1371" s="26" t="str">
        <f>IF(ISERROR(_xlfn.XLOOKUP(StatementLookup[[#This Row],[TopicID]],TopicLookup[TopicID],TopicLookup[TopicTitle])),"",_xlfn.XLOOKUP(StatementLookup[[#This Row],[TopicID]],TopicLookup[TopicID],TopicLookup[TopicTitle]))</f>
        <v>Magnetism And The Motor Effect</v>
      </c>
      <c r="N1371" s="27" t="str">
        <f>IF(ISERROR(_xlfn.XLOOKUP(StatementLookup[[#This Row],[LessonID]],LessonLookup[LessonID],LessonLookup[LessonTitle])),"",_xlfn.XLOOKUP(StatementLookup[[#This Row],[LessonID]],LessonLookup[LessonID],LessonLookup[LessonTitle]))</f>
        <v>Magnetic Forces</v>
      </c>
      <c r="O1371" s="1" t="str">
        <f>IF(StatementLookup[[#This Row],[LearningStatementEnter]]="",StatementLookup[[#This Row],[LearningStatementAuto]],StatementLookup[[#This Row],[LearningStatementEnter]])</f>
        <v>Use Fleming’s left-hand rule</v>
      </c>
      <c r="P1371" s="1" t="s">
        <v>2308</v>
      </c>
      <c r="Q1371" s="1" t="s">
        <v>2953</v>
      </c>
      <c r="R1371" s="1"/>
      <c r="S137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71" s="43"/>
      <c r="U1371" s="43"/>
      <c r="V1371" s="43"/>
      <c r="W1371" s="43"/>
      <c r="X1371" s="43"/>
      <c r="Y1371" s="43"/>
      <c r="Z1371" s="43"/>
      <c r="AA1371" s="43"/>
      <c r="AC1371" s="43"/>
      <c r="AD1371" s="43"/>
    </row>
    <row r="1372" spans="1:30" x14ac:dyDescent="0.25">
      <c r="A1372" s="42" t="str">
        <f>_xlfn.XLOOKUP(StatementLookup[[#This Row],[TopicID]],TopicLookup[TopicID],TopicLookup[SyllabusSubject])</f>
        <v>Physics</v>
      </c>
      <c r="B1372" s="43">
        <f>_xlfn.XLOOKUP(StatementLookup[[#This Row],[TopicID]],TopicLookup[TopicID],TopicLookup[SyllabusKeyStage])</f>
        <v>4</v>
      </c>
      <c r="C1372" s="43" t="str">
        <f>_xlfn.XLOOKUP(StatementLookup[[#This Row],[TopicID]],topics!I:I,topics!D:D)</f>
        <v>KS4.Physics</v>
      </c>
      <c r="D1372" s="43" t="str">
        <f>_xlfn.XLOOKUP(StatementLookup[[#This Row],[TopicID]],topics!I:I,topics!E:E)</f>
        <v>Y10.Physics</v>
      </c>
      <c r="E1372" s="44" t="s">
        <v>90</v>
      </c>
      <c r="F1372" s="36" t="s">
        <v>10</v>
      </c>
      <c r="G1372" s="45">
        <v>12</v>
      </c>
      <c r="H1372" s="36">
        <v>3</v>
      </c>
      <c r="I1372" s="46">
        <v>5</v>
      </c>
      <c r="J137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P12</v>
      </c>
      <c r="K137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P12.3</v>
      </c>
      <c r="L137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P12.3.5</v>
      </c>
      <c r="M1372" s="26" t="str">
        <f>IF(ISERROR(_xlfn.XLOOKUP(StatementLookup[[#This Row],[TopicID]],TopicLookup[TopicID],TopicLookup[TopicTitle])),"",_xlfn.XLOOKUP(StatementLookup[[#This Row],[TopicID]],TopicLookup[TopicID],TopicLookup[TopicTitle]))</f>
        <v>Magnetism And The Motor Effect</v>
      </c>
      <c r="N1372" s="27" t="str">
        <f>IF(ISERROR(_xlfn.XLOOKUP(StatementLookup[[#This Row],[LessonID]],LessonLookup[LessonID],LessonLookup[LessonTitle])),"",_xlfn.XLOOKUP(StatementLookup[[#This Row],[LessonID]],LessonLookup[LessonID],LessonLookup[LessonTitle]))</f>
        <v>Magnetic Forces</v>
      </c>
      <c r="O1372" s="1" t="str">
        <f>IF(StatementLookup[[#This Row],[LearningStatementEnter]]="",StatementLookup[[#This Row],[LearningStatementAuto]],StatementLookup[[#This Row],[LearningStatementEnter]])</f>
        <v>Use the formula relating force, magnetic field strength, current and length</v>
      </c>
      <c r="P1372" s="1" t="s">
        <v>2309</v>
      </c>
      <c r="Q1372" s="1" t="s">
        <v>2953</v>
      </c>
      <c r="R1372" s="1"/>
      <c r="S137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72" s="43"/>
      <c r="U1372" s="43"/>
      <c r="V1372" s="43"/>
      <c r="W1372" s="43"/>
      <c r="X1372" s="43"/>
      <c r="Y1372" s="43"/>
      <c r="Z1372" s="43"/>
      <c r="AA1372" s="43"/>
      <c r="AC1372" s="43"/>
      <c r="AD1372" s="43"/>
    </row>
    <row r="1373" spans="1:30" x14ac:dyDescent="0.25">
      <c r="A1373" s="42" t="str">
        <f>_xlfn.XLOOKUP(StatementLookup[[#This Row],[TopicID]],TopicLookup[TopicID],TopicLookup[SyllabusSubject])</f>
        <v>Physics</v>
      </c>
      <c r="B1373" s="43">
        <f>_xlfn.XLOOKUP(StatementLookup[[#This Row],[TopicID]],TopicLookup[TopicID],TopicLookup[SyllabusKeyStage])</f>
        <v>4</v>
      </c>
      <c r="C1373" s="43" t="str">
        <f>_xlfn.XLOOKUP(StatementLookup[[#This Row],[TopicID]],topics!I:I,topics!D:D)</f>
        <v>KS4.Physics</v>
      </c>
      <c r="D1373" s="43" t="str">
        <f>_xlfn.XLOOKUP(StatementLookup[[#This Row],[TopicID]],topics!I:I,topics!E:E)</f>
        <v>Y10.Physics</v>
      </c>
      <c r="E1373" s="44" t="s">
        <v>90</v>
      </c>
      <c r="F1373" s="36" t="s">
        <v>10</v>
      </c>
      <c r="G1373" s="45">
        <v>12</v>
      </c>
      <c r="H1373" s="36">
        <v>3</v>
      </c>
      <c r="I1373" s="46">
        <v>6</v>
      </c>
      <c r="J137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P12</v>
      </c>
      <c r="K137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P12.3</v>
      </c>
      <c r="L137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P12.3.6</v>
      </c>
      <c r="M1373" s="26" t="str">
        <f>IF(ISERROR(_xlfn.XLOOKUP(StatementLookup[[#This Row],[TopicID]],TopicLookup[TopicID],TopicLookup[TopicTitle])),"",_xlfn.XLOOKUP(StatementLookup[[#This Row],[TopicID]],TopicLookup[TopicID],TopicLookup[TopicTitle]))</f>
        <v>Magnetism And The Motor Effect</v>
      </c>
      <c r="N1373" s="27" t="str">
        <f>IF(ISERROR(_xlfn.XLOOKUP(StatementLookup[[#This Row],[LessonID]],LessonLookup[LessonID],LessonLookup[LessonTitle])),"",_xlfn.XLOOKUP(StatementLookup[[#This Row],[LessonID]],LessonLookup[LessonID],LessonLookup[LessonTitle]))</f>
        <v>Magnetic Forces</v>
      </c>
      <c r="O1373" s="1" t="str">
        <f>IF(StatementLookup[[#This Row],[LearningStatementEnter]]="",StatementLookup[[#This Row],[LearningStatementAuto]],StatementLookup[[#This Row],[LearningStatementEnter]])</f>
        <v>Explain how the force on a conductor in a magnetic field is used to cause rotation in electric motors</v>
      </c>
      <c r="P1373" s="1" t="s">
        <v>2310</v>
      </c>
      <c r="Q1373" s="1" t="s">
        <v>2953</v>
      </c>
      <c r="R1373" s="1"/>
      <c r="S137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73" s="43"/>
      <c r="U1373" s="43"/>
      <c r="V1373" s="43"/>
      <c r="W1373" s="43"/>
      <c r="X1373" s="43"/>
      <c r="Y1373" s="43"/>
      <c r="Z1373" s="43"/>
      <c r="AA1373" s="43"/>
      <c r="AC1373" s="43"/>
      <c r="AD1373" s="43"/>
    </row>
    <row r="1374" spans="1:30" x14ac:dyDescent="0.25">
      <c r="A1374" s="42" t="str">
        <f>_xlfn.XLOOKUP(StatementLookup[[#This Row],[TopicID]],TopicLookup[TopicID],TopicLookup[SyllabusSubject])</f>
        <v>Physics</v>
      </c>
      <c r="B1374" s="43">
        <f>_xlfn.XLOOKUP(StatementLookup[[#This Row],[TopicID]],TopicLookup[TopicID],TopicLookup[SyllabusKeyStage])</f>
        <v>4</v>
      </c>
      <c r="C1374" s="43" t="str">
        <f>_xlfn.XLOOKUP(StatementLookup[[#This Row],[TopicID]],topics!I:I,topics!D:D)</f>
        <v>KS4.Physics</v>
      </c>
      <c r="D1374" s="43" t="str">
        <f>_xlfn.XLOOKUP(StatementLookup[[#This Row],[TopicID]],topics!I:I,topics!E:E)</f>
        <v>Y10.Physics</v>
      </c>
      <c r="E1374" s="44" t="s">
        <v>90</v>
      </c>
      <c r="F1374" s="36" t="s">
        <v>10</v>
      </c>
      <c r="G1374" s="45">
        <v>12</v>
      </c>
      <c r="H1374" s="36" t="s">
        <v>8</v>
      </c>
      <c r="I1374" s="46">
        <v>1</v>
      </c>
      <c r="J137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P12</v>
      </c>
      <c r="K137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P12.F</v>
      </c>
      <c r="L137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P12.F.1</v>
      </c>
      <c r="M1374" s="26" t="str">
        <f>IF(ISERROR(_xlfn.XLOOKUP(StatementLookup[[#This Row],[TopicID]],TopicLookup[TopicID],TopicLookup[TopicTitle])),"",_xlfn.XLOOKUP(StatementLookup[[#This Row],[TopicID]],TopicLookup[TopicID],TopicLookup[TopicTitle]))</f>
        <v>Magnetism And The Motor Effect</v>
      </c>
      <c r="N1374" s="27" t="str">
        <f>IF(ISERROR(_xlfn.XLOOKUP(StatementLookup[[#This Row],[LessonID]],LessonLookup[LessonID],LessonLookup[LessonTitle])),"",_xlfn.XLOOKUP(StatementLookup[[#This Row],[LessonID]],LessonLookup[LessonID],LessonLookup[LessonTitle]))</f>
        <v>Test feedback: P12 Magnetism And The Motor Effect</v>
      </c>
      <c r="O1374" s="1" t="str">
        <f>IF(StatementLookup[[#This Row],[LearningStatementEnter]]="",StatementLookup[[#This Row],[LearningStatementAuto]],StatementLookup[[#This Row],[LearningStatementEnter]])</f>
        <v>Review WWW &amp; EBI for topic P12 Magnetism And The Motor Effect</v>
      </c>
      <c r="P1374" s="1"/>
      <c r="Q1374" s="1" t="s">
        <v>2954</v>
      </c>
      <c r="R1374" s="1"/>
      <c r="S137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WWW &amp; EBI for topic P12 Magnetism And The Motor Effect</v>
      </c>
      <c r="T1374" s="43"/>
      <c r="U1374" s="43"/>
      <c r="V1374" s="43"/>
      <c r="W1374" s="43"/>
      <c r="X1374" s="43"/>
      <c r="Y1374" s="43"/>
      <c r="Z1374" s="43"/>
      <c r="AA1374" s="43"/>
      <c r="AC1374" s="43"/>
      <c r="AD1374" s="43"/>
    </row>
    <row r="1375" spans="1:30" x14ac:dyDescent="0.25">
      <c r="A1375" s="42" t="str">
        <f>_xlfn.XLOOKUP(StatementLookup[[#This Row],[TopicID]],TopicLookup[TopicID],TopicLookup[SyllabusSubject])</f>
        <v>Physics</v>
      </c>
      <c r="B1375" s="43">
        <f>_xlfn.XLOOKUP(StatementLookup[[#This Row],[TopicID]],TopicLookup[TopicID],TopicLookup[SyllabusKeyStage])</f>
        <v>4</v>
      </c>
      <c r="C1375" s="43" t="str">
        <f>_xlfn.XLOOKUP(StatementLookup[[#This Row],[TopicID]],topics!I:I,topics!D:D)</f>
        <v>KS4.Physics</v>
      </c>
      <c r="D1375" s="43" t="str">
        <f>_xlfn.XLOOKUP(StatementLookup[[#This Row],[TopicID]],topics!I:I,topics!E:E)</f>
        <v>Y10.Physics</v>
      </c>
      <c r="E1375" s="44" t="s">
        <v>90</v>
      </c>
      <c r="F1375" s="36" t="s">
        <v>10</v>
      </c>
      <c r="G1375" s="45">
        <v>12</v>
      </c>
      <c r="H1375" s="36" t="s">
        <v>6</v>
      </c>
      <c r="I1375" s="46">
        <v>1</v>
      </c>
      <c r="J137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P12</v>
      </c>
      <c r="K137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P12.R</v>
      </c>
      <c r="L137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P12.R.1</v>
      </c>
      <c r="M1375" s="26" t="str">
        <f>IF(ISERROR(_xlfn.XLOOKUP(StatementLookup[[#This Row],[TopicID]],TopicLookup[TopicID],TopicLookup[TopicTitle])),"",_xlfn.XLOOKUP(StatementLookup[[#This Row],[TopicID]],TopicLookup[TopicID],TopicLookup[TopicTitle]))</f>
        <v>Magnetism And The Motor Effect</v>
      </c>
      <c r="N1375" s="27" t="str">
        <f>IF(ISERROR(_xlfn.XLOOKUP(StatementLookup[[#This Row],[LessonID]],LessonLookup[LessonID],LessonLookup[LessonTitle])),"",_xlfn.XLOOKUP(StatementLookup[[#This Row],[LessonID]],LessonLookup[LessonID],LessonLookup[LessonTitle]))</f>
        <v>Revision of topic P12 Magnetism And The Motor Effect</v>
      </c>
      <c r="O1375" s="1" t="str">
        <f>IF(StatementLookup[[#This Row],[LearningStatementEnter]]="",StatementLookup[[#This Row],[LearningStatementAuto]],StatementLookup[[#This Row],[LearningStatementEnter]])</f>
        <v>Review topic P12 Magnetism And The Motor Effect</v>
      </c>
      <c r="P1375" s="1"/>
      <c r="Q1375" s="1" t="s">
        <v>2954</v>
      </c>
      <c r="R1375" s="1"/>
      <c r="S137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topic P12 Magnetism And The Motor Effect</v>
      </c>
      <c r="T1375" s="43"/>
      <c r="U1375" s="43"/>
      <c r="V1375" s="43"/>
      <c r="W1375" s="43"/>
      <c r="X1375" s="43"/>
      <c r="Y1375" s="43"/>
      <c r="Z1375" s="43"/>
      <c r="AA1375" s="43"/>
      <c r="AC1375" s="43"/>
      <c r="AD1375" s="43"/>
    </row>
    <row r="1376" spans="1:30" x14ac:dyDescent="0.25">
      <c r="A1376" s="42" t="str">
        <f>_xlfn.XLOOKUP(StatementLookup[[#This Row],[TopicID]],TopicLookup[TopicID],TopicLookup[SyllabusSubject])</f>
        <v>Physics</v>
      </c>
      <c r="B1376" s="43">
        <f>_xlfn.XLOOKUP(StatementLookup[[#This Row],[TopicID]],TopicLookup[TopicID],TopicLookup[SyllabusKeyStage])</f>
        <v>4</v>
      </c>
      <c r="C1376" s="43" t="str">
        <f>_xlfn.XLOOKUP(StatementLookup[[#This Row],[TopicID]],topics!I:I,topics!D:D)</f>
        <v>KS4.Physics</v>
      </c>
      <c r="D1376" s="43" t="str">
        <f>_xlfn.XLOOKUP(StatementLookup[[#This Row],[TopicID]],topics!I:I,topics!E:E)</f>
        <v>Y10.Physics</v>
      </c>
      <c r="E1376" s="44" t="s">
        <v>90</v>
      </c>
      <c r="F1376" s="36" t="s">
        <v>10</v>
      </c>
      <c r="G1376" s="45">
        <v>12</v>
      </c>
      <c r="H1376" s="36" t="s">
        <v>7</v>
      </c>
      <c r="I1376" s="46">
        <v>1</v>
      </c>
      <c r="J137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P12</v>
      </c>
      <c r="K137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P12.T</v>
      </c>
      <c r="L137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P12.T.1</v>
      </c>
      <c r="M1376" s="26" t="str">
        <f>IF(ISERROR(_xlfn.XLOOKUP(StatementLookup[[#This Row],[TopicID]],TopicLookup[TopicID],TopicLookup[TopicTitle])),"",_xlfn.XLOOKUP(StatementLookup[[#This Row],[TopicID]],TopicLookup[TopicID],TopicLookup[TopicTitle]))</f>
        <v>Magnetism And The Motor Effect</v>
      </c>
      <c r="N1376" s="27" t="str">
        <f>IF(ISERROR(_xlfn.XLOOKUP(StatementLookup[[#This Row],[LessonID]],LessonLookup[LessonID],LessonLookup[LessonTitle])),"",_xlfn.XLOOKUP(StatementLookup[[#This Row],[LessonID]],LessonLookup[LessonID],LessonLookup[LessonTitle]))</f>
        <v>Topic test: P12 Magnetism And The Motor Effect</v>
      </c>
      <c r="O1376" s="1" t="str">
        <f>IF(StatementLookup[[#This Row],[LearningStatementEnter]]="",StatementLookup[[#This Row],[LearningStatementAuto]],StatementLookup[[#This Row],[LearningStatementEnter]])</f>
        <v>Test understanding of topic P12 Magnetism And The Motor Effect</v>
      </c>
      <c r="P1376" s="1"/>
      <c r="Q1376" s="1" t="s">
        <v>2954</v>
      </c>
      <c r="R1376" s="1"/>
      <c r="S137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Test understanding of topic P12 Magnetism And The Motor Effect</v>
      </c>
      <c r="T1376" s="43"/>
      <c r="U1376" s="43"/>
      <c r="V1376" s="43"/>
      <c r="W1376" s="43"/>
      <c r="X1376" s="43"/>
      <c r="Y1376" s="43"/>
      <c r="Z1376" s="43"/>
      <c r="AA1376" s="43"/>
      <c r="AC1376" s="43"/>
      <c r="AD1376" s="43"/>
    </row>
    <row r="1377" spans="1:30" x14ac:dyDescent="0.25">
      <c r="A1377" s="42" t="str">
        <f>_xlfn.XLOOKUP(StatementLookup[[#This Row],[TopicID]],TopicLookup[TopicID],TopicLookup[SyllabusSubject])</f>
        <v>Physics</v>
      </c>
      <c r="B1377" s="43">
        <f>_xlfn.XLOOKUP(StatementLookup[[#This Row],[TopicID]],TopicLookup[TopicID],TopicLookup[SyllabusKeyStage])</f>
        <v>4</v>
      </c>
      <c r="C1377" s="43" t="str">
        <f>_xlfn.XLOOKUP(StatementLookup[[#This Row],[TopicID]],topics!I:I,topics!D:D)</f>
        <v>KS4.Physics</v>
      </c>
      <c r="D1377" s="43" t="str">
        <f>_xlfn.XLOOKUP(StatementLookup[[#This Row],[TopicID]],topics!I:I,topics!E:E)</f>
        <v>Y11.Physics</v>
      </c>
      <c r="E1377" s="44" t="s">
        <v>90</v>
      </c>
      <c r="F1377" s="36" t="s">
        <v>10</v>
      </c>
      <c r="G1377" s="45">
        <v>13</v>
      </c>
      <c r="H1377" s="36">
        <v>1</v>
      </c>
      <c r="I1377" s="46">
        <v>1</v>
      </c>
      <c r="J137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P13</v>
      </c>
      <c r="K137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P13.1</v>
      </c>
      <c r="L137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P13.1.1</v>
      </c>
      <c r="M1377" s="26" t="str">
        <f>IF(ISERROR(_xlfn.XLOOKUP(StatementLookup[[#This Row],[TopicID]],TopicLookup[TopicID],TopicLookup[TopicTitle])),"",_xlfn.XLOOKUP(StatementLookup[[#This Row],[TopicID]],TopicLookup[TopicID],TopicLookup[TopicTitle]))</f>
        <v>Electromagnetic Induction</v>
      </c>
      <c r="N1377" s="27" t="str">
        <f>IF(ISERROR(_xlfn.XLOOKUP(StatementLookup[[#This Row],[LessonID]],LessonLookup[LessonID],LessonLookup[LessonTitle])),"",_xlfn.XLOOKUP(StatementLookup[[#This Row],[LessonID]],LessonLookup[LessonID],LessonLookup[LessonTitle]))</f>
        <v>Electromagnetic Induction</v>
      </c>
      <c r="O1377" s="1" t="str">
        <f>IF(StatementLookup[[#This Row],[LearningStatementEnter]]="",StatementLookup[[#This Row],[LearningStatementAuto]],StatementLookup[[#This Row],[LearningStatementEnter]])</f>
        <v>Describe how to produce an electric current by induction on a small scale</v>
      </c>
      <c r="P1377" s="1" t="s">
        <v>2311</v>
      </c>
      <c r="Q1377" s="1" t="s">
        <v>2953</v>
      </c>
      <c r="R1377" s="1"/>
      <c r="S137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77" s="43"/>
      <c r="U1377" s="43"/>
      <c r="V1377" s="43"/>
      <c r="W1377" s="43"/>
      <c r="X1377" s="43"/>
      <c r="Y1377" s="43"/>
      <c r="Z1377" s="43"/>
      <c r="AA1377" s="43"/>
      <c r="AC1377" s="43"/>
      <c r="AD1377" s="43"/>
    </row>
    <row r="1378" spans="1:30" x14ac:dyDescent="0.25">
      <c r="A1378" s="42" t="str">
        <f>_xlfn.XLOOKUP(StatementLookup[[#This Row],[TopicID]],TopicLookup[TopicID],TopicLookup[SyllabusSubject])</f>
        <v>Physics</v>
      </c>
      <c r="B1378" s="43">
        <f>_xlfn.XLOOKUP(StatementLookup[[#This Row],[TopicID]],TopicLookup[TopicID],TopicLookup[SyllabusKeyStage])</f>
        <v>4</v>
      </c>
      <c r="C1378" s="43" t="str">
        <f>_xlfn.XLOOKUP(StatementLookup[[#This Row],[TopicID]],topics!I:I,topics!D:D)</f>
        <v>KS4.Physics</v>
      </c>
      <c r="D1378" s="43" t="str">
        <f>_xlfn.XLOOKUP(StatementLookup[[#This Row],[TopicID]],topics!I:I,topics!E:E)</f>
        <v>Y11.Physics</v>
      </c>
      <c r="E1378" s="44" t="s">
        <v>90</v>
      </c>
      <c r="F1378" s="36" t="s">
        <v>10</v>
      </c>
      <c r="G1378" s="45">
        <v>13</v>
      </c>
      <c r="H1378" s="36">
        <v>1</v>
      </c>
      <c r="I1378" s="46">
        <v>2</v>
      </c>
      <c r="J137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P13</v>
      </c>
      <c r="K137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P13.1</v>
      </c>
      <c r="L137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P13.1.2</v>
      </c>
      <c r="M1378" s="26" t="str">
        <f>IF(ISERROR(_xlfn.XLOOKUP(StatementLookup[[#This Row],[TopicID]],TopicLookup[TopicID],TopicLookup[TopicTitle])),"",_xlfn.XLOOKUP(StatementLookup[[#This Row],[TopicID]],TopicLookup[TopicID],TopicLookup[TopicTitle]))</f>
        <v>Electromagnetic Induction</v>
      </c>
      <c r="N1378" s="27" t="str">
        <f>IF(ISERROR(_xlfn.XLOOKUP(StatementLookup[[#This Row],[LessonID]],LessonLookup[LessonID],LessonLookup[LessonTitle])),"",_xlfn.XLOOKUP(StatementLookup[[#This Row],[LessonID]],LessonLookup[LessonID],LessonLookup[LessonTitle]))</f>
        <v>Electromagnetic Induction</v>
      </c>
      <c r="O1378" s="1" t="str">
        <f>IF(StatementLookup[[#This Row],[LearningStatementEnter]]="",StatementLookup[[#This Row],[LearningStatementAuto]],StatementLookup[[#This Row],[LearningStatementEnter]])</f>
        <v>Describe how electromagnetic induction is used in alternators and dynamos</v>
      </c>
      <c r="P1378" s="1" t="s">
        <v>2312</v>
      </c>
      <c r="Q1378" s="1" t="s">
        <v>2953</v>
      </c>
      <c r="R1378" s="1"/>
      <c r="S137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78" s="43"/>
      <c r="U1378" s="43"/>
      <c r="V1378" s="43"/>
      <c r="W1378" s="43"/>
      <c r="X1378" s="43"/>
      <c r="Y1378" s="43"/>
      <c r="Z1378" s="43"/>
      <c r="AA1378" s="43"/>
      <c r="AC1378" s="43"/>
      <c r="AD1378" s="43"/>
    </row>
    <row r="1379" spans="1:30" x14ac:dyDescent="0.25">
      <c r="A1379" s="42" t="str">
        <f>_xlfn.XLOOKUP(StatementLookup[[#This Row],[TopicID]],TopicLookup[TopicID],TopicLookup[SyllabusSubject])</f>
        <v>Physics</v>
      </c>
      <c r="B1379" s="43">
        <f>_xlfn.XLOOKUP(StatementLookup[[#This Row],[TopicID]],TopicLookup[TopicID],TopicLookup[SyllabusKeyStage])</f>
        <v>4</v>
      </c>
      <c r="C1379" s="43" t="str">
        <f>_xlfn.XLOOKUP(StatementLookup[[#This Row],[TopicID]],topics!I:I,topics!D:D)</f>
        <v>KS4.Physics</v>
      </c>
      <c r="D1379" s="43" t="str">
        <f>_xlfn.XLOOKUP(StatementLookup[[#This Row],[TopicID]],topics!I:I,topics!E:E)</f>
        <v>Y11.Physics</v>
      </c>
      <c r="E1379" s="44" t="s">
        <v>90</v>
      </c>
      <c r="F1379" s="36" t="s">
        <v>10</v>
      </c>
      <c r="G1379" s="45">
        <v>13</v>
      </c>
      <c r="H1379" s="36">
        <v>1</v>
      </c>
      <c r="I1379" s="46">
        <v>3</v>
      </c>
      <c r="J137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P13</v>
      </c>
      <c r="K137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P13.1</v>
      </c>
      <c r="L137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P13.1.3</v>
      </c>
      <c r="M1379" s="26" t="str">
        <f>IF(ISERROR(_xlfn.XLOOKUP(StatementLookup[[#This Row],[TopicID]],TopicLookup[TopicID],TopicLookup[TopicTitle])),"",_xlfn.XLOOKUP(StatementLookup[[#This Row],[TopicID]],TopicLookup[TopicID],TopicLookup[TopicTitle]))</f>
        <v>Electromagnetic Induction</v>
      </c>
      <c r="N1379" s="27" t="str">
        <f>IF(ISERROR(_xlfn.XLOOKUP(StatementLookup[[#This Row],[LessonID]],LessonLookup[LessonID],LessonLookup[LessonTitle])),"",_xlfn.XLOOKUP(StatementLookup[[#This Row],[LessonID]],LessonLookup[LessonID],LessonLookup[LessonTitle]))</f>
        <v>Electromagnetic Induction</v>
      </c>
      <c r="O1379" s="1" t="str">
        <f>IF(StatementLookup[[#This Row],[LearningStatementEnter]]="",StatementLookup[[#This Row],[LearningStatementAuto]],StatementLookup[[#This Row],[LearningStatementEnter]])</f>
        <v>Describe how different factors affect the size and direction of an induced current</v>
      </c>
      <c r="P1379" s="1" t="s">
        <v>2313</v>
      </c>
      <c r="Q1379" s="1" t="s">
        <v>2953</v>
      </c>
      <c r="R1379" s="1"/>
      <c r="S137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79" s="43"/>
      <c r="U1379" s="43"/>
      <c r="V1379" s="43"/>
      <c r="W1379" s="43"/>
      <c r="X1379" s="43"/>
      <c r="Y1379" s="43"/>
      <c r="Z1379" s="43"/>
      <c r="AA1379" s="43"/>
      <c r="AC1379" s="43"/>
      <c r="AD1379" s="43"/>
    </row>
    <row r="1380" spans="1:30" x14ac:dyDescent="0.25">
      <c r="A1380" s="42" t="str">
        <f>_xlfn.XLOOKUP(StatementLookup[[#This Row],[TopicID]],TopicLookup[TopicID],TopicLookup[SyllabusSubject])</f>
        <v>Physics</v>
      </c>
      <c r="B1380" s="43">
        <f>_xlfn.XLOOKUP(StatementLookup[[#This Row],[TopicID]],TopicLookup[TopicID],TopicLookup[SyllabusKeyStage])</f>
        <v>4</v>
      </c>
      <c r="C1380" s="43" t="str">
        <f>_xlfn.XLOOKUP(StatementLookup[[#This Row],[TopicID]],topics!I:I,topics!D:D)</f>
        <v>KS4.Physics</v>
      </c>
      <c r="D1380" s="43" t="str">
        <f>_xlfn.XLOOKUP(StatementLookup[[#This Row],[TopicID]],topics!I:I,topics!E:E)</f>
        <v>Y11.Physics</v>
      </c>
      <c r="E1380" s="44" t="s">
        <v>90</v>
      </c>
      <c r="F1380" s="36" t="s">
        <v>10</v>
      </c>
      <c r="G1380" s="45">
        <v>13</v>
      </c>
      <c r="H1380" s="36">
        <v>1</v>
      </c>
      <c r="I1380" s="46">
        <v>4</v>
      </c>
      <c r="J138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P13</v>
      </c>
      <c r="K138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P13.1</v>
      </c>
      <c r="L138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P13.1.4</v>
      </c>
      <c r="M1380" s="26" t="str">
        <f>IF(ISERROR(_xlfn.XLOOKUP(StatementLookup[[#This Row],[TopicID]],TopicLookup[TopicID],TopicLookup[TopicTitle])),"",_xlfn.XLOOKUP(StatementLookup[[#This Row],[TopicID]],TopicLookup[TopicID],TopicLookup[TopicTitle]))</f>
        <v>Electromagnetic Induction</v>
      </c>
      <c r="N1380" s="27" t="str">
        <f>IF(ISERROR(_xlfn.XLOOKUP(StatementLookup[[#This Row],[LessonID]],LessonLookup[LessonID],LessonLookup[LessonTitle])),"",_xlfn.XLOOKUP(StatementLookup[[#This Row],[LessonID]],LessonLookup[LessonID],LessonLookup[LessonTitle]))</f>
        <v>Electromagnetic Induction</v>
      </c>
      <c r="O1380" s="1" t="str">
        <f>IF(StatementLookup[[#This Row],[LearningStatementEnter]]="",StatementLookup[[#This Row],[LearningStatementAuto]],StatementLookup[[#This Row],[LearningStatementEnter]])</f>
        <v>Describe how the magnetic field produced by an induced potential difference opposes the original change</v>
      </c>
      <c r="P1380" s="1" t="s">
        <v>2314</v>
      </c>
      <c r="Q1380" s="1" t="s">
        <v>2953</v>
      </c>
      <c r="R1380" s="1"/>
      <c r="S138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80" s="43"/>
      <c r="U1380" s="43"/>
      <c r="V1380" s="43"/>
      <c r="W1380" s="43"/>
      <c r="X1380" s="43"/>
      <c r="Y1380" s="43"/>
      <c r="Z1380" s="43"/>
      <c r="AA1380" s="43"/>
      <c r="AC1380" s="43"/>
      <c r="AD1380" s="43"/>
    </row>
    <row r="1381" spans="1:30" x14ac:dyDescent="0.25">
      <c r="A1381" s="42" t="str">
        <f>_xlfn.XLOOKUP(StatementLookup[[#This Row],[TopicID]],TopicLookup[TopicID],TopicLookup[SyllabusSubject])</f>
        <v>Physics</v>
      </c>
      <c r="B1381" s="43">
        <f>_xlfn.XLOOKUP(StatementLookup[[#This Row],[TopicID]],TopicLookup[TopicID],TopicLookup[SyllabusKeyStage])</f>
        <v>4</v>
      </c>
      <c r="C1381" s="43" t="str">
        <f>_xlfn.XLOOKUP(StatementLookup[[#This Row],[TopicID]],topics!I:I,topics!D:D)</f>
        <v>KS4.Physics</v>
      </c>
      <c r="D1381" s="43" t="str">
        <f>_xlfn.XLOOKUP(StatementLookup[[#This Row],[TopicID]],topics!I:I,topics!E:E)</f>
        <v>Y11.Physics</v>
      </c>
      <c r="E1381" s="44" t="s">
        <v>90</v>
      </c>
      <c r="F1381" s="36" t="s">
        <v>10</v>
      </c>
      <c r="G1381" s="45">
        <v>13</v>
      </c>
      <c r="H1381" s="36">
        <v>1</v>
      </c>
      <c r="I1381" s="46">
        <v>5</v>
      </c>
      <c r="J138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P13</v>
      </c>
      <c r="K138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P13.1</v>
      </c>
      <c r="L138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P13.1.5</v>
      </c>
      <c r="M1381" s="26" t="str">
        <f>IF(ISERROR(_xlfn.XLOOKUP(StatementLookup[[#This Row],[TopicID]],TopicLookup[TopicID],TopicLookup[TopicTitle])),"",_xlfn.XLOOKUP(StatementLookup[[#This Row],[TopicID]],TopicLookup[TopicID],TopicLookup[TopicTitle]))</f>
        <v>Electromagnetic Induction</v>
      </c>
      <c r="N1381" s="27" t="str">
        <f>IF(ISERROR(_xlfn.XLOOKUP(StatementLookup[[#This Row],[LessonID]],LessonLookup[LessonID],LessonLookup[LessonTitle])),"",_xlfn.XLOOKUP(StatementLookup[[#This Row],[LessonID]],LessonLookup[LessonID],LessonLookup[LessonTitle]))</f>
        <v>Electromagnetic Induction</v>
      </c>
      <c r="O1381" s="1" t="str">
        <f>IF(StatementLookup[[#This Row],[LearningStatementEnter]]="",StatementLookup[[#This Row],[LearningStatementAuto]],StatementLookup[[#This Row],[LearningStatementEnter]])</f>
        <v>Explain how microphones work in terms of changing pressure variations into variations in electric current</v>
      </c>
      <c r="P1381" s="1" t="s">
        <v>2315</v>
      </c>
      <c r="Q1381" s="1" t="s">
        <v>2953</v>
      </c>
      <c r="R1381" s="1"/>
      <c r="S138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81" s="43"/>
      <c r="U1381" s="43"/>
      <c r="V1381" s="43"/>
      <c r="W1381" s="43"/>
      <c r="X1381" s="43"/>
      <c r="Y1381" s="43"/>
      <c r="Z1381" s="43"/>
      <c r="AA1381" s="43"/>
      <c r="AC1381" s="43"/>
      <c r="AD1381" s="43"/>
    </row>
    <row r="1382" spans="1:30" x14ac:dyDescent="0.25">
      <c r="A1382" s="42" t="str">
        <f>_xlfn.XLOOKUP(StatementLookup[[#This Row],[TopicID]],TopicLookup[TopicID],TopicLookup[SyllabusSubject])</f>
        <v>Physics</v>
      </c>
      <c r="B1382" s="43">
        <f>_xlfn.XLOOKUP(StatementLookup[[#This Row],[TopicID]],TopicLookup[TopicID],TopicLookup[SyllabusKeyStage])</f>
        <v>4</v>
      </c>
      <c r="C1382" s="43" t="str">
        <f>_xlfn.XLOOKUP(StatementLookup[[#This Row],[TopicID]],topics!I:I,topics!D:D)</f>
        <v>KS4.Physics</v>
      </c>
      <c r="D1382" s="43" t="str">
        <f>_xlfn.XLOOKUP(StatementLookup[[#This Row],[TopicID]],topics!I:I,topics!E:E)</f>
        <v>Y11.Physics</v>
      </c>
      <c r="E1382" s="44" t="s">
        <v>90</v>
      </c>
      <c r="F1382" s="36" t="s">
        <v>10</v>
      </c>
      <c r="G1382" s="45">
        <v>13</v>
      </c>
      <c r="H1382" s="36">
        <v>1</v>
      </c>
      <c r="I1382" s="46">
        <v>6</v>
      </c>
      <c r="J138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P13</v>
      </c>
      <c r="K138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P13.1</v>
      </c>
      <c r="L138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P13.1.6</v>
      </c>
      <c r="M1382" s="26" t="str">
        <f>IF(ISERROR(_xlfn.XLOOKUP(StatementLookup[[#This Row],[TopicID]],TopicLookup[TopicID],TopicLookup[TopicTitle])),"",_xlfn.XLOOKUP(StatementLookup[[#This Row],[TopicID]],TopicLookup[TopicID],TopicLookup[TopicTitle]))</f>
        <v>Electromagnetic Induction</v>
      </c>
      <c r="N1382" s="27" t="str">
        <f>IF(ISERROR(_xlfn.XLOOKUP(StatementLookup[[#This Row],[LessonID]],LessonLookup[LessonID],LessonLookup[LessonTitle])),"",_xlfn.XLOOKUP(StatementLookup[[#This Row],[LessonID]],LessonLookup[LessonID],LessonLookup[LessonTitle]))</f>
        <v>Electromagnetic Induction</v>
      </c>
      <c r="O1382" s="1" t="str">
        <f>IF(StatementLookup[[#This Row],[LearningStatementEnter]]="",StatementLookup[[#This Row],[LearningStatementAuto]],StatementLookup[[#This Row],[LearningStatementEnter]])</f>
        <v>Explain how loudspeakers change variations in current to variations in air pressure</v>
      </c>
      <c r="P1382" s="1" t="s">
        <v>2316</v>
      </c>
      <c r="Q1382" s="1" t="s">
        <v>2953</v>
      </c>
      <c r="R1382" s="1"/>
      <c r="S138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82" s="43"/>
      <c r="U1382" s="43"/>
      <c r="V1382" s="43"/>
      <c r="W1382" s="43"/>
      <c r="X1382" s="43"/>
      <c r="Y1382" s="43"/>
      <c r="Z1382" s="43"/>
      <c r="AA1382" s="43"/>
      <c r="AC1382" s="43"/>
      <c r="AD1382" s="43"/>
    </row>
    <row r="1383" spans="1:30" x14ac:dyDescent="0.25">
      <c r="A1383" s="42" t="str">
        <f>_xlfn.XLOOKUP(StatementLookup[[#This Row],[TopicID]],TopicLookup[TopicID],TopicLookup[SyllabusSubject])</f>
        <v>Physics</v>
      </c>
      <c r="B1383" s="43">
        <f>_xlfn.XLOOKUP(StatementLookup[[#This Row],[TopicID]],TopicLookup[TopicID],TopicLookup[SyllabusKeyStage])</f>
        <v>4</v>
      </c>
      <c r="C1383" s="43" t="str">
        <f>_xlfn.XLOOKUP(StatementLookup[[#This Row],[TopicID]],topics!I:I,topics!D:D)</f>
        <v>KS4.Physics</v>
      </c>
      <c r="D1383" s="43" t="str">
        <f>_xlfn.XLOOKUP(StatementLookup[[#This Row],[TopicID]],topics!I:I,topics!E:E)</f>
        <v>Y11.Physics</v>
      </c>
      <c r="E1383" s="44" t="s">
        <v>90</v>
      </c>
      <c r="F1383" s="36" t="s">
        <v>10</v>
      </c>
      <c r="G1383" s="45">
        <v>13</v>
      </c>
      <c r="H1383" s="36">
        <v>2</v>
      </c>
      <c r="I1383" s="46">
        <v>1</v>
      </c>
      <c r="J138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P13</v>
      </c>
      <c r="K138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P13.2</v>
      </c>
      <c r="L138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P13.2.1</v>
      </c>
      <c r="M1383" s="26" t="str">
        <f>IF(ISERROR(_xlfn.XLOOKUP(StatementLookup[[#This Row],[TopicID]],TopicLookup[TopicID],TopicLookup[TopicTitle])),"",_xlfn.XLOOKUP(StatementLookup[[#This Row],[TopicID]],TopicLookup[TopicID],TopicLookup[TopicTitle]))</f>
        <v>Electromagnetic Induction</v>
      </c>
      <c r="N1383" s="27" t="str">
        <f>IF(ISERROR(_xlfn.XLOOKUP(StatementLookup[[#This Row],[LessonID]],LessonLookup[LessonID],LessonLookup[LessonTitle])),"",_xlfn.XLOOKUP(StatementLookup[[#This Row],[LessonID]],LessonLookup[LessonID],LessonLookup[LessonTitle]))</f>
        <v>The National Grid</v>
      </c>
      <c r="O1383" s="1" t="str">
        <f>IF(StatementLookup[[#This Row],[LearningStatementEnter]]="",StatementLookup[[#This Row],[LearningStatementAuto]],StatementLookup[[#This Row],[LearningStatementEnter]])</f>
        <v>Explain how a transformer works</v>
      </c>
      <c r="P1383" s="1" t="s">
        <v>2317</v>
      </c>
      <c r="Q1383" s="1" t="s">
        <v>2953</v>
      </c>
      <c r="R1383" s="1"/>
      <c r="S138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83" s="43"/>
      <c r="U1383" s="43"/>
      <c r="V1383" s="43"/>
      <c r="W1383" s="43"/>
      <c r="X1383" s="43"/>
      <c r="Y1383" s="43"/>
      <c r="Z1383" s="43"/>
      <c r="AA1383" s="43"/>
      <c r="AC1383" s="43"/>
      <c r="AD1383" s="43"/>
    </row>
    <row r="1384" spans="1:30" x14ac:dyDescent="0.25">
      <c r="A1384" s="42" t="str">
        <f>_xlfn.XLOOKUP(StatementLookup[[#This Row],[TopicID]],TopicLookup[TopicID],TopicLookup[SyllabusSubject])</f>
        <v>Physics</v>
      </c>
      <c r="B1384" s="43">
        <f>_xlfn.XLOOKUP(StatementLookup[[#This Row],[TopicID]],TopicLookup[TopicID],TopicLookup[SyllabusKeyStage])</f>
        <v>4</v>
      </c>
      <c r="C1384" s="43" t="str">
        <f>_xlfn.XLOOKUP(StatementLookup[[#This Row],[TopicID]],topics!I:I,topics!D:D)</f>
        <v>KS4.Physics</v>
      </c>
      <c r="D1384" s="43" t="str">
        <f>_xlfn.XLOOKUP(StatementLookup[[#This Row],[TopicID]],topics!I:I,topics!E:E)</f>
        <v>Y11.Physics</v>
      </c>
      <c r="E1384" s="44" t="s">
        <v>90</v>
      </c>
      <c r="F1384" s="36" t="s">
        <v>10</v>
      </c>
      <c r="G1384" s="45">
        <v>13</v>
      </c>
      <c r="H1384" s="36">
        <v>2</v>
      </c>
      <c r="I1384" s="46">
        <v>2</v>
      </c>
      <c r="J138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P13</v>
      </c>
      <c r="K138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P13.2</v>
      </c>
      <c r="L138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P13.2.2</v>
      </c>
      <c r="M1384" s="26" t="str">
        <f>IF(ISERROR(_xlfn.XLOOKUP(StatementLookup[[#This Row],[TopicID]],TopicLookup[TopicID],TopicLookup[TopicTitle])),"",_xlfn.XLOOKUP(StatementLookup[[#This Row],[TopicID]],TopicLookup[TopicID],TopicLookup[TopicTitle]))</f>
        <v>Electromagnetic Induction</v>
      </c>
      <c r="N1384" s="27" t="str">
        <f>IF(ISERROR(_xlfn.XLOOKUP(StatementLookup[[#This Row],[LessonID]],LessonLookup[LessonID],LessonLookup[LessonTitle])),"",_xlfn.XLOOKUP(StatementLookup[[#This Row],[LessonID]],LessonLookup[LessonID],LessonLookup[LessonTitle]))</f>
        <v>The National Grid</v>
      </c>
      <c r="O1384" s="1" t="str">
        <f>IF(StatementLookup[[#This Row],[LearningStatementEnter]]="",StatementLookup[[#This Row],[LearningStatementAuto]],StatementLookup[[#This Row],[LearningStatementEnter]])</f>
        <v>Recall that transformers can change the voltage of an alternating current</v>
      </c>
      <c r="P1384" s="1" t="s">
        <v>2318</v>
      </c>
      <c r="Q1384" s="1" t="s">
        <v>2953</v>
      </c>
      <c r="R1384" s="1"/>
      <c r="S138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84" s="43"/>
      <c r="U1384" s="43"/>
      <c r="V1384" s="43"/>
      <c r="W1384" s="43"/>
      <c r="X1384" s="43"/>
      <c r="Y1384" s="43"/>
      <c r="Z1384" s="43"/>
      <c r="AA1384" s="43"/>
      <c r="AC1384" s="43"/>
      <c r="AD1384" s="43"/>
    </row>
    <row r="1385" spans="1:30" x14ac:dyDescent="0.25">
      <c r="A1385" s="42" t="str">
        <f>_xlfn.XLOOKUP(StatementLookup[[#This Row],[TopicID]],TopicLookup[TopicID],TopicLookup[SyllabusSubject])</f>
        <v>Physics</v>
      </c>
      <c r="B1385" s="43">
        <f>_xlfn.XLOOKUP(StatementLookup[[#This Row],[TopicID]],TopicLookup[TopicID],TopicLookup[SyllabusKeyStage])</f>
        <v>4</v>
      </c>
      <c r="C1385" s="43" t="str">
        <f>_xlfn.XLOOKUP(StatementLookup[[#This Row],[TopicID]],topics!I:I,topics!D:D)</f>
        <v>KS4.Physics</v>
      </c>
      <c r="D1385" s="43" t="str">
        <f>_xlfn.XLOOKUP(StatementLookup[[#This Row],[TopicID]],topics!I:I,topics!E:E)</f>
        <v>Y11.Physics</v>
      </c>
      <c r="E1385" s="44" t="s">
        <v>90</v>
      </c>
      <c r="F1385" s="36" t="s">
        <v>10</v>
      </c>
      <c r="G1385" s="45">
        <v>13</v>
      </c>
      <c r="H1385" s="36">
        <v>2</v>
      </c>
      <c r="I1385" s="46">
        <v>3</v>
      </c>
      <c r="J138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P13</v>
      </c>
      <c r="K138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P13.2</v>
      </c>
      <c r="L138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P13.2.3</v>
      </c>
      <c r="M1385" s="26" t="str">
        <f>IF(ISERROR(_xlfn.XLOOKUP(StatementLookup[[#This Row],[TopicID]],TopicLookup[TopicID],TopicLookup[TopicTitle])),"",_xlfn.XLOOKUP(StatementLookup[[#This Row],[TopicID]],TopicLookup[TopicID],TopicLookup[TopicTitle]))</f>
        <v>Electromagnetic Induction</v>
      </c>
      <c r="N1385" s="27" t="str">
        <f>IF(ISERROR(_xlfn.XLOOKUP(StatementLookup[[#This Row],[LessonID]],LessonLookup[LessonID],LessonLookup[LessonTitle])),"",_xlfn.XLOOKUP(StatementLookup[[#This Row],[LessonID]],LessonLookup[LessonID],LessonLookup[LessonTitle]))</f>
        <v>The National Grid</v>
      </c>
      <c r="O1385" s="1" t="str">
        <f>IF(StatementLookup[[#This Row],[LearningStatementEnter]]="",StatementLookup[[#This Row],[LearningStatementAuto]],StatementLookup[[#This Row],[LearningStatementEnter]])</f>
        <v>Use the turns ratio equation for transformers</v>
      </c>
      <c r="P1385" s="1" t="s">
        <v>2319</v>
      </c>
      <c r="Q1385" s="1" t="s">
        <v>2953</v>
      </c>
      <c r="R1385" s="1"/>
      <c r="S138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85" s="43"/>
      <c r="U1385" s="43"/>
      <c r="V1385" s="43"/>
      <c r="W1385" s="43"/>
      <c r="X1385" s="43"/>
      <c r="Y1385" s="43"/>
      <c r="Z1385" s="43"/>
      <c r="AA1385" s="43"/>
      <c r="AC1385" s="43"/>
      <c r="AD1385" s="43"/>
    </row>
    <row r="1386" spans="1:30" x14ac:dyDescent="0.25">
      <c r="A1386" s="42" t="str">
        <f>_xlfn.XLOOKUP(StatementLookup[[#This Row],[TopicID]],TopicLookup[TopicID],TopicLookup[SyllabusSubject])</f>
        <v>Physics</v>
      </c>
      <c r="B1386" s="43">
        <f>_xlfn.XLOOKUP(StatementLookup[[#This Row],[TopicID]],TopicLookup[TopicID],TopicLookup[SyllabusKeyStage])</f>
        <v>4</v>
      </c>
      <c r="C1386" s="43" t="str">
        <f>_xlfn.XLOOKUP(StatementLookup[[#This Row],[TopicID]],topics!I:I,topics!D:D)</f>
        <v>KS4.Physics</v>
      </c>
      <c r="D1386" s="43" t="str">
        <f>_xlfn.XLOOKUP(StatementLookup[[#This Row],[TopicID]],topics!I:I,topics!E:E)</f>
        <v>Y11.Physics</v>
      </c>
      <c r="E1386" s="44" t="s">
        <v>90</v>
      </c>
      <c r="F1386" s="36" t="s">
        <v>10</v>
      </c>
      <c r="G1386" s="45">
        <v>13</v>
      </c>
      <c r="H1386" s="36">
        <v>2</v>
      </c>
      <c r="I1386" s="46">
        <v>4</v>
      </c>
      <c r="J138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P13</v>
      </c>
      <c r="K138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P13.2</v>
      </c>
      <c r="L138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P13.2.4</v>
      </c>
      <c r="M1386" s="26" t="str">
        <f>IF(ISERROR(_xlfn.XLOOKUP(StatementLookup[[#This Row],[TopicID]],TopicLookup[TopicID],TopicLookup[TopicTitle])),"",_xlfn.XLOOKUP(StatementLookup[[#This Row],[TopicID]],TopicLookup[TopicID],TopicLookup[TopicTitle]))</f>
        <v>Electromagnetic Induction</v>
      </c>
      <c r="N1386" s="27" t="str">
        <f>IF(ISERROR(_xlfn.XLOOKUP(StatementLookup[[#This Row],[LessonID]],LessonLookup[LessonID],LessonLookup[LessonTitle])),"",_xlfn.XLOOKUP(StatementLookup[[#This Row],[LessonID]],LessonLookup[LessonID],LessonLookup[LessonTitle]))</f>
        <v>The National Grid</v>
      </c>
      <c r="O1386" s="1" t="str">
        <f>IF(StatementLookup[[#This Row],[LearningStatementEnter]]="",StatementLookup[[#This Row],[LearningStatementAuto]],StatementLookup[[#This Row],[LearningStatementEnter]])</f>
        <v>Describe how the national grid transmits electricity around the country</v>
      </c>
      <c r="P1386" s="1" t="s">
        <v>2320</v>
      </c>
      <c r="Q1386" s="1" t="s">
        <v>2953</v>
      </c>
      <c r="R1386" s="1"/>
      <c r="S138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86" s="43"/>
      <c r="U1386" s="43"/>
      <c r="V1386" s="43"/>
      <c r="W1386" s="43"/>
      <c r="X1386" s="43"/>
      <c r="Y1386" s="43"/>
      <c r="Z1386" s="43"/>
      <c r="AA1386" s="43"/>
      <c r="AC1386" s="43"/>
      <c r="AD1386" s="43"/>
    </row>
    <row r="1387" spans="1:30" x14ac:dyDescent="0.25">
      <c r="A1387" s="42" t="str">
        <f>_xlfn.XLOOKUP(StatementLookup[[#This Row],[TopicID]],TopicLookup[TopicID],TopicLookup[SyllabusSubject])</f>
        <v>Physics</v>
      </c>
      <c r="B1387" s="43">
        <f>_xlfn.XLOOKUP(StatementLookup[[#This Row],[TopicID]],TopicLookup[TopicID],TopicLookup[SyllabusKeyStage])</f>
        <v>4</v>
      </c>
      <c r="C1387" s="43" t="str">
        <f>_xlfn.XLOOKUP(StatementLookup[[#This Row],[TopicID]],topics!I:I,topics!D:D)</f>
        <v>KS4.Physics</v>
      </c>
      <c r="D1387" s="43" t="str">
        <f>_xlfn.XLOOKUP(StatementLookup[[#This Row],[TopicID]],topics!I:I,topics!E:E)</f>
        <v>Y11.Physics</v>
      </c>
      <c r="E1387" s="44" t="s">
        <v>90</v>
      </c>
      <c r="F1387" s="36" t="s">
        <v>10</v>
      </c>
      <c r="G1387" s="45">
        <v>13</v>
      </c>
      <c r="H1387" s="36">
        <v>2</v>
      </c>
      <c r="I1387" s="46">
        <v>5</v>
      </c>
      <c r="J138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P13</v>
      </c>
      <c r="K138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P13.2</v>
      </c>
      <c r="L138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P13.2.5</v>
      </c>
      <c r="M1387" s="26" t="str">
        <f>IF(ISERROR(_xlfn.XLOOKUP(StatementLookup[[#This Row],[TopicID]],TopicLookup[TopicID],TopicLookup[TopicTitle])),"",_xlfn.XLOOKUP(StatementLookup[[#This Row],[TopicID]],TopicLookup[TopicID],TopicLookup[TopicTitle]))</f>
        <v>Electromagnetic Induction</v>
      </c>
      <c r="N1387" s="27" t="str">
        <f>IF(ISERROR(_xlfn.XLOOKUP(StatementLookup[[#This Row],[LessonID]],LessonLookup[LessonID],LessonLookup[LessonTitle])),"",_xlfn.XLOOKUP(StatementLookup[[#This Row],[LessonID]],LessonLookup[LessonID],LessonLookup[LessonTitle]))</f>
        <v>The National Grid</v>
      </c>
      <c r="O1387" s="1" t="str">
        <f>IF(StatementLookup[[#This Row],[LearningStatementEnter]]="",StatementLookup[[#This Row],[LearningStatementAuto]],StatementLookup[[#This Row],[LearningStatementEnter]])</f>
        <v>Explain why step-up and step-down transformers are used in the national grid</v>
      </c>
      <c r="P1387" s="1" t="s">
        <v>2321</v>
      </c>
      <c r="Q1387" s="1" t="s">
        <v>2953</v>
      </c>
      <c r="R1387" s="1"/>
      <c r="S138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87" s="43"/>
      <c r="U1387" s="43"/>
      <c r="V1387" s="43"/>
      <c r="W1387" s="43"/>
      <c r="X1387" s="43"/>
      <c r="Y1387" s="43"/>
      <c r="Z1387" s="43"/>
      <c r="AA1387" s="43"/>
      <c r="AC1387" s="43"/>
      <c r="AD1387" s="43"/>
    </row>
    <row r="1388" spans="1:30" x14ac:dyDescent="0.25">
      <c r="A1388" s="42" t="str">
        <f>_xlfn.XLOOKUP(StatementLookup[[#This Row],[TopicID]],TopicLookup[TopicID],TopicLookup[SyllabusSubject])</f>
        <v>Physics</v>
      </c>
      <c r="B1388" s="43">
        <f>_xlfn.XLOOKUP(StatementLookup[[#This Row],[TopicID]],TopicLookup[TopicID],TopicLookup[SyllabusKeyStage])</f>
        <v>4</v>
      </c>
      <c r="C1388" s="43" t="str">
        <f>_xlfn.XLOOKUP(StatementLookup[[#This Row],[TopicID]],topics!I:I,topics!D:D)</f>
        <v>KS4.Physics</v>
      </c>
      <c r="D1388" s="43" t="str">
        <f>_xlfn.XLOOKUP(StatementLookup[[#This Row],[TopicID]],topics!I:I,topics!E:E)</f>
        <v>Y11.Physics</v>
      </c>
      <c r="E1388" s="44" t="s">
        <v>90</v>
      </c>
      <c r="F1388" s="36" t="s">
        <v>10</v>
      </c>
      <c r="G1388" s="45">
        <v>13</v>
      </c>
      <c r="H1388" s="36">
        <v>3</v>
      </c>
      <c r="I1388" s="46">
        <v>1</v>
      </c>
      <c r="J138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P13</v>
      </c>
      <c r="K138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P13.3</v>
      </c>
      <c r="L138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P13.3.1</v>
      </c>
      <c r="M1388" s="26" t="str">
        <f>IF(ISERROR(_xlfn.XLOOKUP(StatementLookup[[#This Row],[TopicID]],TopicLookup[TopicID],TopicLookup[TopicTitle])),"",_xlfn.XLOOKUP(StatementLookup[[#This Row],[TopicID]],TopicLookup[TopicID],TopicLookup[TopicTitle]))</f>
        <v>Electromagnetic Induction</v>
      </c>
      <c r="N1388" s="27" t="str">
        <f>IF(ISERROR(_xlfn.XLOOKUP(StatementLookup[[#This Row],[LessonID]],LessonLookup[LessonID],LessonLookup[LessonTitle])),"",_xlfn.XLOOKUP(StatementLookup[[#This Row],[LessonID]],LessonLookup[LessonID],LessonLookup[LessonTitle]))</f>
        <v>Transformers And Energy</v>
      </c>
      <c r="O1388" s="1" t="str">
        <f>IF(StatementLookup[[#This Row],[LearningStatementEnter]]="",StatementLookup[[#This Row],[LearningStatementAuto]],StatementLookup[[#This Row],[LearningStatementEnter]])</f>
        <v>Recall the law of conservation of energy</v>
      </c>
      <c r="P1388" s="1" t="s">
        <v>2322</v>
      </c>
      <c r="Q1388" s="1" t="s">
        <v>2953</v>
      </c>
      <c r="R1388" s="1"/>
      <c r="S138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88" s="43"/>
      <c r="U1388" s="43"/>
      <c r="V1388" s="43"/>
      <c r="W1388" s="43"/>
      <c r="X1388" s="43"/>
      <c r="Y1388" s="43"/>
      <c r="Z1388" s="43"/>
      <c r="AA1388" s="43"/>
      <c r="AC1388" s="43"/>
      <c r="AD1388" s="43"/>
    </row>
    <row r="1389" spans="1:30" x14ac:dyDescent="0.25">
      <c r="A1389" s="42" t="str">
        <f>_xlfn.XLOOKUP(StatementLookup[[#This Row],[TopicID]],TopicLookup[TopicID],TopicLookup[SyllabusSubject])</f>
        <v>Physics</v>
      </c>
      <c r="B1389" s="43">
        <f>_xlfn.XLOOKUP(StatementLookup[[#This Row],[TopicID]],TopicLookup[TopicID],TopicLookup[SyllabusKeyStage])</f>
        <v>4</v>
      </c>
      <c r="C1389" s="43" t="str">
        <f>_xlfn.XLOOKUP(StatementLookup[[#This Row],[TopicID]],topics!I:I,topics!D:D)</f>
        <v>KS4.Physics</v>
      </c>
      <c r="D1389" s="43" t="str">
        <f>_xlfn.XLOOKUP(StatementLookup[[#This Row],[TopicID]],topics!I:I,topics!E:E)</f>
        <v>Y11.Physics</v>
      </c>
      <c r="E1389" s="44" t="s">
        <v>90</v>
      </c>
      <c r="F1389" s="36" t="s">
        <v>10</v>
      </c>
      <c r="G1389" s="45">
        <v>13</v>
      </c>
      <c r="H1389" s="36">
        <v>3</v>
      </c>
      <c r="I1389" s="46">
        <v>2</v>
      </c>
      <c r="J138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P13</v>
      </c>
      <c r="K138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P13.3</v>
      </c>
      <c r="L138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P13.3.2</v>
      </c>
      <c r="M1389" s="26" t="str">
        <f>IF(ISERROR(_xlfn.XLOOKUP(StatementLookup[[#This Row],[TopicID]],TopicLookup[TopicID],TopicLookup[TopicTitle])),"",_xlfn.XLOOKUP(StatementLookup[[#This Row],[TopicID]],TopicLookup[TopicID],TopicLookup[TopicTitle]))</f>
        <v>Electromagnetic Induction</v>
      </c>
      <c r="N1389" s="27" t="str">
        <f>IF(ISERROR(_xlfn.XLOOKUP(StatementLookup[[#This Row],[LessonID]],LessonLookup[LessonID],LessonLookup[LessonTitle])),"",_xlfn.XLOOKUP(StatementLookup[[#This Row],[LessonID]],LessonLookup[LessonID],LessonLookup[LessonTitle]))</f>
        <v>Transformers And Energy</v>
      </c>
      <c r="O1389" s="1" t="str">
        <f>IF(StatementLookup[[#This Row],[LearningStatementEnter]]="",StatementLookup[[#This Row],[LearningStatementAuto]],StatementLookup[[#This Row],[LearningStatementEnter]])</f>
        <v>Recall that the power of an electric current is given by the current multiplied by the voltage</v>
      </c>
      <c r="P1389" s="1" t="s">
        <v>2323</v>
      </c>
      <c r="Q1389" s="1" t="s">
        <v>2953</v>
      </c>
      <c r="R1389" s="1"/>
      <c r="S138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89" s="43"/>
      <c r="U1389" s="43"/>
      <c r="V1389" s="43"/>
      <c r="W1389" s="43"/>
      <c r="X1389" s="43"/>
      <c r="Y1389" s="43"/>
      <c r="Z1389" s="43"/>
      <c r="AA1389" s="43"/>
      <c r="AC1389" s="43"/>
      <c r="AD1389" s="43"/>
    </row>
    <row r="1390" spans="1:30" x14ac:dyDescent="0.25">
      <c r="A1390" s="42" t="str">
        <f>_xlfn.XLOOKUP(StatementLookup[[#This Row],[TopicID]],TopicLookup[TopicID],TopicLookup[SyllabusSubject])</f>
        <v>Physics</v>
      </c>
      <c r="B1390" s="43">
        <f>_xlfn.XLOOKUP(StatementLookup[[#This Row],[TopicID]],TopicLookup[TopicID],TopicLookup[SyllabusKeyStage])</f>
        <v>4</v>
      </c>
      <c r="C1390" s="43" t="str">
        <f>_xlfn.XLOOKUP(StatementLookup[[#This Row],[TopicID]],topics!I:I,topics!D:D)</f>
        <v>KS4.Physics</v>
      </c>
      <c r="D1390" s="43" t="str">
        <f>_xlfn.XLOOKUP(StatementLookup[[#This Row],[TopicID]],topics!I:I,topics!E:E)</f>
        <v>Y11.Physics</v>
      </c>
      <c r="E1390" s="44" t="s">
        <v>90</v>
      </c>
      <c r="F1390" s="36" t="s">
        <v>10</v>
      </c>
      <c r="G1390" s="45">
        <v>13</v>
      </c>
      <c r="H1390" s="36">
        <v>3</v>
      </c>
      <c r="I1390" s="46">
        <v>3</v>
      </c>
      <c r="J139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P13</v>
      </c>
      <c r="K139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P13.3</v>
      </c>
      <c r="L139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P13.3.3</v>
      </c>
      <c r="M1390" s="26" t="str">
        <f>IF(ISERROR(_xlfn.XLOOKUP(StatementLookup[[#This Row],[TopicID]],TopicLookup[TopicID],TopicLookup[TopicTitle])),"",_xlfn.XLOOKUP(StatementLookup[[#This Row],[TopicID]],TopicLookup[TopicID],TopicLookup[TopicTitle]))</f>
        <v>Electromagnetic Induction</v>
      </c>
      <c r="N1390" s="27" t="str">
        <f>IF(ISERROR(_xlfn.XLOOKUP(StatementLookup[[#This Row],[LessonID]],LessonLookup[LessonID],LessonLookup[LessonTitle])),"",_xlfn.XLOOKUP(StatementLookup[[#This Row],[LessonID]],LessonLookup[LessonID],LessonLookup[LessonTitle]))</f>
        <v>Transformers And Energy</v>
      </c>
      <c r="O1390" s="1" t="str">
        <f>IF(StatementLookup[[#This Row],[LearningStatementEnter]]="",StatementLookup[[#This Row],[LearningStatementAuto]],StatementLookup[[#This Row],[LearningStatementEnter]])</f>
        <v>Use the power equation for transformers</v>
      </c>
      <c r="P1390" s="1" t="s">
        <v>2324</v>
      </c>
      <c r="Q1390" s="1" t="s">
        <v>2953</v>
      </c>
      <c r="R1390" s="1"/>
      <c r="S139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90" s="43"/>
      <c r="U1390" s="43"/>
      <c r="V1390" s="43"/>
      <c r="W1390" s="43"/>
      <c r="X1390" s="43"/>
      <c r="Y1390" s="43"/>
      <c r="Z1390" s="43"/>
      <c r="AA1390" s="43"/>
      <c r="AC1390" s="43"/>
      <c r="AD1390" s="43"/>
    </row>
    <row r="1391" spans="1:30" x14ac:dyDescent="0.25">
      <c r="A1391" s="42" t="str">
        <f>_xlfn.XLOOKUP(StatementLookup[[#This Row],[TopicID]],TopicLookup[TopicID],TopicLookup[SyllabusSubject])</f>
        <v>Physics</v>
      </c>
      <c r="B1391" s="43">
        <f>_xlfn.XLOOKUP(StatementLookup[[#This Row],[TopicID]],TopicLookup[TopicID],TopicLookup[SyllabusKeyStage])</f>
        <v>4</v>
      </c>
      <c r="C1391" s="43" t="str">
        <f>_xlfn.XLOOKUP(StatementLookup[[#This Row],[TopicID]],topics!I:I,topics!D:D)</f>
        <v>KS4.Physics</v>
      </c>
      <c r="D1391" s="43" t="str">
        <f>_xlfn.XLOOKUP(StatementLookup[[#This Row],[TopicID]],topics!I:I,topics!E:E)</f>
        <v>Y11.Physics</v>
      </c>
      <c r="E1391" s="44" t="s">
        <v>90</v>
      </c>
      <c r="F1391" s="36" t="s">
        <v>10</v>
      </c>
      <c r="G1391" s="45">
        <v>13</v>
      </c>
      <c r="H1391" s="36">
        <v>3</v>
      </c>
      <c r="I1391" s="46">
        <v>4</v>
      </c>
      <c r="J139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P13</v>
      </c>
      <c r="K139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P13.3</v>
      </c>
      <c r="L139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P13.3.4</v>
      </c>
      <c r="M1391" s="26" t="str">
        <f>IF(ISERROR(_xlfn.XLOOKUP(StatementLookup[[#This Row],[TopicID]],TopicLookup[TopicID],TopicLookup[TopicTitle])),"",_xlfn.XLOOKUP(StatementLookup[[#This Row],[TopicID]],TopicLookup[TopicID],TopicLookup[TopicTitle]))</f>
        <v>Electromagnetic Induction</v>
      </c>
      <c r="N1391" s="27" t="str">
        <f>IF(ISERROR(_xlfn.XLOOKUP(StatementLookup[[#This Row],[LessonID]],LessonLookup[LessonID],LessonLookup[LessonTitle])),"",_xlfn.XLOOKUP(StatementLookup[[#This Row],[LessonID]],LessonLookup[LessonID],LessonLookup[LessonTitle]))</f>
        <v>Transformers And Energy</v>
      </c>
      <c r="O1391" s="1" t="str">
        <f>IF(StatementLookup[[#This Row],[LearningStatementEnter]]="",StatementLookup[[#This Row],[LearningStatementAuto]],StatementLookup[[#This Row],[LearningStatementEnter]])</f>
        <v>Recall and use equations relating current, voltage, power and resistance</v>
      </c>
      <c r="P1391" s="1" t="s">
        <v>2325</v>
      </c>
      <c r="Q1391" s="1" t="s">
        <v>2953</v>
      </c>
      <c r="R1391" s="1"/>
      <c r="S139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91" s="43"/>
      <c r="U1391" s="43"/>
      <c r="V1391" s="43"/>
      <c r="W1391" s="43"/>
      <c r="X1391" s="43"/>
      <c r="Y1391" s="43"/>
      <c r="Z1391" s="43"/>
      <c r="AA1391" s="43"/>
      <c r="AC1391" s="43"/>
      <c r="AD1391" s="43"/>
    </row>
    <row r="1392" spans="1:30" x14ac:dyDescent="0.25">
      <c r="A1392" s="42" t="str">
        <f>_xlfn.XLOOKUP(StatementLookup[[#This Row],[TopicID]],TopicLookup[TopicID],TopicLookup[SyllabusSubject])</f>
        <v>Physics</v>
      </c>
      <c r="B1392" s="43">
        <f>_xlfn.XLOOKUP(StatementLookup[[#This Row],[TopicID]],TopicLookup[TopicID],TopicLookup[SyllabusKeyStage])</f>
        <v>4</v>
      </c>
      <c r="C1392" s="43" t="str">
        <f>_xlfn.XLOOKUP(StatementLookup[[#This Row],[TopicID]],topics!I:I,topics!D:D)</f>
        <v>KS4.Physics</v>
      </c>
      <c r="D1392" s="43" t="str">
        <f>_xlfn.XLOOKUP(StatementLookup[[#This Row],[TopicID]],topics!I:I,topics!E:E)</f>
        <v>Y11.Physics</v>
      </c>
      <c r="E1392" s="44" t="s">
        <v>90</v>
      </c>
      <c r="F1392" s="36" t="s">
        <v>10</v>
      </c>
      <c r="G1392" s="45">
        <v>13</v>
      </c>
      <c r="H1392" s="36">
        <v>3</v>
      </c>
      <c r="I1392" s="46">
        <v>5</v>
      </c>
      <c r="J139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P13</v>
      </c>
      <c r="K139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P13.3</v>
      </c>
      <c r="L139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P13.3.5</v>
      </c>
      <c r="M1392" s="26" t="str">
        <f>IF(ISERROR(_xlfn.XLOOKUP(StatementLookup[[#This Row],[TopicID]],TopicLookup[TopicID],TopicLookup[TopicTitle])),"",_xlfn.XLOOKUP(StatementLookup[[#This Row],[TopicID]],TopicLookup[TopicID],TopicLookup[TopicTitle]))</f>
        <v>Electromagnetic Induction</v>
      </c>
      <c r="N1392" s="27" t="str">
        <f>IF(ISERROR(_xlfn.XLOOKUP(StatementLookup[[#This Row],[LessonID]],LessonLookup[LessonID],LessonLookup[LessonTitle])),"",_xlfn.XLOOKUP(StatementLookup[[#This Row],[LessonID]],LessonLookup[LessonID],LessonLookup[LessonTitle]))</f>
        <v>Transformers And Energy</v>
      </c>
      <c r="O1392" s="1" t="str">
        <f>IF(StatementLookup[[#This Row],[LearningStatementEnter]]="",StatementLookup[[#This Row],[LearningStatementAuto]],StatementLookup[[#This Row],[LearningStatementEnter]])</f>
        <v>Use equations to explain the advantages of power transmission in high-voltage cables</v>
      </c>
      <c r="P1392" s="1" t="s">
        <v>2326</v>
      </c>
      <c r="Q1392" s="1" t="s">
        <v>2953</v>
      </c>
      <c r="R1392" s="1"/>
      <c r="S139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92" s="43"/>
      <c r="U1392" s="43"/>
      <c r="V1392" s="43"/>
      <c r="W1392" s="43"/>
      <c r="X1392" s="43"/>
      <c r="Y1392" s="43"/>
      <c r="Z1392" s="43"/>
      <c r="AA1392" s="43"/>
      <c r="AC1392" s="43"/>
      <c r="AD1392" s="43"/>
    </row>
    <row r="1393" spans="1:30" x14ac:dyDescent="0.25">
      <c r="A1393" s="42" t="str">
        <f>_xlfn.XLOOKUP(StatementLookup[[#This Row],[TopicID]],TopicLookup[TopicID],TopicLookup[SyllabusSubject])</f>
        <v>Physics</v>
      </c>
      <c r="B1393" s="43">
        <f>_xlfn.XLOOKUP(StatementLookup[[#This Row],[TopicID]],TopicLookup[TopicID],TopicLookup[SyllabusKeyStage])</f>
        <v>4</v>
      </c>
      <c r="C1393" s="43" t="str">
        <f>_xlfn.XLOOKUP(StatementLookup[[#This Row],[TopicID]],topics!I:I,topics!D:D)</f>
        <v>KS4.Physics</v>
      </c>
      <c r="D1393" s="43" t="str">
        <f>_xlfn.XLOOKUP(StatementLookup[[#This Row],[TopicID]],topics!I:I,topics!E:E)</f>
        <v>Y11.Physics</v>
      </c>
      <c r="E1393" s="44" t="s">
        <v>90</v>
      </c>
      <c r="F1393" s="36" t="s">
        <v>10</v>
      </c>
      <c r="G1393" s="45">
        <v>13</v>
      </c>
      <c r="H1393" s="36" t="s">
        <v>8</v>
      </c>
      <c r="I1393" s="46">
        <v>1</v>
      </c>
      <c r="J139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P13</v>
      </c>
      <c r="K139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P13.F</v>
      </c>
      <c r="L139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P13.F.1</v>
      </c>
      <c r="M1393" s="26" t="str">
        <f>IF(ISERROR(_xlfn.XLOOKUP(StatementLookup[[#This Row],[TopicID]],TopicLookup[TopicID],TopicLookup[TopicTitle])),"",_xlfn.XLOOKUP(StatementLookup[[#This Row],[TopicID]],TopicLookup[TopicID],TopicLookup[TopicTitle]))</f>
        <v>Electromagnetic Induction</v>
      </c>
      <c r="N1393" s="27" t="str">
        <f>IF(ISERROR(_xlfn.XLOOKUP(StatementLookup[[#This Row],[LessonID]],LessonLookup[LessonID],LessonLookup[LessonTitle])),"",_xlfn.XLOOKUP(StatementLookup[[#This Row],[LessonID]],LessonLookup[LessonID],LessonLookup[LessonTitle]))</f>
        <v>Test feedback: P13 Electromagnetic Induction</v>
      </c>
      <c r="O1393" s="1" t="str">
        <f>IF(StatementLookup[[#This Row],[LearningStatementEnter]]="",StatementLookup[[#This Row],[LearningStatementAuto]],StatementLookup[[#This Row],[LearningStatementEnter]])</f>
        <v>Review WWW &amp; EBI for topic P13 Electromagnetic Induction</v>
      </c>
      <c r="P1393" s="1"/>
      <c r="Q1393" s="1" t="s">
        <v>2954</v>
      </c>
      <c r="R1393" s="1"/>
      <c r="S139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WWW &amp; EBI for topic P13 Electromagnetic Induction</v>
      </c>
      <c r="T1393" s="43"/>
      <c r="U1393" s="43"/>
      <c r="V1393" s="43"/>
      <c r="W1393" s="43"/>
      <c r="X1393" s="43"/>
      <c r="Y1393" s="43"/>
      <c r="Z1393" s="43"/>
      <c r="AA1393" s="43"/>
      <c r="AC1393" s="43"/>
      <c r="AD1393" s="43"/>
    </row>
    <row r="1394" spans="1:30" x14ac:dyDescent="0.25">
      <c r="A1394" s="42" t="str">
        <f>_xlfn.XLOOKUP(StatementLookup[[#This Row],[TopicID]],TopicLookup[TopicID],TopicLookup[SyllabusSubject])</f>
        <v>Physics</v>
      </c>
      <c r="B1394" s="43">
        <f>_xlfn.XLOOKUP(StatementLookup[[#This Row],[TopicID]],TopicLookup[TopicID],TopicLookup[SyllabusKeyStage])</f>
        <v>4</v>
      </c>
      <c r="C1394" s="43" t="str">
        <f>_xlfn.XLOOKUP(StatementLookup[[#This Row],[TopicID]],topics!I:I,topics!D:D)</f>
        <v>KS4.Physics</v>
      </c>
      <c r="D1394" s="43" t="str">
        <f>_xlfn.XLOOKUP(StatementLookup[[#This Row],[TopicID]],topics!I:I,topics!E:E)</f>
        <v>Y11.Physics</v>
      </c>
      <c r="E1394" s="44" t="s">
        <v>90</v>
      </c>
      <c r="F1394" s="36" t="s">
        <v>10</v>
      </c>
      <c r="G1394" s="45">
        <v>13</v>
      </c>
      <c r="H1394" s="36" t="s">
        <v>6</v>
      </c>
      <c r="I1394" s="46">
        <v>1</v>
      </c>
      <c r="J139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P13</v>
      </c>
      <c r="K139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P13.R</v>
      </c>
      <c r="L139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P13.R.1</v>
      </c>
      <c r="M1394" s="26" t="str">
        <f>IF(ISERROR(_xlfn.XLOOKUP(StatementLookup[[#This Row],[TopicID]],TopicLookup[TopicID],TopicLookup[TopicTitle])),"",_xlfn.XLOOKUP(StatementLookup[[#This Row],[TopicID]],TopicLookup[TopicID],TopicLookup[TopicTitle]))</f>
        <v>Electromagnetic Induction</v>
      </c>
      <c r="N1394" s="27" t="str">
        <f>IF(ISERROR(_xlfn.XLOOKUP(StatementLookup[[#This Row],[LessonID]],LessonLookup[LessonID],LessonLookup[LessonTitle])),"",_xlfn.XLOOKUP(StatementLookup[[#This Row],[LessonID]],LessonLookup[LessonID],LessonLookup[LessonTitle]))</f>
        <v>Revision of topic P13 Electromagnetic Induction</v>
      </c>
      <c r="O1394" s="1" t="str">
        <f>IF(StatementLookup[[#This Row],[LearningStatementEnter]]="",StatementLookup[[#This Row],[LearningStatementAuto]],StatementLookup[[#This Row],[LearningStatementEnter]])</f>
        <v>Review topic P13 Electromagnetic Induction</v>
      </c>
      <c r="P1394" s="1"/>
      <c r="Q1394" s="1" t="s">
        <v>2954</v>
      </c>
      <c r="R1394" s="1"/>
      <c r="S139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topic P13 Electromagnetic Induction</v>
      </c>
      <c r="T1394" s="43"/>
      <c r="U1394" s="43"/>
      <c r="V1394" s="43"/>
      <c r="W1394" s="43"/>
      <c r="X1394" s="43"/>
      <c r="Y1394" s="43"/>
      <c r="Z1394" s="43"/>
      <c r="AA1394" s="43"/>
      <c r="AC1394" s="43"/>
      <c r="AD1394" s="43"/>
    </row>
    <row r="1395" spans="1:30" x14ac:dyDescent="0.25">
      <c r="A1395" s="42" t="str">
        <f>_xlfn.XLOOKUP(StatementLookup[[#This Row],[TopicID]],TopicLookup[TopicID],TopicLookup[SyllabusSubject])</f>
        <v>Physics</v>
      </c>
      <c r="B1395" s="43">
        <f>_xlfn.XLOOKUP(StatementLookup[[#This Row],[TopicID]],TopicLookup[TopicID],TopicLookup[SyllabusKeyStage])</f>
        <v>4</v>
      </c>
      <c r="C1395" s="43" t="str">
        <f>_xlfn.XLOOKUP(StatementLookup[[#This Row],[TopicID]],topics!I:I,topics!D:D)</f>
        <v>KS4.Physics</v>
      </c>
      <c r="D1395" s="43" t="str">
        <f>_xlfn.XLOOKUP(StatementLookup[[#This Row],[TopicID]],topics!I:I,topics!E:E)</f>
        <v>Y11.Physics</v>
      </c>
      <c r="E1395" s="44" t="s">
        <v>90</v>
      </c>
      <c r="F1395" s="36" t="s">
        <v>10</v>
      </c>
      <c r="G1395" s="45">
        <v>13</v>
      </c>
      <c r="H1395" s="36" t="s">
        <v>7</v>
      </c>
      <c r="I1395" s="46">
        <v>1</v>
      </c>
      <c r="J139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P13</v>
      </c>
      <c r="K139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P13.T</v>
      </c>
      <c r="L139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P13.T.1</v>
      </c>
      <c r="M1395" s="26" t="str">
        <f>IF(ISERROR(_xlfn.XLOOKUP(StatementLookup[[#This Row],[TopicID]],TopicLookup[TopicID],TopicLookup[TopicTitle])),"",_xlfn.XLOOKUP(StatementLookup[[#This Row],[TopicID]],TopicLookup[TopicID],TopicLookup[TopicTitle]))</f>
        <v>Electromagnetic Induction</v>
      </c>
      <c r="N1395" s="27" t="str">
        <f>IF(ISERROR(_xlfn.XLOOKUP(StatementLookup[[#This Row],[LessonID]],LessonLookup[LessonID],LessonLookup[LessonTitle])),"",_xlfn.XLOOKUP(StatementLookup[[#This Row],[LessonID]],LessonLookup[LessonID],LessonLookup[LessonTitle]))</f>
        <v>Topic test: P13 Electromagnetic Induction</v>
      </c>
      <c r="O1395" s="1" t="str">
        <f>IF(StatementLookup[[#This Row],[LearningStatementEnter]]="",StatementLookup[[#This Row],[LearningStatementAuto]],StatementLookup[[#This Row],[LearningStatementEnter]])</f>
        <v>Test understanding of topic P13 Electromagnetic Induction</v>
      </c>
      <c r="P1395" s="1"/>
      <c r="Q1395" s="1" t="s">
        <v>2954</v>
      </c>
      <c r="R1395" s="1"/>
      <c r="S139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Test understanding of topic P13 Electromagnetic Induction</v>
      </c>
      <c r="T1395" s="43"/>
      <c r="U1395" s="43"/>
      <c r="V1395" s="43"/>
      <c r="W1395" s="43"/>
      <c r="X1395" s="43"/>
      <c r="Y1395" s="43"/>
      <c r="Z1395" s="43"/>
      <c r="AA1395" s="43"/>
      <c r="AC1395" s="43"/>
      <c r="AD1395" s="43"/>
    </row>
    <row r="1396" spans="1:30" x14ac:dyDescent="0.25">
      <c r="A1396" s="42" t="str">
        <f>_xlfn.XLOOKUP(StatementLookup[[#This Row],[TopicID]],TopicLookup[TopicID],TopicLookup[SyllabusSubject])</f>
        <v>Physics</v>
      </c>
      <c r="B1396" s="43">
        <f>_xlfn.XLOOKUP(StatementLookup[[#This Row],[TopicID]],TopicLookup[TopicID],TopicLookup[SyllabusKeyStage])</f>
        <v>4</v>
      </c>
      <c r="C1396" s="43" t="str">
        <f>_xlfn.XLOOKUP(StatementLookup[[#This Row],[TopicID]],topics!I:I,topics!D:D)</f>
        <v>KS4.Physics</v>
      </c>
      <c r="D1396" s="43" t="str">
        <f>_xlfn.XLOOKUP(StatementLookup[[#This Row],[TopicID]],topics!I:I,topics!E:E)</f>
        <v>Y10.Physics</v>
      </c>
      <c r="E1396" s="44" t="s">
        <v>90</v>
      </c>
      <c r="F1396" s="36" t="s">
        <v>10</v>
      </c>
      <c r="G1396" s="45">
        <v>14</v>
      </c>
      <c r="H1396" s="36">
        <v>1</v>
      </c>
      <c r="I1396" s="46">
        <v>1</v>
      </c>
      <c r="J139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P14</v>
      </c>
      <c r="K139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P14.1</v>
      </c>
      <c r="L139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P14.1.1</v>
      </c>
      <c r="M1396" s="26" t="str">
        <f>IF(ISERROR(_xlfn.XLOOKUP(StatementLookup[[#This Row],[TopicID]],TopicLookup[TopicID],TopicLookup[TopicTitle])),"",_xlfn.XLOOKUP(StatementLookup[[#This Row],[TopicID]],TopicLookup[TopicID],TopicLookup[TopicTitle]))</f>
        <v>Particle Model</v>
      </c>
      <c r="N1396" s="27" t="str">
        <f>IF(ISERROR(_xlfn.XLOOKUP(StatementLookup[[#This Row],[LessonID]],LessonLookup[LessonID],LessonLookup[LessonTitle])),"",_xlfn.XLOOKUP(StatementLookup[[#This Row],[LessonID]],LessonLookup[LessonID],LessonLookup[LessonTitle]))</f>
        <v>Particles And Density</v>
      </c>
      <c r="O1396" s="1" t="str">
        <f>IF(StatementLookup[[#This Row],[LearningStatementEnter]]="",StatementLookup[[#This Row],[LearningStatementAuto]],StatementLookup[[#This Row],[LearningStatementEnter]])</f>
        <v>Describe the arrangements of particles in solids, liquids and gases</v>
      </c>
      <c r="P1396" s="1" t="s">
        <v>2327</v>
      </c>
      <c r="Q1396" s="1" t="s">
        <v>2953</v>
      </c>
      <c r="R1396" s="1"/>
      <c r="S139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96" s="43"/>
      <c r="U1396" s="43"/>
      <c r="V1396" s="43"/>
      <c r="W1396" s="43"/>
      <c r="X1396" s="43"/>
      <c r="Y1396" s="43"/>
      <c r="Z1396" s="43"/>
      <c r="AA1396" s="43"/>
      <c r="AC1396" s="43"/>
      <c r="AD1396" s="43"/>
    </row>
    <row r="1397" spans="1:30" x14ac:dyDescent="0.25">
      <c r="A1397" s="42" t="str">
        <f>_xlfn.XLOOKUP(StatementLookup[[#This Row],[TopicID]],TopicLookup[TopicID],TopicLookup[SyllabusSubject])</f>
        <v>Physics</v>
      </c>
      <c r="B1397" s="43">
        <f>_xlfn.XLOOKUP(StatementLookup[[#This Row],[TopicID]],TopicLookup[TopicID],TopicLookup[SyllabusKeyStage])</f>
        <v>4</v>
      </c>
      <c r="C1397" s="43" t="str">
        <f>_xlfn.XLOOKUP(StatementLookup[[#This Row],[TopicID]],topics!I:I,topics!D:D)</f>
        <v>KS4.Physics</v>
      </c>
      <c r="D1397" s="43" t="str">
        <f>_xlfn.XLOOKUP(StatementLookup[[#This Row],[TopicID]],topics!I:I,topics!E:E)</f>
        <v>Y10.Physics</v>
      </c>
      <c r="E1397" s="44" t="s">
        <v>90</v>
      </c>
      <c r="F1397" s="36" t="s">
        <v>10</v>
      </c>
      <c r="G1397" s="45">
        <v>14</v>
      </c>
      <c r="H1397" s="36">
        <v>1</v>
      </c>
      <c r="I1397" s="46">
        <v>2</v>
      </c>
      <c r="J139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P14</v>
      </c>
      <c r="K139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P14.1</v>
      </c>
      <c r="L139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P14.1.2</v>
      </c>
      <c r="M1397" s="26" t="str">
        <f>IF(ISERROR(_xlfn.XLOOKUP(StatementLookup[[#This Row],[TopicID]],TopicLookup[TopicID],TopicLookup[TopicTitle])),"",_xlfn.XLOOKUP(StatementLookup[[#This Row],[TopicID]],TopicLookup[TopicID],TopicLookup[TopicTitle]))</f>
        <v>Particle Model</v>
      </c>
      <c r="N1397" s="27" t="str">
        <f>IF(ISERROR(_xlfn.XLOOKUP(StatementLookup[[#This Row],[LessonID]],LessonLookup[LessonID],LessonLookup[LessonTitle])),"",_xlfn.XLOOKUP(StatementLookup[[#This Row],[LessonID]],LessonLookup[LessonID],LessonLookup[LessonTitle]))</f>
        <v>Particles And Density</v>
      </c>
      <c r="O1397" s="1" t="str">
        <f>IF(StatementLookup[[#This Row],[LearningStatementEnter]]="",StatementLookup[[#This Row],[LearningStatementAuto]],StatementLookup[[#This Row],[LearningStatementEnter]])</f>
        <v>Use the particle model to explain the different properties of solids, liquids and gases</v>
      </c>
      <c r="P1397" s="1" t="s">
        <v>2328</v>
      </c>
      <c r="Q1397" s="1" t="s">
        <v>2953</v>
      </c>
      <c r="R1397" s="1"/>
      <c r="S139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97" s="43"/>
      <c r="U1397" s="43"/>
      <c r="V1397" s="43"/>
      <c r="W1397" s="43"/>
      <c r="X1397" s="43"/>
      <c r="Y1397" s="43"/>
      <c r="Z1397" s="43"/>
      <c r="AA1397" s="43"/>
      <c r="AC1397" s="43"/>
      <c r="AD1397" s="43"/>
    </row>
    <row r="1398" spans="1:30" x14ac:dyDescent="0.25">
      <c r="A1398" s="42" t="str">
        <f>_xlfn.XLOOKUP(StatementLookup[[#This Row],[TopicID]],TopicLookup[TopicID],TopicLookup[SyllabusSubject])</f>
        <v>Physics</v>
      </c>
      <c r="B1398" s="43">
        <f>_xlfn.XLOOKUP(StatementLookup[[#This Row],[TopicID]],TopicLookup[TopicID],TopicLookup[SyllabusKeyStage])</f>
        <v>4</v>
      </c>
      <c r="C1398" s="43" t="str">
        <f>_xlfn.XLOOKUP(StatementLookup[[#This Row],[TopicID]],topics!I:I,topics!D:D)</f>
        <v>KS4.Physics</v>
      </c>
      <c r="D1398" s="43" t="str">
        <f>_xlfn.XLOOKUP(StatementLookup[[#This Row],[TopicID]],topics!I:I,topics!E:E)</f>
        <v>Y10.Physics</v>
      </c>
      <c r="E1398" s="44" t="s">
        <v>90</v>
      </c>
      <c r="F1398" s="36" t="s">
        <v>10</v>
      </c>
      <c r="G1398" s="45">
        <v>14</v>
      </c>
      <c r="H1398" s="36">
        <v>1</v>
      </c>
      <c r="I1398" s="46">
        <v>3</v>
      </c>
      <c r="J139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P14</v>
      </c>
      <c r="K139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P14.1</v>
      </c>
      <c r="L139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P14.1.3</v>
      </c>
      <c r="M1398" s="26" t="str">
        <f>IF(ISERROR(_xlfn.XLOOKUP(StatementLookup[[#This Row],[TopicID]],TopicLookup[TopicID],TopicLookup[TopicTitle])),"",_xlfn.XLOOKUP(StatementLookup[[#This Row],[TopicID]],TopicLookup[TopicID],TopicLookup[TopicTitle]))</f>
        <v>Particle Model</v>
      </c>
      <c r="N1398" s="27" t="str">
        <f>IF(ISERROR(_xlfn.XLOOKUP(StatementLookup[[#This Row],[LessonID]],LessonLookup[LessonID],LessonLookup[LessonTitle])),"",_xlfn.XLOOKUP(StatementLookup[[#This Row],[LessonID]],LessonLookup[LessonID],LessonLookup[LessonTitle]))</f>
        <v>Particles And Density</v>
      </c>
      <c r="O1398" s="1" t="str">
        <f>IF(StatementLookup[[#This Row],[LearningStatementEnter]]="",StatementLookup[[#This Row],[LearningStatementAuto]],StatementLookup[[#This Row],[LearningStatementEnter]])</f>
        <v>Recall the formula relating density, mass and volume</v>
      </c>
      <c r="P1398" s="1" t="s">
        <v>2329</v>
      </c>
      <c r="Q1398" s="1" t="s">
        <v>2953</v>
      </c>
      <c r="R1398" s="1"/>
      <c r="S139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98" s="43"/>
      <c r="U1398" s="43"/>
      <c r="V1398" s="43"/>
      <c r="W1398" s="43"/>
      <c r="X1398" s="43"/>
      <c r="Y1398" s="43"/>
      <c r="Z1398" s="43"/>
      <c r="AA1398" s="43"/>
      <c r="AC1398" s="43"/>
      <c r="AD1398" s="43"/>
    </row>
    <row r="1399" spans="1:30" x14ac:dyDescent="0.25">
      <c r="A1399" s="42" t="str">
        <f>_xlfn.XLOOKUP(StatementLookup[[#This Row],[TopicID]],TopicLookup[TopicID],TopicLookup[SyllabusSubject])</f>
        <v>Physics</v>
      </c>
      <c r="B1399" s="43">
        <f>_xlfn.XLOOKUP(StatementLookup[[#This Row],[TopicID]],TopicLookup[TopicID],TopicLookup[SyllabusKeyStage])</f>
        <v>4</v>
      </c>
      <c r="C1399" s="43" t="str">
        <f>_xlfn.XLOOKUP(StatementLookup[[#This Row],[TopicID]],topics!I:I,topics!D:D)</f>
        <v>KS4.Physics</v>
      </c>
      <c r="D1399" s="43" t="str">
        <f>_xlfn.XLOOKUP(StatementLookup[[#This Row],[TopicID]],topics!I:I,topics!E:E)</f>
        <v>Y10.Physics</v>
      </c>
      <c r="E1399" s="44" t="s">
        <v>90</v>
      </c>
      <c r="F1399" s="36" t="s">
        <v>10</v>
      </c>
      <c r="G1399" s="45">
        <v>14</v>
      </c>
      <c r="H1399" s="36">
        <v>1</v>
      </c>
      <c r="I1399" s="46">
        <v>4</v>
      </c>
      <c r="J139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P14</v>
      </c>
      <c r="K139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P14.1</v>
      </c>
      <c r="L139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P14.1.4</v>
      </c>
      <c r="M1399" s="26" t="str">
        <f>IF(ISERROR(_xlfn.XLOOKUP(StatementLookup[[#This Row],[TopicID]],TopicLookup[TopicID],TopicLookup[TopicTitle])),"",_xlfn.XLOOKUP(StatementLookup[[#This Row],[TopicID]],TopicLookup[TopicID],TopicLookup[TopicTitle]))</f>
        <v>Particle Model</v>
      </c>
      <c r="N1399" s="27" t="str">
        <f>IF(ISERROR(_xlfn.XLOOKUP(StatementLookup[[#This Row],[LessonID]],LessonLookup[LessonID],LessonLookup[LessonTitle])),"",_xlfn.XLOOKUP(StatementLookup[[#This Row],[LessonID]],LessonLookup[LessonID],LessonLookup[LessonTitle]))</f>
        <v>Particles And Density</v>
      </c>
      <c r="O1399" s="1" t="str">
        <f>IF(StatementLookup[[#This Row],[LearningStatementEnter]]="",StatementLookup[[#This Row],[LearningStatementAuto]],StatementLookup[[#This Row],[LearningStatementEnter]])</f>
        <v>Use the formula relating density, mass and volume</v>
      </c>
      <c r="P1399" s="1" t="s">
        <v>2330</v>
      </c>
      <c r="Q1399" s="1" t="s">
        <v>2953</v>
      </c>
      <c r="R1399" s="1"/>
      <c r="S139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399" s="43"/>
      <c r="U1399" s="43"/>
      <c r="V1399" s="43"/>
      <c r="W1399" s="43"/>
      <c r="X1399" s="43"/>
      <c r="Y1399" s="43"/>
      <c r="Z1399" s="43"/>
      <c r="AA1399" s="43"/>
      <c r="AC1399" s="43"/>
      <c r="AD1399" s="43"/>
    </row>
    <row r="1400" spans="1:30" x14ac:dyDescent="0.25">
      <c r="A1400" s="42" t="str">
        <f>_xlfn.XLOOKUP(StatementLookup[[#This Row],[TopicID]],TopicLookup[TopicID],TopicLookup[SyllabusSubject])</f>
        <v>Physics</v>
      </c>
      <c r="B1400" s="43">
        <f>_xlfn.XLOOKUP(StatementLookup[[#This Row],[TopicID]],TopicLookup[TopicID],TopicLookup[SyllabusKeyStage])</f>
        <v>4</v>
      </c>
      <c r="C1400" s="43" t="str">
        <f>_xlfn.XLOOKUP(StatementLookup[[#This Row],[TopicID]],topics!I:I,topics!D:D)</f>
        <v>KS4.Physics</v>
      </c>
      <c r="D1400" s="43" t="str">
        <f>_xlfn.XLOOKUP(StatementLookup[[#This Row],[TopicID]],topics!I:I,topics!E:E)</f>
        <v>Y10.Physics</v>
      </c>
      <c r="E1400" s="44" t="s">
        <v>90</v>
      </c>
      <c r="F1400" s="36" t="s">
        <v>10</v>
      </c>
      <c r="G1400" s="45">
        <v>14</v>
      </c>
      <c r="H1400" s="36">
        <v>1</v>
      </c>
      <c r="I1400" s="46">
        <v>5</v>
      </c>
      <c r="J140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P14</v>
      </c>
      <c r="K140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P14.1</v>
      </c>
      <c r="L140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P14.1.5</v>
      </c>
      <c r="M1400" s="26" t="str">
        <f>IF(ISERROR(_xlfn.XLOOKUP(StatementLookup[[#This Row],[TopicID]],TopicLookup[TopicID],TopicLookup[TopicTitle])),"",_xlfn.XLOOKUP(StatementLookup[[#This Row],[TopicID]],TopicLookup[TopicID],TopicLookup[TopicTitle]))</f>
        <v>Particle Model</v>
      </c>
      <c r="N1400" s="27" t="str">
        <f>IF(ISERROR(_xlfn.XLOOKUP(StatementLookup[[#This Row],[LessonID]],LessonLookup[LessonID],LessonLookup[LessonTitle])),"",_xlfn.XLOOKUP(StatementLookup[[#This Row],[LessonID]],LessonLookup[LessonID],LessonLookup[LessonTitle]))</f>
        <v>Particles And Density</v>
      </c>
      <c r="O1400" s="1" t="str">
        <f>IF(StatementLookup[[#This Row],[LearningStatementEnter]]="",StatementLookup[[#This Row],[LearningStatementAuto]],StatementLookup[[#This Row],[LearningStatementEnter]])</f>
        <v>Use the particle model to explain why solids, liquids and gases have different densities</v>
      </c>
      <c r="P1400" s="1" t="s">
        <v>2331</v>
      </c>
      <c r="Q1400" s="1" t="s">
        <v>2953</v>
      </c>
      <c r="R1400" s="1"/>
      <c r="S140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00" s="43"/>
      <c r="U1400" s="43"/>
      <c r="V1400" s="43"/>
      <c r="W1400" s="43"/>
      <c r="X1400" s="43"/>
      <c r="Y1400" s="43"/>
      <c r="Z1400" s="43"/>
      <c r="AA1400" s="43"/>
      <c r="AC1400" s="43"/>
      <c r="AD1400" s="43"/>
    </row>
    <row r="1401" spans="1:30" x14ac:dyDescent="0.25">
      <c r="A1401" s="42" t="str">
        <f>_xlfn.XLOOKUP(StatementLookup[[#This Row],[TopicID]],TopicLookup[TopicID],TopicLookup[SyllabusSubject])</f>
        <v>Physics</v>
      </c>
      <c r="B1401" s="43">
        <f>_xlfn.XLOOKUP(StatementLookup[[#This Row],[TopicID]],TopicLookup[TopicID],TopicLookup[SyllabusKeyStage])</f>
        <v>4</v>
      </c>
      <c r="C1401" s="43" t="str">
        <f>_xlfn.XLOOKUP(StatementLookup[[#This Row],[TopicID]],topics!I:I,topics!D:D)</f>
        <v>KS4.Physics</v>
      </c>
      <c r="D1401" s="43" t="str">
        <f>_xlfn.XLOOKUP(StatementLookup[[#This Row],[TopicID]],topics!I:I,topics!E:E)</f>
        <v>Y10.Physics</v>
      </c>
      <c r="E1401" s="44" t="s">
        <v>90</v>
      </c>
      <c r="F1401" s="36" t="s">
        <v>10</v>
      </c>
      <c r="G1401" s="45">
        <v>14</v>
      </c>
      <c r="H1401" s="36">
        <v>1</v>
      </c>
      <c r="I1401" s="46">
        <v>6</v>
      </c>
      <c r="J140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P14</v>
      </c>
      <c r="K140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P14.1</v>
      </c>
      <c r="L140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P14.1.6</v>
      </c>
      <c r="M1401" s="26" t="str">
        <f>IF(ISERROR(_xlfn.XLOOKUP(StatementLookup[[#This Row],[TopicID]],TopicLookup[TopicID],TopicLookup[TopicTitle])),"",_xlfn.XLOOKUP(StatementLookup[[#This Row],[TopicID]],TopicLookup[TopicID],TopicLookup[TopicTitle]))</f>
        <v>Particle Model</v>
      </c>
      <c r="N1401" s="27" t="str">
        <f>IF(ISERROR(_xlfn.XLOOKUP(StatementLookup[[#This Row],[LessonID]],LessonLookup[LessonID],LessonLookup[LessonTitle])),"",_xlfn.XLOOKUP(StatementLookup[[#This Row],[LessonID]],LessonLookup[LessonID],LessonLookup[LessonTitle]))</f>
        <v>Particles And Density</v>
      </c>
      <c r="O1401" s="1" t="str">
        <f>IF(StatementLookup[[#This Row],[LearningStatementEnter]]="",StatementLookup[[#This Row],[LearningStatementAuto]],StatementLookup[[#This Row],[LearningStatementEnter]])</f>
        <v>Describe what happens to the mass of a substance when it changes state</v>
      </c>
      <c r="P1401" s="1" t="s">
        <v>2332</v>
      </c>
      <c r="Q1401" s="1" t="s">
        <v>2953</v>
      </c>
      <c r="R1401" s="1"/>
      <c r="S140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01" s="43"/>
      <c r="U1401" s="43"/>
      <c r="V1401" s="43"/>
      <c r="W1401" s="43"/>
      <c r="X1401" s="43"/>
      <c r="Y1401" s="43"/>
      <c r="Z1401" s="43"/>
      <c r="AA1401" s="43"/>
      <c r="AC1401" s="43"/>
      <c r="AD1401" s="43"/>
    </row>
    <row r="1402" spans="1:30" x14ac:dyDescent="0.25">
      <c r="A1402" s="42" t="str">
        <f>_xlfn.XLOOKUP(StatementLookup[[#This Row],[TopicID]],TopicLookup[TopicID],TopicLookup[SyllabusSubject])</f>
        <v>Physics</v>
      </c>
      <c r="B1402" s="43">
        <f>_xlfn.XLOOKUP(StatementLookup[[#This Row],[TopicID]],TopicLookup[TopicID],TopicLookup[SyllabusKeyStage])</f>
        <v>4</v>
      </c>
      <c r="C1402" s="43" t="str">
        <f>_xlfn.XLOOKUP(StatementLookup[[#This Row],[TopicID]],topics!I:I,topics!D:D)</f>
        <v>KS4.Physics</v>
      </c>
      <c r="D1402" s="43" t="str">
        <f>_xlfn.XLOOKUP(StatementLookup[[#This Row],[TopicID]],topics!I:I,topics!E:E)</f>
        <v>Y10.Physics</v>
      </c>
      <c r="E1402" s="44" t="s">
        <v>90</v>
      </c>
      <c r="F1402" s="36" t="s">
        <v>10</v>
      </c>
      <c r="G1402" s="45">
        <v>14</v>
      </c>
      <c r="H1402" s="36">
        <v>2</v>
      </c>
      <c r="I1402" s="46">
        <v>1</v>
      </c>
      <c r="J140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P14</v>
      </c>
      <c r="K140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P14.2</v>
      </c>
      <c r="L140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P14.2.1</v>
      </c>
      <c r="M1402" s="26" t="str">
        <f>IF(ISERROR(_xlfn.XLOOKUP(StatementLookup[[#This Row],[TopicID]],TopicLookup[TopicID],TopicLookup[TopicTitle])),"",_xlfn.XLOOKUP(StatementLookup[[#This Row],[TopicID]],TopicLookup[TopicID],TopicLookup[TopicTitle]))</f>
        <v>Particle Model</v>
      </c>
      <c r="N1402" s="27" t="str">
        <f>IF(ISERROR(_xlfn.XLOOKUP(StatementLookup[[#This Row],[LessonID]],LessonLookup[LessonID],LessonLookup[LessonTitle])),"",_xlfn.XLOOKUP(StatementLookup[[#This Row],[LessonID]],LessonLookup[LessonID],LessonLookup[LessonTitle]))</f>
        <v>Energy And Changes Of State</v>
      </c>
      <c r="O1402" s="1" t="str">
        <f>IF(StatementLookup[[#This Row],[LearningStatementEnter]]="",StatementLookup[[#This Row],[LearningStatementAuto]],StatementLookup[[#This Row],[LearningStatementEnter]])</f>
        <v>Explain how heating affects the particles in a substance or object, including changes of state</v>
      </c>
      <c r="P1402" s="1" t="s">
        <v>2333</v>
      </c>
      <c r="Q1402" s="1" t="s">
        <v>2953</v>
      </c>
      <c r="R1402" s="1"/>
      <c r="S140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02" s="43"/>
      <c r="U1402" s="43"/>
      <c r="V1402" s="43"/>
      <c r="W1402" s="43"/>
      <c r="X1402" s="43"/>
      <c r="Y1402" s="43"/>
      <c r="Z1402" s="43"/>
      <c r="AA1402" s="43"/>
      <c r="AC1402" s="43"/>
      <c r="AD1402" s="43"/>
    </row>
    <row r="1403" spans="1:30" x14ac:dyDescent="0.25">
      <c r="A1403" s="42" t="str">
        <f>_xlfn.XLOOKUP(StatementLookup[[#This Row],[TopicID]],TopicLookup[TopicID],TopicLookup[SyllabusSubject])</f>
        <v>Physics</v>
      </c>
      <c r="B1403" s="43">
        <f>_xlfn.XLOOKUP(StatementLookup[[#This Row],[TopicID]],TopicLookup[TopicID],TopicLookup[SyllabusKeyStage])</f>
        <v>4</v>
      </c>
      <c r="C1403" s="43" t="str">
        <f>_xlfn.XLOOKUP(StatementLookup[[#This Row],[TopicID]],topics!I:I,topics!D:D)</f>
        <v>KS4.Physics</v>
      </c>
      <c r="D1403" s="43" t="str">
        <f>_xlfn.XLOOKUP(StatementLookup[[#This Row],[TopicID]],topics!I:I,topics!E:E)</f>
        <v>Y10.Physics</v>
      </c>
      <c r="E1403" s="44" t="s">
        <v>90</v>
      </c>
      <c r="F1403" s="36" t="s">
        <v>10</v>
      </c>
      <c r="G1403" s="45">
        <v>14</v>
      </c>
      <c r="H1403" s="36">
        <v>2</v>
      </c>
      <c r="I1403" s="46">
        <v>2</v>
      </c>
      <c r="J140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P14</v>
      </c>
      <c r="K140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P14.2</v>
      </c>
      <c r="L140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P14.2.2</v>
      </c>
      <c r="M1403" s="26" t="str">
        <f>IF(ISERROR(_xlfn.XLOOKUP(StatementLookup[[#This Row],[TopicID]],TopicLookup[TopicID],TopicLookup[TopicTitle])),"",_xlfn.XLOOKUP(StatementLookup[[#This Row],[TopicID]],TopicLookup[TopicID],TopicLookup[TopicTitle]))</f>
        <v>Particle Model</v>
      </c>
      <c r="N1403" s="27" t="str">
        <f>IF(ISERROR(_xlfn.XLOOKUP(StatementLookup[[#This Row],[LessonID]],LessonLookup[LessonID],LessonLookup[LessonTitle])),"",_xlfn.XLOOKUP(StatementLookup[[#This Row],[LessonID]],LessonLookup[LessonID],LessonLookup[LessonTitle]))</f>
        <v>Energy And Changes Of State</v>
      </c>
      <c r="O1403" s="1" t="str">
        <f>IF(StatementLookup[[#This Row],[LearningStatementEnter]]="",StatementLookup[[#This Row],[LearningStatementAuto]],StatementLookup[[#This Row],[LearningStatementEnter]])</f>
        <v>Describe how the temperature of an object changes with time while being heated or cooled to make it change state</v>
      </c>
      <c r="P1403" s="1" t="s">
        <v>2334</v>
      </c>
      <c r="Q1403" s="1" t="s">
        <v>2953</v>
      </c>
      <c r="R1403" s="1"/>
      <c r="S140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03" s="43"/>
      <c r="U1403" s="43"/>
      <c r="V1403" s="43"/>
      <c r="W1403" s="43"/>
      <c r="X1403" s="43"/>
      <c r="Y1403" s="43"/>
      <c r="Z1403" s="43"/>
      <c r="AA1403" s="43"/>
      <c r="AC1403" s="43"/>
      <c r="AD1403" s="43"/>
    </row>
    <row r="1404" spans="1:30" x14ac:dyDescent="0.25">
      <c r="A1404" s="42" t="str">
        <f>_xlfn.XLOOKUP(StatementLookup[[#This Row],[TopicID]],TopicLookup[TopicID],TopicLookup[SyllabusSubject])</f>
        <v>Physics</v>
      </c>
      <c r="B1404" s="43">
        <f>_xlfn.XLOOKUP(StatementLookup[[#This Row],[TopicID]],TopicLookup[TopicID],TopicLookup[SyllabusKeyStage])</f>
        <v>4</v>
      </c>
      <c r="C1404" s="43" t="str">
        <f>_xlfn.XLOOKUP(StatementLookup[[#This Row],[TopicID]],topics!I:I,topics!D:D)</f>
        <v>KS4.Physics</v>
      </c>
      <c r="D1404" s="43" t="str">
        <f>_xlfn.XLOOKUP(StatementLookup[[#This Row],[TopicID]],topics!I:I,topics!E:E)</f>
        <v>Y10.Physics</v>
      </c>
      <c r="E1404" s="44" t="s">
        <v>90</v>
      </c>
      <c r="F1404" s="36" t="s">
        <v>10</v>
      </c>
      <c r="G1404" s="45">
        <v>14</v>
      </c>
      <c r="H1404" s="36">
        <v>2</v>
      </c>
      <c r="I1404" s="46">
        <v>3</v>
      </c>
      <c r="J140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P14</v>
      </c>
      <c r="K140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P14.2</v>
      </c>
      <c r="L140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P14.2.3</v>
      </c>
      <c r="M1404" s="26" t="str">
        <f>IF(ISERROR(_xlfn.XLOOKUP(StatementLookup[[#This Row],[TopicID]],TopicLookup[TopicID],TopicLookup[TopicTitle])),"",_xlfn.XLOOKUP(StatementLookup[[#This Row],[TopicID]],TopicLookup[TopicID],TopicLookup[TopicTitle]))</f>
        <v>Particle Model</v>
      </c>
      <c r="N1404" s="27" t="str">
        <f>IF(ISERROR(_xlfn.XLOOKUP(StatementLookup[[#This Row],[LessonID]],LessonLookup[LessonID],LessonLookup[LessonTitle])),"",_xlfn.XLOOKUP(StatementLookup[[#This Row],[LessonID]],LessonLookup[LessonID],LessonLookup[LessonTitle]))</f>
        <v>Energy And Changes Of State</v>
      </c>
      <c r="O1404" s="1" t="str">
        <f>IF(StatementLookup[[#This Row],[LearningStatementEnter]]="",StatementLookup[[#This Row],[LearningStatementAuto]],StatementLookup[[#This Row],[LearningStatementEnter]])</f>
        <v>Define the term specific heat capacity</v>
      </c>
      <c r="P1404" s="1" t="s">
        <v>2335</v>
      </c>
      <c r="Q1404" s="1" t="s">
        <v>2953</v>
      </c>
      <c r="R1404" s="1"/>
      <c r="S140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04" s="43"/>
      <c r="U1404" s="43"/>
      <c r="V1404" s="43"/>
      <c r="W1404" s="43"/>
      <c r="X1404" s="43"/>
      <c r="Y1404" s="43"/>
      <c r="Z1404" s="43"/>
      <c r="AA1404" s="43"/>
      <c r="AC1404" s="43"/>
      <c r="AD1404" s="43"/>
    </row>
    <row r="1405" spans="1:30" x14ac:dyDescent="0.25">
      <c r="A1405" s="42" t="str">
        <f>_xlfn.XLOOKUP(StatementLookup[[#This Row],[TopicID]],TopicLookup[TopicID],TopicLookup[SyllabusSubject])</f>
        <v>Physics</v>
      </c>
      <c r="B1405" s="43">
        <f>_xlfn.XLOOKUP(StatementLookup[[#This Row],[TopicID]],TopicLookup[TopicID],TopicLookup[SyllabusKeyStage])</f>
        <v>4</v>
      </c>
      <c r="C1405" s="43" t="str">
        <f>_xlfn.XLOOKUP(StatementLookup[[#This Row],[TopicID]],topics!I:I,topics!D:D)</f>
        <v>KS4.Physics</v>
      </c>
      <c r="D1405" s="43" t="str">
        <f>_xlfn.XLOOKUP(StatementLookup[[#This Row],[TopicID]],topics!I:I,topics!E:E)</f>
        <v>Y10.Physics</v>
      </c>
      <c r="E1405" s="44" t="s">
        <v>90</v>
      </c>
      <c r="F1405" s="36" t="s">
        <v>10</v>
      </c>
      <c r="G1405" s="45">
        <v>14</v>
      </c>
      <c r="H1405" s="36">
        <v>2</v>
      </c>
      <c r="I1405" s="46">
        <v>4</v>
      </c>
      <c r="J140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P14</v>
      </c>
      <c r="K140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P14.2</v>
      </c>
      <c r="L140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P14.2.4</v>
      </c>
      <c r="M1405" s="26" t="str">
        <f>IF(ISERROR(_xlfn.XLOOKUP(StatementLookup[[#This Row],[TopicID]],TopicLookup[TopicID],TopicLookup[TopicTitle])),"",_xlfn.XLOOKUP(StatementLookup[[#This Row],[TopicID]],TopicLookup[TopicID],TopicLookup[TopicTitle]))</f>
        <v>Particle Model</v>
      </c>
      <c r="N1405" s="27" t="str">
        <f>IF(ISERROR(_xlfn.XLOOKUP(StatementLookup[[#This Row],[LessonID]],LessonLookup[LessonID],LessonLookup[LessonTitle])),"",_xlfn.XLOOKUP(StatementLookup[[#This Row],[LessonID]],LessonLookup[LessonID],LessonLookup[LessonTitle]))</f>
        <v>Energy And Changes Of State</v>
      </c>
      <c r="O1405" s="1" t="str">
        <f>IF(StatementLookup[[#This Row],[LearningStatementEnter]]="",StatementLookup[[#This Row],[LearningStatementAuto]],StatementLookup[[#This Row],[LearningStatementEnter]])</f>
        <v>Define the term specific latent heat</v>
      </c>
      <c r="P1405" s="1" t="s">
        <v>2336</v>
      </c>
      <c r="Q1405" s="1" t="s">
        <v>2953</v>
      </c>
      <c r="R1405" s="1"/>
      <c r="S140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05" s="43"/>
      <c r="U1405" s="43"/>
      <c r="V1405" s="43"/>
      <c r="W1405" s="43"/>
      <c r="X1405" s="43"/>
      <c r="Y1405" s="43"/>
      <c r="Z1405" s="43"/>
      <c r="AA1405" s="43"/>
      <c r="AC1405" s="43"/>
      <c r="AD1405" s="43"/>
    </row>
    <row r="1406" spans="1:30" x14ac:dyDescent="0.25">
      <c r="A1406" s="42" t="str">
        <f>_xlfn.XLOOKUP(StatementLookup[[#This Row],[TopicID]],TopicLookup[TopicID],TopicLookup[SyllabusSubject])</f>
        <v>Physics</v>
      </c>
      <c r="B1406" s="43">
        <f>_xlfn.XLOOKUP(StatementLookup[[#This Row],[TopicID]],TopicLookup[TopicID],TopicLookup[SyllabusKeyStage])</f>
        <v>4</v>
      </c>
      <c r="C1406" s="43" t="str">
        <f>_xlfn.XLOOKUP(StatementLookup[[#This Row],[TopicID]],topics!I:I,topics!D:D)</f>
        <v>KS4.Physics</v>
      </c>
      <c r="D1406" s="43" t="str">
        <f>_xlfn.XLOOKUP(StatementLookup[[#This Row],[TopicID]],topics!I:I,topics!E:E)</f>
        <v>Y10.Physics</v>
      </c>
      <c r="E1406" s="44" t="s">
        <v>90</v>
      </c>
      <c r="F1406" s="36" t="s">
        <v>10</v>
      </c>
      <c r="G1406" s="45">
        <v>14</v>
      </c>
      <c r="H1406" s="36">
        <v>2</v>
      </c>
      <c r="I1406" s="46">
        <v>5</v>
      </c>
      <c r="J140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P14</v>
      </c>
      <c r="K140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P14.2</v>
      </c>
      <c r="L140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P14.2.5</v>
      </c>
      <c r="M1406" s="26" t="str">
        <f>IF(ISERROR(_xlfn.XLOOKUP(StatementLookup[[#This Row],[TopicID]],TopicLookup[TopicID],TopicLookup[TopicTitle])),"",_xlfn.XLOOKUP(StatementLookup[[#This Row],[TopicID]],TopicLookup[TopicID],TopicLookup[TopicTitle]))</f>
        <v>Particle Model</v>
      </c>
      <c r="N1406" s="27" t="str">
        <f>IF(ISERROR(_xlfn.XLOOKUP(StatementLookup[[#This Row],[LessonID]],LessonLookup[LessonID],LessonLookup[LessonTitle])),"",_xlfn.XLOOKUP(StatementLookup[[#This Row],[LessonID]],LessonLookup[LessonID],LessonLookup[LessonTitle]))</f>
        <v>Energy And Changes Of State</v>
      </c>
      <c r="O1406" s="1" t="str">
        <f>IF(StatementLookup[[#This Row],[LearningStatementEnter]]="",StatementLookup[[#This Row],[LearningStatementAuto]],StatementLookup[[#This Row],[LearningStatementEnter]])</f>
        <v>Explain the difference between specific heat capacity and specific latent heat</v>
      </c>
      <c r="P1406" s="1" t="s">
        <v>2337</v>
      </c>
      <c r="Q1406" s="1" t="s">
        <v>2953</v>
      </c>
      <c r="R1406" s="1"/>
      <c r="S140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06" s="43"/>
      <c r="U1406" s="43"/>
      <c r="V1406" s="43"/>
      <c r="W1406" s="43"/>
      <c r="X1406" s="43"/>
      <c r="Y1406" s="43"/>
      <c r="Z1406" s="43"/>
      <c r="AA1406" s="43"/>
      <c r="AC1406" s="43"/>
      <c r="AD1406" s="43"/>
    </row>
    <row r="1407" spans="1:30" x14ac:dyDescent="0.25">
      <c r="A1407" s="42" t="str">
        <f>_xlfn.XLOOKUP(StatementLookup[[#This Row],[TopicID]],TopicLookup[TopicID],TopicLookup[SyllabusSubject])</f>
        <v>Physics</v>
      </c>
      <c r="B1407" s="43">
        <f>_xlfn.XLOOKUP(StatementLookup[[#This Row],[TopicID]],TopicLookup[TopicID],TopicLookup[SyllabusKeyStage])</f>
        <v>4</v>
      </c>
      <c r="C1407" s="43" t="str">
        <f>_xlfn.XLOOKUP(StatementLookup[[#This Row],[TopicID]],topics!I:I,topics!D:D)</f>
        <v>KS4.Physics</v>
      </c>
      <c r="D1407" s="43" t="str">
        <f>_xlfn.XLOOKUP(StatementLookup[[#This Row],[TopicID]],topics!I:I,topics!E:E)</f>
        <v>Y10.Physics</v>
      </c>
      <c r="E1407" s="44" t="s">
        <v>90</v>
      </c>
      <c r="F1407" s="36" t="s">
        <v>10</v>
      </c>
      <c r="G1407" s="45">
        <v>14</v>
      </c>
      <c r="H1407" s="36">
        <v>2</v>
      </c>
      <c r="I1407" s="46">
        <v>6</v>
      </c>
      <c r="J140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P14</v>
      </c>
      <c r="K140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P14.2</v>
      </c>
      <c r="L140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P14.2.6</v>
      </c>
      <c r="M1407" s="26" t="str">
        <f>IF(ISERROR(_xlfn.XLOOKUP(StatementLookup[[#This Row],[TopicID]],TopicLookup[TopicID],TopicLookup[TopicTitle])),"",_xlfn.XLOOKUP(StatementLookup[[#This Row],[TopicID]],TopicLookup[TopicID],TopicLookup[TopicTitle]))</f>
        <v>Particle Model</v>
      </c>
      <c r="N1407" s="27" t="str">
        <f>IF(ISERROR(_xlfn.XLOOKUP(StatementLookup[[#This Row],[LessonID]],LessonLookup[LessonID],LessonLookup[LessonTitle])),"",_xlfn.XLOOKUP(StatementLookup[[#This Row],[LessonID]],LessonLookup[LessonID],LessonLookup[LessonTitle]))</f>
        <v>Energy And Changes Of State</v>
      </c>
      <c r="O1407" s="1" t="str">
        <f>IF(StatementLookup[[#This Row],[LearningStatementEnter]]="",StatementLookup[[#This Row],[LearningStatementAuto]],StatementLookup[[#This Row],[LearningStatementEnter]])</f>
        <v>Explain ways of reducing unwanted energy transfer through thermal insulation</v>
      </c>
      <c r="P1407" s="1" t="s">
        <v>2338</v>
      </c>
      <c r="Q1407" s="1" t="s">
        <v>2953</v>
      </c>
      <c r="R1407" s="1"/>
      <c r="S140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07" s="43"/>
      <c r="U1407" s="43"/>
      <c r="V1407" s="43"/>
      <c r="W1407" s="43"/>
      <c r="X1407" s="43"/>
      <c r="Y1407" s="43"/>
      <c r="Z1407" s="43"/>
      <c r="AA1407" s="43"/>
      <c r="AC1407" s="43"/>
      <c r="AD1407" s="43"/>
    </row>
    <row r="1408" spans="1:30" x14ac:dyDescent="0.25">
      <c r="A1408" s="42" t="str">
        <f>_xlfn.XLOOKUP(StatementLookup[[#This Row],[TopicID]],TopicLookup[TopicID],TopicLookup[SyllabusSubject])</f>
        <v>Physics</v>
      </c>
      <c r="B1408" s="43">
        <f>_xlfn.XLOOKUP(StatementLookup[[#This Row],[TopicID]],TopicLookup[TopicID],TopicLookup[SyllabusKeyStage])</f>
        <v>4</v>
      </c>
      <c r="C1408" s="43" t="str">
        <f>_xlfn.XLOOKUP(StatementLookup[[#This Row],[TopicID]],topics!I:I,topics!D:D)</f>
        <v>KS4.Physics</v>
      </c>
      <c r="D1408" s="43" t="str">
        <f>_xlfn.XLOOKUP(StatementLookup[[#This Row],[TopicID]],topics!I:I,topics!E:E)</f>
        <v>Y10.Physics</v>
      </c>
      <c r="E1408" s="44" t="s">
        <v>90</v>
      </c>
      <c r="F1408" s="36" t="s">
        <v>10</v>
      </c>
      <c r="G1408" s="45">
        <v>14</v>
      </c>
      <c r="H1408" s="36">
        <v>3</v>
      </c>
      <c r="I1408" s="46">
        <v>1</v>
      </c>
      <c r="J140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P14</v>
      </c>
      <c r="K140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P14.3</v>
      </c>
      <c r="L140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P14.3.1</v>
      </c>
      <c r="M1408" s="26" t="str">
        <f>IF(ISERROR(_xlfn.XLOOKUP(StatementLookup[[#This Row],[TopicID]],TopicLookup[TopicID],TopicLookup[TopicTitle])),"",_xlfn.XLOOKUP(StatementLookup[[#This Row],[TopicID]],TopicLookup[TopicID],TopicLookup[TopicTitle]))</f>
        <v>Particle Model</v>
      </c>
      <c r="N1408" s="27" t="str">
        <f>IF(ISERROR(_xlfn.XLOOKUP(StatementLookup[[#This Row],[LessonID]],LessonLookup[LessonID],LessonLookup[LessonTitle])),"",_xlfn.XLOOKUP(StatementLookup[[#This Row],[LessonID]],LessonLookup[LessonID],LessonLookup[LessonTitle]))</f>
        <v>Energy Calculations</v>
      </c>
      <c r="O1408" s="1" t="str">
        <f>IF(StatementLookup[[#This Row],[LearningStatementEnter]]="",StatementLookup[[#This Row],[LearningStatementAuto]],StatementLookup[[#This Row],[LearningStatementEnter]])</f>
        <v>Use the formula relating change in thermal energy, mass, temperature change and specific heat capacity</v>
      </c>
      <c r="P1408" s="1" t="s">
        <v>2339</v>
      </c>
      <c r="Q1408" s="1" t="s">
        <v>2953</v>
      </c>
      <c r="R1408" s="1"/>
      <c r="S140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08" s="43"/>
      <c r="U1408" s="43"/>
      <c r="V1408" s="43"/>
      <c r="W1408" s="43"/>
      <c r="X1408" s="43"/>
      <c r="Y1408" s="43"/>
      <c r="Z1408" s="43"/>
      <c r="AA1408" s="43"/>
      <c r="AC1408" s="43"/>
      <c r="AD1408" s="43"/>
    </row>
    <row r="1409" spans="1:30" x14ac:dyDescent="0.25">
      <c r="A1409" s="42" t="str">
        <f>_xlfn.XLOOKUP(StatementLookup[[#This Row],[TopicID]],TopicLookup[TopicID],TopicLookup[SyllabusSubject])</f>
        <v>Physics</v>
      </c>
      <c r="B1409" s="43">
        <f>_xlfn.XLOOKUP(StatementLookup[[#This Row],[TopicID]],TopicLookup[TopicID],TopicLookup[SyllabusKeyStage])</f>
        <v>4</v>
      </c>
      <c r="C1409" s="43" t="str">
        <f>_xlfn.XLOOKUP(StatementLookup[[#This Row],[TopicID]],topics!I:I,topics!D:D)</f>
        <v>KS4.Physics</v>
      </c>
      <c r="D1409" s="43" t="str">
        <f>_xlfn.XLOOKUP(StatementLookup[[#This Row],[TopicID]],topics!I:I,topics!E:E)</f>
        <v>Y10.Physics</v>
      </c>
      <c r="E1409" s="44" t="s">
        <v>90</v>
      </c>
      <c r="F1409" s="36" t="s">
        <v>10</v>
      </c>
      <c r="G1409" s="45">
        <v>14</v>
      </c>
      <c r="H1409" s="36">
        <v>3</v>
      </c>
      <c r="I1409" s="46">
        <v>2</v>
      </c>
      <c r="J140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P14</v>
      </c>
      <c r="K140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P14.3</v>
      </c>
      <c r="L140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P14.3.2</v>
      </c>
      <c r="M1409" s="26" t="str">
        <f>IF(ISERROR(_xlfn.XLOOKUP(StatementLookup[[#This Row],[TopicID]],TopicLookup[TopicID],TopicLookup[TopicTitle])),"",_xlfn.XLOOKUP(StatementLookup[[#This Row],[TopicID]],TopicLookup[TopicID],TopicLookup[TopicTitle]))</f>
        <v>Particle Model</v>
      </c>
      <c r="N1409" s="27" t="str">
        <f>IF(ISERROR(_xlfn.XLOOKUP(StatementLookup[[#This Row],[LessonID]],LessonLookup[LessonID],LessonLookup[LessonTitle])),"",_xlfn.XLOOKUP(StatementLookup[[#This Row],[LessonID]],LessonLookup[LessonID],LessonLookup[LessonTitle]))</f>
        <v>Energy Calculations</v>
      </c>
      <c r="O1409" s="1" t="str">
        <f>IF(StatementLookup[[#This Row],[LearningStatementEnter]]="",StatementLookup[[#This Row],[LearningStatementAuto]],StatementLookup[[#This Row],[LearningStatementEnter]])</f>
        <v>Use the formula relating thermal energy, mass and specific latent heat</v>
      </c>
      <c r="P1409" s="1" t="s">
        <v>2340</v>
      </c>
      <c r="Q1409" s="1" t="s">
        <v>2953</v>
      </c>
      <c r="R1409" s="1"/>
      <c r="S140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09" s="43"/>
      <c r="U1409" s="43"/>
      <c r="V1409" s="43"/>
      <c r="W1409" s="43"/>
      <c r="X1409" s="43"/>
      <c r="Y1409" s="43"/>
      <c r="Z1409" s="43"/>
      <c r="AA1409" s="43"/>
      <c r="AC1409" s="43"/>
      <c r="AD1409" s="43"/>
    </row>
    <row r="1410" spans="1:30" x14ac:dyDescent="0.25">
      <c r="A1410" s="42" t="str">
        <f>_xlfn.XLOOKUP(StatementLookup[[#This Row],[TopicID]],TopicLookup[TopicID],TopicLookup[SyllabusSubject])</f>
        <v>Physics</v>
      </c>
      <c r="B1410" s="43">
        <f>_xlfn.XLOOKUP(StatementLookup[[#This Row],[TopicID]],TopicLookup[TopicID],TopicLookup[SyllabusKeyStage])</f>
        <v>4</v>
      </c>
      <c r="C1410" s="43" t="str">
        <f>_xlfn.XLOOKUP(StatementLookup[[#This Row],[TopicID]],topics!I:I,topics!D:D)</f>
        <v>KS4.Physics</v>
      </c>
      <c r="D1410" s="43" t="str">
        <f>_xlfn.XLOOKUP(StatementLookup[[#This Row],[TopicID]],topics!I:I,topics!E:E)</f>
        <v>Y10.Physics</v>
      </c>
      <c r="E1410" s="44" t="s">
        <v>90</v>
      </c>
      <c r="F1410" s="36" t="s">
        <v>10</v>
      </c>
      <c r="G1410" s="45">
        <v>14</v>
      </c>
      <c r="H1410" s="36">
        <v>3</v>
      </c>
      <c r="I1410" s="46">
        <v>3</v>
      </c>
      <c r="J141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P14</v>
      </c>
      <c r="K141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P14.3</v>
      </c>
      <c r="L141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P14.3.3</v>
      </c>
      <c r="M1410" s="26" t="str">
        <f>IF(ISERROR(_xlfn.XLOOKUP(StatementLookup[[#This Row],[TopicID]],TopicLookup[TopicID],TopicLookup[TopicTitle])),"",_xlfn.XLOOKUP(StatementLookup[[#This Row],[TopicID]],TopicLookup[TopicID],TopicLookup[TopicTitle]))</f>
        <v>Particle Model</v>
      </c>
      <c r="N1410" s="27" t="str">
        <f>IF(ISERROR(_xlfn.XLOOKUP(StatementLookup[[#This Row],[LessonID]],LessonLookup[LessonID],LessonLookup[LessonTitle])),"",_xlfn.XLOOKUP(StatementLookup[[#This Row],[LessonID]],LessonLookup[LessonID],LessonLookup[LessonTitle]))</f>
        <v>Energy Calculations</v>
      </c>
      <c r="O1410" s="1" t="str">
        <f>IF(StatementLookup[[#This Row],[LearningStatementEnter]]="",StatementLookup[[#This Row],[LearningStatementAuto]],StatementLookup[[#This Row],[LearningStatementEnter]])</f>
        <v>Recall that the value of specific latent heat for a substance is different for melting/solidifying and for evaporating/condensing</v>
      </c>
      <c r="P1410" s="1" t="s">
        <v>2341</v>
      </c>
      <c r="Q1410" s="1" t="s">
        <v>2953</v>
      </c>
      <c r="R1410" s="1"/>
      <c r="S141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10" s="43"/>
      <c r="U1410" s="43"/>
      <c r="V1410" s="43"/>
      <c r="W1410" s="43"/>
      <c r="X1410" s="43"/>
      <c r="Y1410" s="43"/>
      <c r="Z1410" s="43"/>
      <c r="AA1410" s="43"/>
      <c r="AC1410" s="43"/>
      <c r="AD1410" s="43"/>
    </row>
    <row r="1411" spans="1:30" x14ac:dyDescent="0.25">
      <c r="A1411" s="42" t="str">
        <f>_xlfn.XLOOKUP(StatementLookup[[#This Row],[TopicID]],TopicLookup[TopicID],TopicLookup[SyllabusSubject])</f>
        <v>Physics</v>
      </c>
      <c r="B1411" s="43">
        <f>_xlfn.XLOOKUP(StatementLookup[[#This Row],[TopicID]],TopicLookup[TopicID],TopicLookup[SyllabusKeyStage])</f>
        <v>4</v>
      </c>
      <c r="C1411" s="43" t="str">
        <f>_xlfn.XLOOKUP(StatementLookup[[#This Row],[TopicID]],topics!I:I,topics!D:D)</f>
        <v>KS4.Physics</v>
      </c>
      <c r="D1411" s="43" t="str">
        <f>_xlfn.XLOOKUP(StatementLookup[[#This Row],[TopicID]],topics!I:I,topics!E:E)</f>
        <v>Y10.Physics</v>
      </c>
      <c r="E1411" s="44" t="s">
        <v>90</v>
      </c>
      <c r="F1411" s="36" t="s">
        <v>10</v>
      </c>
      <c r="G1411" s="45">
        <v>14</v>
      </c>
      <c r="H1411" s="36">
        <v>4</v>
      </c>
      <c r="I1411" s="46">
        <v>1</v>
      </c>
      <c r="J141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P14</v>
      </c>
      <c r="K141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P14.4</v>
      </c>
      <c r="L141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P14.4.1</v>
      </c>
      <c r="M1411" s="26" t="str">
        <f>IF(ISERROR(_xlfn.XLOOKUP(StatementLookup[[#This Row],[TopicID]],TopicLookup[TopicID],TopicLookup[TopicTitle])),"",_xlfn.XLOOKUP(StatementLookup[[#This Row],[TopicID]],TopicLookup[TopicID],TopicLookup[TopicTitle]))</f>
        <v>Particle Model</v>
      </c>
      <c r="N1411" s="27" t="str">
        <f>IF(ISERROR(_xlfn.XLOOKUP(StatementLookup[[#This Row],[LessonID]],LessonLookup[LessonID],LessonLookup[LessonTitle])),"",_xlfn.XLOOKUP(StatementLookup[[#This Row],[LessonID]],LessonLookup[LessonID],LessonLookup[LessonTitle]))</f>
        <v>Gas Temperature And Pressure</v>
      </c>
      <c r="O1411" s="1" t="str">
        <f>IF(StatementLookup[[#This Row],[LearningStatementEnter]]="",StatementLookup[[#This Row],[LearningStatementAuto]],StatementLookup[[#This Row],[LearningStatementEnter]])</f>
        <v>Explain how the movement of particles causes gas pressure</v>
      </c>
      <c r="P1411" s="1" t="s">
        <v>2342</v>
      </c>
      <c r="Q1411" s="1" t="s">
        <v>2953</v>
      </c>
      <c r="R1411" s="1"/>
      <c r="S141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11" s="43"/>
      <c r="U1411" s="43"/>
      <c r="V1411" s="43"/>
      <c r="W1411" s="43"/>
      <c r="X1411" s="43"/>
      <c r="Y1411" s="43"/>
      <c r="Z1411" s="43"/>
      <c r="AA1411" s="43"/>
      <c r="AC1411" s="43"/>
      <c r="AD1411" s="43"/>
    </row>
    <row r="1412" spans="1:30" x14ac:dyDescent="0.25">
      <c r="A1412" s="42" t="str">
        <f>_xlfn.XLOOKUP(StatementLookup[[#This Row],[TopicID]],TopicLookup[TopicID],TopicLookup[SyllabusSubject])</f>
        <v>Physics</v>
      </c>
      <c r="B1412" s="43">
        <f>_xlfn.XLOOKUP(StatementLookup[[#This Row],[TopicID]],TopicLookup[TopicID],TopicLookup[SyllabusKeyStage])</f>
        <v>4</v>
      </c>
      <c r="C1412" s="43" t="str">
        <f>_xlfn.XLOOKUP(StatementLookup[[#This Row],[TopicID]],topics!I:I,topics!D:D)</f>
        <v>KS4.Physics</v>
      </c>
      <c r="D1412" s="43" t="str">
        <f>_xlfn.XLOOKUP(StatementLookup[[#This Row],[TopicID]],topics!I:I,topics!E:E)</f>
        <v>Y10.Physics</v>
      </c>
      <c r="E1412" s="44" t="s">
        <v>90</v>
      </c>
      <c r="F1412" s="36" t="s">
        <v>10</v>
      </c>
      <c r="G1412" s="45">
        <v>14</v>
      </c>
      <c r="H1412" s="36">
        <v>4</v>
      </c>
      <c r="I1412" s="46">
        <v>2</v>
      </c>
      <c r="J141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P14</v>
      </c>
      <c r="K141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P14.4</v>
      </c>
      <c r="L141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P14.4.2</v>
      </c>
      <c r="M1412" s="26" t="str">
        <f>IF(ISERROR(_xlfn.XLOOKUP(StatementLookup[[#This Row],[TopicID]],TopicLookup[TopicID],TopicLookup[TopicTitle])),"",_xlfn.XLOOKUP(StatementLookup[[#This Row],[TopicID]],TopicLookup[TopicID],TopicLookup[TopicTitle]))</f>
        <v>Particle Model</v>
      </c>
      <c r="N1412" s="27" t="str">
        <f>IF(ISERROR(_xlfn.XLOOKUP(StatementLookup[[#This Row],[LessonID]],LessonLookup[LessonID],LessonLookup[LessonTitle])),"",_xlfn.XLOOKUP(StatementLookup[[#This Row],[LessonID]],LessonLookup[LessonID],LessonLookup[LessonTitle]))</f>
        <v>Gas Temperature And Pressure</v>
      </c>
      <c r="O1412" s="1" t="str">
        <f>IF(StatementLookup[[#This Row],[LearningStatementEnter]]="",StatementLookup[[#This Row],[LearningStatementAuto]],StatementLookup[[#This Row],[LearningStatementEnter]])</f>
        <v>Explain how changing the temperature of a gas affects the speed of its particles</v>
      </c>
      <c r="P1412" s="1" t="s">
        <v>2343</v>
      </c>
      <c r="Q1412" s="1" t="s">
        <v>2953</v>
      </c>
      <c r="R1412" s="1"/>
      <c r="S141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12" s="43"/>
      <c r="U1412" s="43"/>
      <c r="V1412" s="43"/>
      <c r="W1412" s="43"/>
      <c r="X1412" s="43"/>
      <c r="Y1412" s="43"/>
      <c r="Z1412" s="43"/>
      <c r="AA1412" s="43"/>
      <c r="AC1412" s="43"/>
      <c r="AD1412" s="43"/>
    </row>
    <row r="1413" spans="1:30" x14ac:dyDescent="0.25">
      <c r="A1413" s="42" t="str">
        <f>_xlfn.XLOOKUP(StatementLookup[[#This Row],[TopicID]],TopicLookup[TopicID],TopicLookup[SyllabusSubject])</f>
        <v>Physics</v>
      </c>
      <c r="B1413" s="43">
        <f>_xlfn.XLOOKUP(StatementLookup[[#This Row],[TopicID]],TopicLookup[TopicID],TopicLookup[SyllabusKeyStage])</f>
        <v>4</v>
      </c>
      <c r="C1413" s="43" t="str">
        <f>_xlfn.XLOOKUP(StatementLookup[[#This Row],[TopicID]],topics!I:I,topics!D:D)</f>
        <v>KS4.Physics</v>
      </c>
      <c r="D1413" s="43" t="str">
        <f>_xlfn.XLOOKUP(StatementLookup[[#This Row],[TopicID]],topics!I:I,topics!E:E)</f>
        <v>Y10.Physics</v>
      </c>
      <c r="E1413" s="44" t="s">
        <v>90</v>
      </c>
      <c r="F1413" s="36" t="s">
        <v>10</v>
      </c>
      <c r="G1413" s="45">
        <v>14</v>
      </c>
      <c r="H1413" s="36">
        <v>4</v>
      </c>
      <c r="I1413" s="46">
        <v>3</v>
      </c>
      <c r="J141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P14</v>
      </c>
      <c r="K141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P14.4</v>
      </c>
      <c r="L141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P14.4.3</v>
      </c>
      <c r="M1413" s="26" t="str">
        <f>IF(ISERROR(_xlfn.XLOOKUP(StatementLookup[[#This Row],[TopicID]],TopicLookup[TopicID],TopicLookup[TopicTitle])),"",_xlfn.XLOOKUP(StatementLookup[[#This Row],[TopicID]],TopicLookup[TopicID],TopicLookup[TopicTitle]))</f>
        <v>Particle Model</v>
      </c>
      <c r="N1413" s="27" t="str">
        <f>IF(ISERROR(_xlfn.XLOOKUP(StatementLookup[[#This Row],[LessonID]],LessonLookup[LessonID],LessonLookup[LessonTitle])),"",_xlfn.XLOOKUP(StatementLookup[[#This Row],[LessonID]],LessonLookup[LessonID],LessonLookup[LessonTitle]))</f>
        <v>Gas Temperature And Pressure</v>
      </c>
      <c r="O1413" s="1" t="str">
        <f>IF(StatementLookup[[#This Row],[LearningStatementEnter]]="",StatementLookup[[#This Row],[LearningStatementAuto]],StatementLookup[[#This Row],[LearningStatementEnter]])</f>
        <v>Explain how temperature affects the pressure of a fixed mass of gas at constant volume</v>
      </c>
      <c r="P1413" s="1" t="s">
        <v>2344</v>
      </c>
      <c r="Q1413" s="1" t="s">
        <v>2953</v>
      </c>
      <c r="R1413" s="1"/>
      <c r="S141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13" s="43"/>
      <c r="U1413" s="43"/>
      <c r="V1413" s="43"/>
      <c r="W1413" s="43"/>
      <c r="X1413" s="43"/>
      <c r="Y1413" s="43"/>
      <c r="Z1413" s="43"/>
      <c r="AA1413" s="43"/>
      <c r="AC1413" s="43"/>
      <c r="AD1413" s="43"/>
    </row>
    <row r="1414" spans="1:30" x14ac:dyDescent="0.25">
      <c r="A1414" s="42" t="str">
        <f>_xlfn.XLOOKUP(StatementLookup[[#This Row],[TopicID]],TopicLookup[TopicID],TopicLookup[SyllabusSubject])</f>
        <v>Physics</v>
      </c>
      <c r="B1414" s="43">
        <f>_xlfn.XLOOKUP(StatementLookup[[#This Row],[TopicID]],TopicLookup[TopicID],TopicLookup[SyllabusKeyStage])</f>
        <v>4</v>
      </c>
      <c r="C1414" s="43" t="str">
        <f>_xlfn.XLOOKUP(StatementLookup[[#This Row],[TopicID]],topics!I:I,topics!D:D)</f>
        <v>KS4.Physics</v>
      </c>
      <c r="D1414" s="43" t="str">
        <f>_xlfn.XLOOKUP(StatementLookup[[#This Row],[TopicID]],topics!I:I,topics!E:E)</f>
        <v>Y10.Physics</v>
      </c>
      <c r="E1414" s="44" t="s">
        <v>90</v>
      </c>
      <c r="F1414" s="36" t="s">
        <v>10</v>
      </c>
      <c r="G1414" s="45">
        <v>14</v>
      </c>
      <c r="H1414" s="36">
        <v>4</v>
      </c>
      <c r="I1414" s="46">
        <v>4</v>
      </c>
      <c r="J141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P14</v>
      </c>
      <c r="K141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P14.4</v>
      </c>
      <c r="L141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P14.4.4</v>
      </c>
      <c r="M1414" s="26" t="str">
        <f>IF(ISERROR(_xlfn.XLOOKUP(StatementLookup[[#This Row],[TopicID]],TopicLookup[TopicID],TopicLookup[TopicTitle])),"",_xlfn.XLOOKUP(StatementLookup[[#This Row],[TopicID]],TopicLookup[TopicID],TopicLookup[TopicTitle]))</f>
        <v>Particle Model</v>
      </c>
      <c r="N1414" s="27" t="str">
        <f>IF(ISERROR(_xlfn.XLOOKUP(StatementLookup[[#This Row],[LessonID]],LessonLookup[LessonID],LessonLookup[LessonTitle])),"",_xlfn.XLOOKUP(StatementLookup[[#This Row],[LessonID]],LessonLookup[LessonID],LessonLookup[LessonTitle]))</f>
        <v>Gas Temperature And Pressure</v>
      </c>
      <c r="O1414" s="1" t="str">
        <f>IF(StatementLookup[[#This Row],[LearningStatementEnter]]="",StatementLookup[[#This Row],[LearningStatementAuto]],StatementLookup[[#This Row],[LearningStatementEnter]])</f>
        <v>Explain the significance of absolute zero</v>
      </c>
      <c r="P1414" s="1" t="s">
        <v>2345</v>
      </c>
      <c r="Q1414" s="1" t="s">
        <v>2953</v>
      </c>
      <c r="R1414" s="1"/>
      <c r="S141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14" s="43"/>
      <c r="U1414" s="43"/>
      <c r="V1414" s="43"/>
      <c r="W1414" s="43"/>
      <c r="X1414" s="43"/>
      <c r="Y1414" s="43"/>
      <c r="Z1414" s="43"/>
      <c r="AA1414" s="43"/>
      <c r="AC1414" s="43"/>
      <c r="AD1414" s="43"/>
    </row>
    <row r="1415" spans="1:30" x14ac:dyDescent="0.25">
      <c r="A1415" s="42" t="str">
        <f>_xlfn.XLOOKUP(StatementLookup[[#This Row],[TopicID]],TopicLookup[TopicID],TopicLookup[SyllabusSubject])</f>
        <v>Physics</v>
      </c>
      <c r="B1415" s="43">
        <f>_xlfn.XLOOKUP(StatementLookup[[#This Row],[TopicID]],TopicLookup[TopicID],TopicLookup[SyllabusKeyStage])</f>
        <v>4</v>
      </c>
      <c r="C1415" s="43" t="str">
        <f>_xlfn.XLOOKUP(StatementLookup[[#This Row],[TopicID]],topics!I:I,topics!D:D)</f>
        <v>KS4.Physics</v>
      </c>
      <c r="D1415" s="43" t="str">
        <f>_xlfn.XLOOKUP(StatementLookup[[#This Row],[TopicID]],topics!I:I,topics!E:E)</f>
        <v>Y10.Physics</v>
      </c>
      <c r="E1415" s="44" t="s">
        <v>90</v>
      </c>
      <c r="F1415" s="36" t="s">
        <v>10</v>
      </c>
      <c r="G1415" s="45">
        <v>14</v>
      </c>
      <c r="H1415" s="36">
        <v>4</v>
      </c>
      <c r="I1415" s="46">
        <v>5</v>
      </c>
      <c r="J141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P14</v>
      </c>
      <c r="K141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P14.4</v>
      </c>
      <c r="L141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P14.4.5</v>
      </c>
      <c r="M1415" s="26" t="str">
        <f>IF(ISERROR(_xlfn.XLOOKUP(StatementLookup[[#This Row],[TopicID]],TopicLookup[TopicID],TopicLookup[TopicTitle])),"",_xlfn.XLOOKUP(StatementLookup[[#This Row],[TopicID]],TopicLookup[TopicID],TopicLookup[TopicTitle]))</f>
        <v>Particle Model</v>
      </c>
      <c r="N1415" s="27" t="str">
        <f>IF(ISERROR(_xlfn.XLOOKUP(StatementLookup[[#This Row],[LessonID]],LessonLookup[LessonID],LessonLookup[LessonTitle])),"",_xlfn.XLOOKUP(StatementLookup[[#This Row],[LessonID]],LessonLookup[LessonID],LessonLookup[LessonTitle]))</f>
        <v>Gas Temperature And Pressure</v>
      </c>
      <c r="O1415" s="1" t="str">
        <f>IF(StatementLookup[[#This Row],[LearningStatementEnter]]="",StatementLookup[[#This Row],[LearningStatementAuto]],StatementLookup[[#This Row],[LearningStatementEnter]])</f>
        <v>Convert temperatures between the Kelvin and Celsius temperature scales</v>
      </c>
      <c r="P1415" s="1" t="s">
        <v>2346</v>
      </c>
      <c r="Q1415" s="1" t="s">
        <v>2953</v>
      </c>
      <c r="R1415" s="1"/>
      <c r="S141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15" s="43"/>
      <c r="U1415" s="43"/>
      <c r="V1415" s="43"/>
      <c r="W1415" s="43"/>
      <c r="X1415" s="43"/>
      <c r="Y1415" s="43"/>
      <c r="Z1415" s="43"/>
      <c r="AA1415" s="43"/>
      <c r="AC1415" s="43"/>
      <c r="AD1415" s="43"/>
    </row>
    <row r="1416" spans="1:30" x14ac:dyDescent="0.25">
      <c r="A1416" s="42" t="str">
        <f>_xlfn.XLOOKUP(StatementLookup[[#This Row],[TopicID]],TopicLookup[TopicID],TopicLookup[SyllabusSubject])</f>
        <v>Physics</v>
      </c>
      <c r="B1416" s="43">
        <f>_xlfn.XLOOKUP(StatementLookup[[#This Row],[TopicID]],TopicLookup[TopicID],TopicLookup[SyllabusKeyStage])</f>
        <v>4</v>
      </c>
      <c r="C1416" s="43" t="str">
        <f>_xlfn.XLOOKUP(StatementLookup[[#This Row],[TopicID]],topics!I:I,topics!D:D)</f>
        <v>KS4.Physics</v>
      </c>
      <c r="D1416" s="43" t="str">
        <f>_xlfn.XLOOKUP(StatementLookup[[#This Row],[TopicID]],topics!I:I,topics!E:E)</f>
        <v>Y10.Physics</v>
      </c>
      <c r="E1416" s="44" t="s">
        <v>90</v>
      </c>
      <c r="F1416" s="36" t="s">
        <v>10</v>
      </c>
      <c r="G1416" s="45">
        <v>14</v>
      </c>
      <c r="H1416" s="36">
        <v>5</v>
      </c>
      <c r="I1416" s="46">
        <v>1</v>
      </c>
      <c r="J141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P14</v>
      </c>
      <c r="K141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P14.5</v>
      </c>
      <c r="L141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P14.5.1</v>
      </c>
      <c r="M1416" s="26" t="str">
        <f>IF(ISERROR(_xlfn.XLOOKUP(StatementLookup[[#This Row],[TopicID]],TopicLookup[TopicID],TopicLookup[TopicTitle])),"",_xlfn.XLOOKUP(StatementLookup[[#This Row],[TopicID]],TopicLookup[TopicID],TopicLookup[TopicTitle]))</f>
        <v>Particle Model</v>
      </c>
      <c r="N1416" s="27" t="str">
        <f>IF(ISERROR(_xlfn.XLOOKUP(StatementLookup[[#This Row],[LessonID]],LessonLookup[LessonID],LessonLookup[LessonTitle])),"",_xlfn.XLOOKUP(StatementLookup[[#This Row],[LessonID]],LessonLookup[LessonID],LessonLookup[LessonTitle]))</f>
        <v>Gas Pressure And Volume</v>
      </c>
      <c r="O1416" s="1" t="str">
        <f>IF(StatementLookup[[#This Row],[LearningStatementEnter]]="",StatementLookup[[#This Row],[LearningStatementAuto]],StatementLookup[[#This Row],[LearningStatementEnter]])</f>
        <v>Explain how gases can be compressed or expanded by pressure changes</v>
      </c>
      <c r="P1416" s="1" t="s">
        <v>2347</v>
      </c>
      <c r="Q1416" s="1" t="s">
        <v>2953</v>
      </c>
      <c r="R1416" s="1"/>
      <c r="S141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16" s="43"/>
      <c r="U1416" s="43"/>
      <c r="V1416" s="43"/>
      <c r="W1416" s="43"/>
      <c r="X1416" s="43"/>
      <c r="Y1416" s="43"/>
      <c r="Z1416" s="43"/>
      <c r="AA1416" s="43"/>
      <c r="AC1416" s="43"/>
      <c r="AD1416" s="43"/>
    </row>
    <row r="1417" spans="1:30" x14ac:dyDescent="0.25">
      <c r="A1417" s="42" t="str">
        <f>_xlfn.XLOOKUP(StatementLookup[[#This Row],[TopicID]],TopicLookup[TopicID],TopicLookup[SyllabusSubject])</f>
        <v>Physics</v>
      </c>
      <c r="B1417" s="43">
        <f>_xlfn.XLOOKUP(StatementLookup[[#This Row],[TopicID]],TopicLookup[TopicID],TopicLookup[SyllabusKeyStage])</f>
        <v>4</v>
      </c>
      <c r="C1417" s="43" t="str">
        <f>_xlfn.XLOOKUP(StatementLookup[[#This Row],[TopicID]],topics!I:I,topics!D:D)</f>
        <v>KS4.Physics</v>
      </c>
      <c r="D1417" s="43" t="str">
        <f>_xlfn.XLOOKUP(StatementLookup[[#This Row],[TopicID]],topics!I:I,topics!E:E)</f>
        <v>Y10.Physics</v>
      </c>
      <c r="E1417" s="44" t="s">
        <v>90</v>
      </c>
      <c r="F1417" s="36" t="s">
        <v>10</v>
      </c>
      <c r="G1417" s="45">
        <v>14</v>
      </c>
      <c r="H1417" s="36">
        <v>5</v>
      </c>
      <c r="I1417" s="46">
        <v>2</v>
      </c>
      <c r="J141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P14</v>
      </c>
      <c r="K141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P14.5</v>
      </c>
      <c r="L141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P14.5.2</v>
      </c>
      <c r="M1417" s="26" t="str">
        <f>IF(ISERROR(_xlfn.XLOOKUP(StatementLookup[[#This Row],[TopicID]],TopicLookup[TopicID],TopicLookup[TopicTitle])),"",_xlfn.XLOOKUP(StatementLookup[[#This Row],[TopicID]],TopicLookup[TopicID],TopicLookup[TopicTitle]))</f>
        <v>Particle Model</v>
      </c>
      <c r="N1417" s="27" t="str">
        <f>IF(ISERROR(_xlfn.XLOOKUP(StatementLookup[[#This Row],[LessonID]],LessonLookup[LessonID],LessonLookup[LessonTitle])),"",_xlfn.XLOOKUP(StatementLookup[[#This Row],[LessonID]],LessonLookup[LessonID],LessonLookup[LessonTitle]))</f>
        <v>Gas Pressure And Volume</v>
      </c>
      <c r="O1417" s="1" t="str">
        <f>IF(StatementLookup[[#This Row],[LearningStatementEnter]]="",StatementLookup[[#This Row],[LearningStatementAuto]],StatementLookup[[#This Row],[LearningStatementEnter]])</f>
        <v>Explain how the pressure of a gas produces a force at right angles to any surface</v>
      </c>
      <c r="P1417" s="1" t="s">
        <v>2348</v>
      </c>
      <c r="Q1417" s="1" t="s">
        <v>2953</v>
      </c>
      <c r="R1417" s="1"/>
      <c r="S141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17" s="43"/>
      <c r="U1417" s="43"/>
      <c r="V1417" s="43"/>
      <c r="W1417" s="43"/>
      <c r="X1417" s="43"/>
      <c r="Y1417" s="43"/>
      <c r="Z1417" s="43"/>
      <c r="AA1417" s="43"/>
      <c r="AC1417" s="43"/>
      <c r="AD1417" s="43"/>
    </row>
    <row r="1418" spans="1:30" x14ac:dyDescent="0.25">
      <c r="A1418" s="42" t="str">
        <f>_xlfn.XLOOKUP(StatementLookup[[#This Row],[TopicID]],TopicLookup[TopicID],TopicLookup[SyllabusSubject])</f>
        <v>Physics</v>
      </c>
      <c r="B1418" s="43">
        <f>_xlfn.XLOOKUP(StatementLookup[[#This Row],[TopicID]],TopicLookup[TopicID],TopicLookup[SyllabusKeyStage])</f>
        <v>4</v>
      </c>
      <c r="C1418" s="43" t="str">
        <f>_xlfn.XLOOKUP(StatementLookup[[#This Row],[TopicID]],topics!I:I,topics!D:D)</f>
        <v>KS4.Physics</v>
      </c>
      <c r="D1418" s="43" t="str">
        <f>_xlfn.XLOOKUP(StatementLookup[[#This Row],[TopicID]],topics!I:I,topics!E:E)</f>
        <v>Y10.Physics</v>
      </c>
      <c r="E1418" s="44" t="s">
        <v>90</v>
      </c>
      <c r="F1418" s="36" t="s">
        <v>10</v>
      </c>
      <c r="G1418" s="45">
        <v>14</v>
      </c>
      <c r="H1418" s="36">
        <v>5</v>
      </c>
      <c r="I1418" s="46">
        <v>3</v>
      </c>
      <c r="J141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P14</v>
      </c>
      <c r="K141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P14.5</v>
      </c>
      <c r="L141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P14.5.3</v>
      </c>
      <c r="M1418" s="26" t="str">
        <f>IF(ISERROR(_xlfn.XLOOKUP(StatementLookup[[#This Row],[TopicID]],TopicLookup[TopicID],TopicLookup[TopicTitle])),"",_xlfn.XLOOKUP(StatementLookup[[#This Row],[TopicID]],TopicLookup[TopicID],TopicLookup[TopicTitle]))</f>
        <v>Particle Model</v>
      </c>
      <c r="N1418" s="27" t="str">
        <f>IF(ISERROR(_xlfn.XLOOKUP(StatementLookup[[#This Row],[LessonID]],LessonLookup[LessonID],LessonLookup[LessonTitle])),"",_xlfn.XLOOKUP(StatementLookup[[#This Row],[LessonID]],LessonLookup[LessonID],LessonLookup[LessonTitle]))</f>
        <v>Gas Pressure And Volume</v>
      </c>
      <c r="O1418" s="1" t="str">
        <f>IF(StatementLookup[[#This Row],[LearningStatementEnter]]="",StatementLookup[[#This Row],[LearningStatementAuto]],StatementLookup[[#This Row],[LearningStatementEnter]])</f>
        <v>Explain why changing the volume of a gas changes the pressure</v>
      </c>
      <c r="P1418" s="1" t="s">
        <v>2349</v>
      </c>
      <c r="Q1418" s="1" t="s">
        <v>2953</v>
      </c>
      <c r="R1418" s="1"/>
      <c r="S141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18" s="43"/>
      <c r="U1418" s="43"/>
      <c r="V1418" s="43"/>
      <c r="W1418" s="43"/>
      <c r="X1418" s="43"/>
      <c r="Y1418" s="43"/>
      <c r="Z1418" s="43"/>
      <c r="AA1418" s="43"/>
      <c r="AC1418" s="43"/>
      <c r="AD1418" s="43"/>
    </row>
    <row r="1419" spans="1:30" x14ac:dyDescent="0.25">
      <c r="A1419" s="42" t="str">
        <f>_xlfn.XLOOKUP(StatementLookup[[#This Row],[TopicID]],TopicLookup[TopicID],TopicLookup[SyllabusSubject])</f>
        <v>Physics</v>
      </c>
      <c r="B1419" s="43">
        <f>_xlfn.XLOOKUP(StatementLookup[[#This Row],[TopicID]],TopicLookup[TopicID],TopicLookup[SyllabusKeyStage])</f>
        <v>4</v>
      </c>
      <c r="C1419" s="43" t="str">
        <f>_xlfn.XLOOKUP(StatementLookup[[#This Row],[TopicID]],topics!I:I,topics!D:D)</f>
        <v>KS4.Physics</v>
      </c>
      <c r="D1419" s="43" t="str">
        <f>_xlfn.XLOOKUP(StatementLookup[[#This Row],[TopicID]],topics!I:I,topics!E:E)</f>
        <v>Y10.Physics</v>
      </c>
      <c r="E1419" s="44" t="s">
        <v>90</v>
      </c>
      <c r="F1419" s="36" t="s">
        <v>10</v>
      </c>
      <c r="G1419" s="45">
        <v>14</v>
      </c>
      <c r="H1419" s="36">
        <v>5</v>
      </c>
      <c r="I1419" s="46">
        <v>4</v>
      </c>
      <c r="J141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P14</v>
      </c>
      <c r="K141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P14.5</v>
      </c>
      <c r="L141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P14.5.4</v>
      </c>
      <c r="M1419" s="26" t="str">
        <f>IF(ISERROR(_xlfn.XLOOKUP(StatementLookup[[#This Row],[TopicID]],TopicLookup[TopicID],TopicLookup[TopicTitle])),"",_xlfn.XLOOKUP(StatementLookup[[#This Row],[TopicID]],TopicLookup[TopicID],TopicLookup[TopicTitle]))</f>
        <v>Particle Model</v>
      </c>
      <c r="N1419" s="27" t="str">
        <f>IF(ISERROR(_xlfn.XLOOKUP(StatementLookup[[#This Row],[LessonID]],LessonLookup[LessonID],LessonLookup[LessonTitle])),"",_xlfn.XLOOKUP(StatementLookup[[#This Row],[LessonID]],LessonLookup[LessonID],LessonLookup[LessonTitle]))</f>
        <v>Gas Pressure And Volume</v>
      </c>
      <c r="O1419" s="1" t="str">
        <f>IF(StatementLookup[[#This Row],[LearningStatementEnter]]="",StatementLookup[[#This Row],[LearningStatementAuto]],StatementLookup[[#This Row],[LearningStatementEnter]])</f>
        <v>Use the formula relating pressure and volume changes in a gas of fixed mass at constant temperature</v>
      </c>
      <c r="P1419" s="1" t="s">
        <v>2350</v>
      </c>
      <c r="Q1419" s="1" t="s">
        <v>2953</v>
      </c>
      <c r="R1419" s="1"/>
      <c r="S141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19" s="43"/>
      <c r="U1419" s="43"/>
      <c r="V1419" s="43"/>
      <c r="W1419" s="43"/>
      <c r="X1419" s="43"/>
      <c r="Y1419" s="43"/>
      <c r="Z1419" s="43"/>
      <c r="AA1419" s="43"/>
      <c r="AC1419" s="43"/>
      <c r="AD1419" s="43"/>
    </row>
    <row r="1420" spans="1:30" x14ac:dyDescent="0.25">
      <c r="A1420" s="42" t="str">
        <f>_xlfn.XLOOKUP(StatementLookup[[#This Row],[TopicID]],TopicLookup[TopicID],TopicLookup[SyllabusSubject])</f>
        <v>Physics</v>
      </c>
      <c r="B1420" s="43">
        <f>_xlfn.XLOOKUP(StatementLookup[[#This Row],[TopicID]],TopicLookup[TopicID],TopicLookup[SyllabusKeyStage])</f>
        <v>4</v>
      </c>
      <c r="C1420" s="43" t="str">
        <f>_xlfn.XLOOKUP(StatementLookup[[#This Row],[TopicID]],topics!I:I,topics!D:D)</f>
        <v>KS4.Physics</v>
      </c>
      <c r="D1420" s="43" t="str">
        <f>_xlfn.XLOOKUP(StatementLookup[[#This Row],[TopicID]],topics!I:I,topics!E:E)</f>
        <v>Y10.Physics</v>
      </c>
      <c r="E1420" s="44" t="s">
        <v>90</v>
      </c>
      <c r="F1420" s="36" t="s">
        <v>10</v>
      </c>
      <c r="G1420" s="45">
        <v>14</v>
      </c>
      <c r="H1420" s="36">
        <v>5</v>
      </c>
      <c r="I1420" s="46">
        <v>5</v>
      </c>
      <c r="J1420"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P14</v>
      </c>
      <c r="K142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P14.5</v>
      </c>
      <c r="L142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P14.5.5</v>
      </c>
      <c r="M1420" s="26" t="str">
        <f>IF(ISERROR(_xlfn.XLOOKUP(StatementLookup[[#This Row],[TopicID]],TopicLookup[TopicID],TopicLookup[TopicTitle])),"",_xlfn.XLOOKUP(StatementLookup[[#This Row],[TopicID]],TopicLookup[TopicID],TopicLookup[TopicTitle]))</f>
        <v>Particle Model</v>
      </c>
      <c r="N1420" s="27" t="str">
        <f>IF(ISERROR(_xlfn.XLOOKUP(StatementLookup[[#This Row],[LessonID]],LessonLookup[LessonID],LessonLookup[LessonTitle])),"",_xlfn.XLOOKUP(StatementLookup[[#This Row],[LessonID]],LessonLookup[LessonID],LessonLookup[LessonTitle]))</f>
        <v>Gas Pressure And Volume</v>
      </c>
      <c r="O1420" s="1" t="str">
        <f>IF(StatementLookup[[#This Row],[LearningStatementEnter]]="",StatementLookup[[#This Row],[LearningStatementAuto]],StatementLookup[[#This Row],[LearningStatementEnter]])</f>
        <v>Explain why doing work on a gas can increase its temperature</v>
      </c>
      <c r="P1420" s="1" t="s">
        <v>2351</v>
      </c>
      <c r="Q1420" s="1" t="s">
        <v>2953</v>
      </c>
      <c r="R1420" s="1"/>
      <c r="S142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20" s="43"/>
      <c r="U1420" s="43"/>
      <c r="V1420" s="43"/>
      <c r="W1420" s="43"/>
      <c r="X1420" s="43"/>
      <c r="Y1420" s="43"/>
      <c r="Z1420" s="43"/>
      <c r="AA1420" s="43"/>
      <c r="AC1420" s="43"/>
      <c r="AD1420" s="43"/>
    </row>
    <row r="1421" spans="1:30" x14ac:dyDescent="0.25">
      <c r="A1421" s="42" t="str">
        <f>_xlfn.XLOOKUP(StatementLookup[[#This Row],[TopicID]],TopicLookup[TopicID],TopicLookup[SyllabusSubject])</f>
        <v>Physics</v>
      </c>
      <c r="B1421" s="43">
        <f>_xlfn.XLOOKUP(StatementLookup[[#This Row],[TopicID]],TopicLookup[TopicID],TopicLookup[SyllabusKeyStage])</f>
        <v>4</v>
      </c>
      <c r="C1421" s="43" t="str">
        <f>_xlfn.XLOOKUP(StatementLookup[[#This Row],[TopicID]],topics!I:I,topics!D:D)</f>
        <v>KS4.Physics</v>
      </c>
      <c r="D1421" s="43" t="str">
        <f>_xlfn.XLOOKUP(StatementLookup[[#This Row],[TopicID]],topics!I:I,topics!E:E)</f>
        <v>Y10.Physics</v>
      </c>
      <c r="E1421" s="44" t="s">
        <v>90</v>
      </c>
      <c r="F1421" s="36" t="s">
        <v>10</v>
      </c>
      <c r="G1421" s="45">
        <v>14</v>
      </c>
      <c r="H1421" s="36" t="s">
        <v>8</v>
      </c>
      <c r="I1421" s="46">
        <v>1</v>
      </c>
      <c r="J1421"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P14</v>
      </c>
      <c r="K142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P14.F</v>
      </c>
      <c r="L142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P14.F.1</v>
      </c>
      <c r="M1421" s="26" t="str">
        <f>IF(ISERROR(_xlfn.XLOOKUP(StatementLookup[[#This Row],[TopicID]],TopicLookup[TopicID],TopicLookup[TopicTitle])),"",_xlfn.XLOOKUP(StatementLookup[[#This Row],[TopicID]],TopicLookup[TopicID],TopicLookup[TopicTitle]))</f>
        <v>Particle Model</v>
      </c>
      <c r="N1421" s="27" t="str">
        <f>IF(ISERROR(_xlfn.XLOOKUP(StatementLookup[[#This Row],[LessonID]],LessonLookup[LessonID],LessonLookup[LessonTitle])),"",_xlfn.XLOOKUP(StatementLookup[[#This Row],[LessonID]],LessonLookup[LessonID],LessonLookup[LessonTitle]))</f>
        <v>Test feedback: P14 Particle Model</v>
      </c>
      <c r="O1421" s="1" t="str">
        <f>IF(StatementLookup[[#This Row],[LearningStatementEnter]]="",StatementLookup[[#This Row],[LearningStatementAuto]],StatementLookup[[#This Row],[LearningStatementEnter]])</f>
        <v>Review WWW &amp; EBI for topic P14 Particle Model</v>
      </c>
      <c r="P1421" s="1"/>
      <c r="Q1421" s="1" t="s">
        <v>2954</v>
      </c>
      <c r="R1421" s="1"/>
      <c r="S142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WWW &amp; EBI for topic P14 Particle Model</v>
      </c>
      <c r="T1421" s="43"/>
      <c r="U1421" s="43"/>
      <c r="V1421" s="43"/>
      <c r="W1421" s="43"/>
      <c r="X1421" s="43"/>
      <c r="Y1421" s="43"/>
      <c r="Z1421" s="43"/>
      <c r="AA1421" s="43"/>
      <c r="AC1421" s="43"/>
      <c r="AD1421" s="43"/>
    </row>
    <row r="1422" spans="1:30" x14ac:dyDescent="0.25">
      <c r="A1422" s="42" t="str">
        <f>_xlfn.XLOOKUP(StatementLookup[[#This Row],[TopicID]],TopicLookup[TopicID],TopicLookup[SyllabusSubject])</f>
        <v>Physics</v>
      </c>
      <c r="B1422" s="43">
        <f>_xlfn.XLOOKUP(StatementLookup[[#This Row],[TopicID]],TopicLookup[TopicID],TopicLookup[SyllabusKeyStage])</f>
        <v>4</v>
      </c>
      <c r="C1422" s="43" t="str">
        <f>_xlfn.XLOOKUP(StatementLookup[[#This Row],[TopicID]],topics!I:I,topics!D:D)</f>
        <v>KS4.Physics</v>
      </c>
      <c r="D1422" s="43" t="str">
        <f>_xlfn.XLOOKUP(StatementLookup[[#This Row],[TopicID]],topics!I:I,topics!E:E)</f>
        <v>Y10.Physics</v>
      </c>
      <c r="E1422" s="44" t="s">
        <v>90</v>
      </c>
      <c r="F1422" s="36" t="s">
        <v>10</v>
      </c>
      <c r="G1422" s="45">
        <v>14</v>
      </c>
      <c r="H1422" s="36" t="s">
        <v>6</v>
      </c>
      <c r="I1422" s="46">
        <v>1</v>
      </c>
      <c r="J1422"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P14</v>
      </c>
      <c r="K142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P14.R</v>
      </c>
      <c r="L142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P14.R.1</v>
      </c>
      <c r="M1422" s="26" t="str">
        <f>IF(ISERROR(_xlfn.XLOOKUP(StatementLookup[[#This Row],[TopicID]],TopicLookup[TopicID],TopicLookup[TopicTitle])),"",_xlfn.XLOOKUP(StatementLookup[[#This Row],[TopicID]],TopicLookup[TopicID],TopicLookup[TopicTitle]))</f>
        <v>Particle Model</v>
      </c>
      <c r="N1422" s="27" t="str">
        <f>IF(ISERROR(_xlfn.XLOOKUP(StatementLookup[[#This Row],[LessonID]],LessonLookup[LessonID],LessonLookup[LessonTitle])),"",_xlfn.XLOOKUP(StatementLookup[[#This Row],[LessonID]],LessonLookup[LessonID],LessonLookup[LessonTitle]))</f>
        <v>Revision of topic P14 Particle Model</v>
      </c>
      <c r="O1422" s="1" t="str">
        <f>IF(StatementLookup[[#This Row],[LearningStatementEnter]]="",StatementLookup[[#This Row],[LearningStatementAuto]],StatementLookup[[#This Row],[LearningStatementEnter]])</f>
        <v>Review topic P14 Particle Model</v>
      </c>
      <c r="P1422" s="1"/>
      <c r="Q1422" s="1" t="s">
        <v>2954</v>
      </c>
      <c r="R1422" s="1"/>
      <c r="S142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topic P14 Particle Model</v>
      </c>
      <c r="T1422" s="43"/>
      <c r="U1422" s="43"/>
      <c r="V1422" s="43"/>
      <c r="W1422" s="43"/>
      <c r="X1422" s="43"/>
      <c r="Y1422" s="43"/>
      <c r="Z1422" s="43"/>
      <c r="AA1422" s="43"/>
      <c r="AC1422" s="43"/>
      <c r="AD1422" s="43"/>
    </row>
    <row r="1423" spans="1:30" x14ac:dyDescent="0.25">
      <c r="A1423" s="42" t="str">
        <f>_xlfn.XLOOKUP(StatementLookup[[#This Row],[TopicID]],TopicLookup[TopicID],TopicLookup[SyllabusSubject])</f>
        <v>Physics</v>
      </c>
      <c r="B1423" s="43">
        <f>_xlfn.XLOOKUP(StatementLookup[[#This Row],[TopicID]],TopicLookup[TopicID],TopicLookup[SyllabusKeyStage])</f>
        <v>4</v>
      </c>
      <c r="C1423" s="43" t="str">
        <f>_xlfn.XLOOKUP(StatementLookup[[#This Row],[TopicID]],topics!I:I,topics!D:D)</f>
        <v>KS4.Physics</v>
      </c>
      <c r="D1423" s="43" t="str">
        <f>_xlfn.XLOOKUP(StatementLookup[[#This Row],[TopicID]],topics!I:I,topics!E:E)</f>
        <v>Y10.Physics</v>
      </c>
      <c r="E1423" s="44" t="s">
        <v>90</v>
      </c>
      <c r="F1423" s="36" t="s">
        <v>10</v>
      </c>
      <c r="G1423" s="45">
        <v>14</v>
      </c>
      <c r="H1423" s="36" t="s">
        <v>7</v>
      </c>
      <c r="I1423" s="46">
        <v>1</v>
      </c>
      <c r="J1423"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P14</v>
      </c>
      <c r="K142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P14.T</v>
      </c>
      <c r="L142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P14.T.1</v>
      </c>
      <c r="M1423" s="26" t="str">
        <f>IF(ISERROR(_xlfn.XLOOKUP(StatementLookup[[#This Row],[TopicID]],TopicLookup[TopicID],TopicLookup[TopicTitle])),"",_xlfn.XLOOKUP(StatementLookup[[#This Row],[TopicID]],TopicLookup[TopicID],TopicLookup[TopicTitle]))</f>
        <v>Particle Model</v>
      </c>
      <c r="N1423" s="27" t="str">
        <f>IF(ISERROR(_xlfn.XLOOKUP(StatementLookup[[#This Row],[LessonID]],LessonLookup[LessonID],LessonLookup[LessonTitle])),"",_xlfn.XLOOKUP(StatementLookup[[#This Row],[LessonID]],LessonLookup[LessonID],LessonLookup[LessonTitle]))</f>
        <v>Topic test: P14 Particle Model</v>
      </c>
      <c r="O1423" s="1" t="str">
        <f>IF(StatementLookup[[#This Row],[LearningStatementEnter]]="",StatementLookup[[#This Row],[LearningStatementAuto]],StatementLookup[[#This Row],[LearningStatementEnter]])</f>
        <v>Test understanding of topic P14 Particle Model</v>
      </c>
      <c r="P1423" s="1"/>
      <c r="Q1423" s="1" t="s">
        <v>2954</v>
      </c>
      <c r="R1423" s="1"/>
      <c r="S142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Test understanding of topic P14 Particle Model</v>
      </c>
      <c r="T1423" s="43"/>
      <c r="U1423" s="43"/>
      <c r="V1423" s="43"/>
      <c r="W1423" s="43"/>
      <c r="X1423" s="43"/>
      <c r="Y1423" s="43"/>
      <c r="Z1423" s="43"/>
      <c r="AA1423" s="43"/>
      <c r="AC1423" s="43"/>
      <c r="AD1423" s="43"/>
    </row>
    <row r="1424" spans="1:30" x14ac:dyDescent="0.25">
      <c r="A1424" s="42" t="str">
        <f>_xlfn.XLOOKUP(StatementLookup[[#This Row],[TopicID]],TopicLookup[TopicID],TopicLookup[SyllabusSubject])</f>
        <v>Physics</v>
      </c>
      <c r="B1424" s="43">
        <f>_xlfn.XLOOKUP(StatementLookup[[#This Row],[TopicID]],TopicLookup[TopicID],TopicLookup[SyllabusKeyStage])</f>
        <v>4</v>
      </c>
      <c r="C1424" s="43" t="str">
        <f>_xlfn.XLOOKUP(StatementLookup[[#This Row],[TopicID]],topics!I:I,topics!D:D)</f>
        <v>KS4.Physics</v>
      </c>
      <c r="D1424" s="43" t="str">
        <f>_xlfn.XLOOKUP(StatementLookup[[#This Row],[TopicID]],topics!I:I,topics!E:E)</f>
        <v>Y11.Physics</v>
      </c>
      <c r="E1424" s="44" t="s">
        <v>90</v>
      </c>
      <c r="F1424" s="36" t="s">
        <v>10</v>
      </c>
      <c r="G1424" s="45">
        <v>15</v>
      </c>
      <c r="H1424" s="36">
        <v>1</v>
      </c>
      <c r="I1424" s="46">
        <v>1</v>
      </c>
      <c r="J1424"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P15</v>
      </c>
      <c r="K142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P15.1</v>
      </c>
      <c r="L142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P15.1.1</v>
      </c>
      <c r="M1424" s="26" t="str">
        <f>IF(ISERROR(_xlfn.XLOOKUP(StatementLookup[[#This Row],[TopicID]],TopicLookup[TopicID],TopicLookup[TopicTitle])),"",_xlfn.XLOOKUP(StatementLookup[[#This Row],[TopicID]],TopicLookup[TopicID],TopicLookup[TopicTitle]))</f>
        <v>Forces And Matter</v>
      </c>
      <c r="N1424" s="27" t="str">
        <f>IF(ISERROR(_xlfn.XLOOKUP(StatementLookup[[#This Row],[LessonID]],LessonLookup[LessonID],LessonLookup[LessonTitle])),"",_xlfn.XLOOKUP(StatementLookup[[#This Row],[LessonID]],LessonLookup[LessonID],LessonLookup[LessonTitle]))</f>
        <v>Bending And Stretching</v>
      </c>
      <c r="O1424" s="1" t="str">
        <f>IF(StatementLookup[[#This Row],[LearningStatementEnter]]="",StatementLookup[[#This Row],[LearningStatementAuto]],StatementLookup[[#This Row],[LearningStatementEnter]])</f>
        <v>Explain that more than one force is needed to distort an object</v>
      </c>
      <c r="P1424" s="1" t="s">
        <v>2352</v>
      </c>
      <c r="Q1424" s="1" t="s">
        <v>2953</v>
      </c>
      <c r="R1424" s="1"/>
      <c r="S142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24" s="43"/>
      <c r="U1424" s="43"/>
      <c r="V1424" s="43"/>
      <c r="W1424" s="43"/>
      <c r="X1424" s="43"/>
      <c r="Y1424" s="43"/>
      <c r="Z1424" s="43"/>
      <c r="AA1424" s="43"/>
      <c r="AC1424" s="43"/>
      <c r="AD1424" s="43"/>
    </row>
    <row r="1425" spans="1:30" x14ac:dyDescent="0.25">
      <c r="A1425" s="42" t="str">
        <f>_xlfn.XLOOKUP(StatementLookup[[#This Row],[TopicID]],TopicLookup[TopicID],TopicLookup[SyllabusSubject])</f>
        <v>Physics</v>
      </c>
      <c r="B1425" s="43">
        <f>_xlfn.XLOOKUP(StatementLookup[[#This Row],[TopicID]],TopicLookup[TopicID],TopicLookup[SyllabusKeyStage])</f>
        <v>4</v>
      </c>
      <c r="C1425" s="43" t="str">
        <f>_xlfn.XLOOKUP(StatementLookup[[#This Row],[TopicID]],topics!I:I,topics!D:D)</f>
        <v>KS4.Physics</v>
      </c>
      <c r="D1425" s="43" t="str">
        <f>_xlfn.XLOOKUP(StatementLookup[[#This Row],[TopicID]],topics!I:I,topics!E:E)</f>
        <v>Y11.Physics</v>
      </c>
      <c r="E1425" s="44" t="s">
        <v>90</v>
      </c>
      <c r="F1425" s="36" t="s">
        <v>10</v>
      </c>
      <c r="G1425" s="45">
        <v>15</v>
      </c>
      <c r="H1425" s="36">
        <v>1</v>
      </c>
      <c r="I1425" s="46">
        <v>2</v>
      </c>
      <c r="J1425"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P15</v>
      </c>
      <c r="K142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P15.1</v>
      </c>
      <c r="L142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P15.1.2</v>
      </c>
      <c r="M1425" s="26" t="str">
        <f>IF(ISERROR(_xlfn.XLOOKUP(StatementLookup[[#This Row],[TopicID]],TopicLookup[TopicID],TopicLookup[TopicTitle])),"",_xlfn.XLOOKUP(StatementLookup[[#This Row],[TopicID]],TopicLookup[TopicID],TopicLookup[TopicTitle]))</f>
        <v>Forces And Matter</v>
      </c>
      <c r="N1425" s="27" t="str">
        <f>IF(ISERROR(_xlfn.XLOOKUP(StatementLookup[[#This Row],[LessonID]],LessonLookup[LessonID],LessonLookup[LessonTitle])),"",_xlfn.XLOOKUP(StatementLookup[[#This Row],[LessonID]],LessonLookup[LessonID],LessonLookup[LessonTitle]))</f>
        <v>Bending And Stretching</v>
      </c>
      <c r="O1425" s="1" t="str">
        <f>IF(StatementLookup[[#This Row],[LearningStatementEnter]]="",StatementLookup[[#This Row],[LearningStatementAuto]],StatementLookup[[#This Row],[LearningStatementEnter]])</f>
        <v>Describe the difference between elastic and inelastic distortion</v>
      </c>
      <c r="P1425" s="1" t="s">
        <v>2353</v>
      </c>
      <c r="Q1425" s="1" t="s">
        <v>2953</v>
      </c>
      <c r="R1425" s="1"/>
      <c r="S142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25" s="43"/>
      <c r="U1425" s="43"/>
      <c r="V1425" s="43"/>
      <c r="W1425" s="43"/>
      <c r="X1425" s="43"/>
      <c r="Y1425" s="43"/>
      <c r="Z1425" s="43"/>
      <c r="AA1425" s="43"/>
      <c r="AC1425" s="43"/>
      <c r="AD1425" s="43"/>
    </row>
    <row r="1426" spans="1:30" x14ac:dyDescent="0.25">
      <c r="A1426" s="42" t="str">
        <f>_xlfn.XLOOKUP(StatementLookup[[#This Row],[TopicID]],TopicLookup[TopicID],TopicLookup[SyllabusSubject])</f>
        <v>Physics</v>
      </c>
      <c r="B1426" s="43">
        <f>_xlfn.XLOOKUP(StatementLookup[[#This Row],[TopicID]],TopicLookup[TopicID],TopicLookup[SyllabusKeyStage])</f>
        <v>4</v>
      </c>
      <c r="C1426" s="43" t="str">
        <f>_xlfn.XLOOKUP(StatementLookup[[#This Row],[TopicID]],topics!I:I,topics!D:D)</f>
        <v>KS4.Physics</v>
      </c>
      <c r="D1426" s="43" t="str">
        <f>_xlfn.XLOOKUP(StatementLookup[[#This Row],[TopicID]],topics!I:I,topics!E:E)</f>
        <v>Y11.Physics</v>
      </c>
      <c r="E1426" s="44" t="s">
        <v>90</v>
      </c>
      <c r="F1426" s="36" t="s">
        <v>10</v>
      </c>
      <c r="G1426" s="45">
        <v>15</v>
      </c>
      <c r="H1426" s="36">
        <v>1</v>
      </c>
      <c r="I1426" s="46">
        <v>3</v>
      </c>
      <c r="J1426"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P15</v>
      </c>
      <c r="K142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P15.1</v>
      </c>
      <c r="L142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P15.1.3</v>
      </c>
      <c r="M1426" s="26" t="str">
        <f>IF(ISERROR(_xlfn.XLOOKUP(StatementLookup[[#This Row],[TopicID]],TopicLookup[TopicID],TopicLookup[TopicTitle])),"",_xlfn.XLOOKUP(StatementLookup[[#This Row],[TopicID]],TopicLookup[TopicID],TopicLookup[TopicTitle]))</f>
        <v>Forces And Matter</v>
      </c>
      <c r="N1426" s="27" t="str">
        <f>IF(ISERROR(_xlfn.XLOOKUP(StatementLookup[[#This Row],[LessonID]],LessonLookup[LessonID],LessonLookup[LessonTitle])),"",_xlfn.XLOOKUP(StatementLookup[[#This Row],[LessonID]],LessonLookup[LessonID],LessonLookup[LessonTitle]))</f>
        <v>Bending And Stretching</v>
      </c>
      <c r="O1426" s="1" t="str">
        <f>IF(StatementLookup[[#This Row],[LearningStatementEnter]]="",StatementLookup[[#This Row],[LearningStatementAuto]],StatementLookup[[#This Row],[LearningStatementEnter]])</f>
        <v>Describe the relationship between force and extension for a spring</v>
      </c>
      <c r="P1426" s="1" t="s">
        <v>2354</v>
      </c>
      <c r="Q1426" s="1" t="s">
        <v>2953</v>
      </c>
      <c r="R1426" s="1"/>
      <c r="S142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26" s="43"/>
      <c r="U1426" s="43"/>
      <c r="V1426" s="43"/>
      <c r="W1426" s="43"/>
      <c r="X1426" s="43"/>
      <c r="Y1426" s="43"/>
      <c r="Z1426" s="43"/>
      <c r="AA1426" s="43"/>
      <c r="AC1426" s="43"/>
      <c r="AD1426" s="43"/>
    </row>
    <row r="1427" spans="1:30" x14ac:dyDescent="0.25">
      <c r="A1427" s="42" t="str">
        <f>_xlfn.XLOOKUP(StatementLookup[[#This Row],[TopicID]],TopicLookup[TopicID],TopicLookup[SyllabusSubject])</f>
        <v>Physics</v>
      </c>
      <c r="B1427" s="43">
        <f>_xlfn.XLOOKUP(StatementLookup[[#This Row],[TopicID]],TopicLookup[TopicID],TopicLookup[SyllabusKeyStage])</f>
        <v>4</v>
      </c>
      <c r="C1427" s="43" t="str">
        <f>_xlfn.XLOOKUP(StatementLookup[[#This Row],[TopicID]],topics!I:I,topics!D:D)</f>
        <v>KS4.Physics</v>
      </c>
      <c r="D1427" s="43" t="str">
        <f>_xlfn.XLOOKUP(StatementLookup[[#This Row],[TopicID]],topics!I:I,topics!E:E)</f>
        <v>Y11.Physics</v>
      </c>
      <c r="E1427" s="44" t="s">
        <v>90</v>
      </c>
      <c r="F1427" s="36" t="s">
        <v>10</v>
      </c>
      <c r="G1427" s="45">
        <v>15</v>
      </c>
      <c r="H1427" s="36">
        <v>1</v>
      </c>
      <c r="I1427" s="46">
        <v>4</v>
      </c>
      <c r="J1427"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P15</v>
      </c>
      <c r="K142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P15.1</v>
      </c>
      <c r="L142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P15.1.4</v>
      </c>
      <c r="M1427" s="26" t="str">
        <f>IF(ISERROR(_xlfn.XLOOKUP(StatementLookup[[#This Row],[TopicID]],TopicLookup[TopicID],TopicLookup[TopicTitle])),"",_xlfn.XLOOKUP(StatementLookup[[#This Row],[TopicID]],TopicLookup[TopicID],TopicLookup[TopicTitle]))</f>
        <v>Forces And Matter</v>
      </c>
      <c r="N1427" s="27" t="str">
        <f>IF(ISERROR(_xlfn.XLOOKUP(StatementLookup[[#This Row],[LessonID]],LessonLookup[LessonID],LessonLookup[LessonTitle])),"",_xlfn.XLOOKUP(StatementLookup[[#This Row],[LessonID]],LessonLookup[LessonID],LessonLookup[LessonTitle]))</f>
        <v>Bending And Stretching</v>
      </c>
      <c r="O1427" s="1" t="str">
        <f>IF(StatementLookup[[#This Row],[LearningStatementEnter]]="",StatementLookup[[#This Row],[LearningStatementAuto]],StatementLookup[[#This Row],[LearningStatementEnter]])</f>
        <v>Describe the relationship between force and extension for a rubber band</v>
      </c>
      <c r="P1427" s="1" t="s">
        <v>2355</v>
      </c>
      <c r="Q1427" s="1" t="s">
        <v>2953</v>
      </c>
      <c r="R1427" s="1"/>
      <c r="S142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27" s="43"/>
      <c r="U1427" s="43"/>
      <c r="V1427" s="43"/>
      <c r="W1427" s="43"/>
      <c r="X1427" s="43"/>
      <c r="Y1427" s="43"/>
      <c r="Z1427" s="43"/>
      <c r="AA1427" s="43"/>
      <c r="AC1427" s="43"/>
      <c r="AD1427" s="43"/>
    </row>
    <row r="1428" spans="1:30" x14ac:dyDescent="0.25">
      <c r="A1428" s="42" t="str">
        <f>_xlfn.XLOOKUP(StatementLookup[[#This Row],[TopicID]],TopicLookup[TopicID],TopicLookup[SyllabusSubject])</f>
        <v>Physics</v>
      </c>
      <c r="B1428" s="43">
        <f>_xlfn.XLOOKUP(StatementLookup[[#This Row],[TopicID]],TopicLookup[TopicID],TopicLookup[SyllabusKeyStage])</f>
        <v>4</v>
      </c>
      <c r="C1428" s="43" t="str">
        <f>_xlfn.XLOOKUP(StatementLookup[[#This Row],[TopicID]],topics!I:I,topics!D:D)</f>
        <v>KS4.Physics</v>
      </c>
      <c r="D1428" s="43" t="str">
        <f>_xlfn.XLOOKUP(StatementLookup[[#This Row],[TopicID]],topics!I:I,topics!E:E)</f>
        <v>Y11.Physics</v>
      </c>
      <c r="E1428" s="44" t="s">
        <v>90</v>
      </c>
      <c r="F1428" s="36" t="s">
        <v>10</v>
      </c>
      <c r="G1428" s="45">
        <v>15</v>
      </c>
      <c r="H1428" s="36">
        <v>1</v>
      </c>
      <c r="I1428" s="46">
        <v>5</v>
      </c>
      <c r="J1428"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P15</v>
      </c>
      <c r="K142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P15.1</v>
      </c>
      <c r="L142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P15.1.5</v>
      </c>
      <c r="M1428" s="26" t="str">
        <f>IF(ISERROR(_xlfn.XLOOKUP(StatementLookup[[#This Row],[TopicID]],TopicLookup[TopicID],TopicLookup[TopicTitle])),"",_xlfn.XLOOKUP(StatementLookup[[#This Row],[TopicID]],TopicLookup[TopicID],TopicLookup[TopicTitle]))</f>
        <v>Forces And Matter</v>
      </c>
      <c r="N1428" s="27" t="str">
        <f>IF(ISERROR(_xlfn.XLOOKUP(StatementLookup[[#This Row],[LessonID]],LessonLookup[LessonID],LessonLookup[LessonTitle])),"",_xlfn.XLOOKUP(StatementLookup[[#This Row],[LessonID]],LessonLookup[LessonID],LessonLookup[LessonTitle]))</f>
        <v>Bending And Stretching</v>
      </c>
      <c r="O1428" s="1" t="str">
        <f>IF(StatementLookup[[#This Row],[LearningStatementEnter]]="",StatementLookup[[#This Row],[LearningStatementAuto]],StatementLookup[[#This Row],[LearningStatementEnter]])</f>
        <v>Compare the force extension relationship for different objects</v>
      </c>
      <c r="P1428" s="1" t="s">
        <v>2356</v>
      </c>
      <c r="Q1428" s="1" t="s">
        <v>2953</v>
      </c>
      <c r="R1428" s="1"/>
      <c r="S142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28" s="43"/>
      <c r="U1428" s="43"/>
      <c r="V1428" s="43"/>
      <c r="W1428" s="43"/>
      <c r="X1428" s="43"/>
      <c r="Y1428" s="43"/>
      <c r="Z1428" s="43"/>
      <c r="AA1428" s="43"/>
      <c r="AC1428" s="43"/>
      <c r="AD1428" s="43"/>
    </row>
    <row r="1429" spans="1:30" x14ac:dyDescent="0.25">
      <c r="A1429" s="42" t="str">
        <f>_xlfn.XLOOKUP(StatementLookup[[#This Row],[TopicID]],TopicLookup[TopicID],TopicLookup[SyllabusSubject])</f>
        <v>Physics</v>
      </c>
      <c r="B1429" s="43">
        <f>_xlfn.XLOOKUP(StatementLookup[[#This Row],[TopicID]],TopicLookup[TopicID],TopicLookup[SyllabusKeyStage])</f>
        <v>4</v>
      </c>
      <c r="C1429" s="43" t="str">
        <f>_xlfn.XLOOKUP(StatementLookup[[#This Row],[TopicID]],topics!I:I,topics!D:D)</f>
        <v>KS4.Physics</v>
      </c>
      <c r="D1429" s="43" t="str">
        <f>_xlfn.XLOOKUP(StatementLookup[[#This Row],[TopicID]],topics!I:I,topics!E:E)</f>
        <v>Y11.Physics</v>
      </c>
      <c r="E1429" s="44" t="s">
        <v>90</v>
      </c>
      <c r="F1429" s="36" t="s">
        <v>10</v>
      </c>
      <c r="G1429" s="45">
        <v>15</v>
      </c>
      <c r="H1429" s="36">
        <v>2</v>
      </c>
      <c r="I1429" s="46">
        <v>1</v>
      </c>
      <c r="J1429" s="26"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P15</v>
      </c>
      <c r="K142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P15.2</v>
      </c>
      <c r="L142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P15.2.1</v>
      </c>
      <c r="M1429" s="26" t="str">
        <f>IF(ISERROR(_xlfn.XLOOKUP(StatementLookup[[#This Row],[TopicID]],TopicLookup[TopicID],TopicLookup[TopicTitle])),"",_xlfn.XLOOKUP(StatementLookup[[#This Row],[TopicID]],TopicLookup[TopicID],TopicLookup[TopicTitle]))</f>
        <v>Forces And Matter</v>
      </c>
      <c r="N1429" s="27" t="str">
        <f>IF(ISERROR(_xlfn.XLOOKUP(StatementLookup[[#This Row],[LessonID]],LessonLookup[LessonID],LessonLookup[LessonTitle])),"",_xlfn.XLOOKUP(StatementLookup[[#This Row],[LessonID]],LessonLookup[LessonID],LessonLookup[LessonTitle]))</f>
        <v>Extension And Energy Transfer</v>
      </c>
      <c r="O1429" s="1" t="str">
        <f>IF(StatementLookup[[#This Row],[LearningStatementEnter]]="",StatementLookup[[#This Row],[LearningStatementAuto]],StatementLookup[[#This Row],[LearningStatementEnter]])</f>
        <v>Recall the equation that links force, extension and the spring constant</v>
      </c>
      <c r="P1429" s="1" t="s">
        <v>2357</v>
      </c>
      <c r="Q1429" s="1" t="s">
        <v>2953</v>
      </c>
      <c r="R1429" s="1"/>
      <c r="S142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29" s="43"/>
      <c r="U1429" s="43"/>
      <c r="V1429" s="43"/>
      <c r="W1429" s="43"/>
      <c r="X1429" s="43"/>
      <c r="Y1429" s="43"/>
      <c r="Z1429" s="43"/>
      <c r="AA1429" s="43"/>
      <c r="AC1429" s="43"/>
      <c r="AD1429" s="43"/>
    </row>
    <row r="1430" spans="1:30" x14ac:dyDescent="0.25">
      <c r="A1430" s="42" t="str">
        <f>_xlfn.XLOOKUP(StatementLookup[[#This Row],[TopicID]],TopicLookup[TopicID],TopicLookup[SyllabusSubject])</f>
        <v>Physics</v>
      </c>
      <c r="B1430" s="43">
        <f>_xlfn.XLOOKUP(StatementLookup[[#This Row],[TopicID]],TopicLookup[TopicID],TopicLookup[SyllabusKeyStage])</f>
        <v>4</v>
      </c>
      <c r="C1430" s="43" t="str">
        <f>_xlfn.XLOOKUP(StatementLookup[[#This Row],[TopicID]],topics!I:I,topics!D:D)</f>
        <v>KS4.Physics</v>
      </c>
      <c r="D1430" s="43" t="str">
        <f>_xlfn.XLOOKUP(StatementLookup[[#This Row],[TopicID]],topics!I:I,topics!E:E)</f>
        <v>Y11.Physics</v>
      </c>
      <c r="E1430" s="44" t="s">
        <v>90</v>
      </c>
      <c r="F1430" s="36" t="s">
        <v>10</v>
      </c>
      <c r="G1430" s="45">
        <v>15</v>
      </c>
      <c r="H1430" s="36">
        <v>2</v>
      </c>
      <c r="I1430" s="46">
        <v>2</v>
      </c>
      <c r="J1430" s="1"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P15</v>
      </c>
      <c r="K143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P15.2</v>
      </c>
      <c r="L143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P15.2.2</v>
      </c>
      <c r="M1430" s="26" t="str">
        <f>IF(ISERROR(_xlfn.XLOOKUP(StatementLookup[[#This Row],[TopicID]],TopicLookup[TopicID],TopicLookup[TopicTitle])),"",_xlfn.XLOOKUP(StatementLookup[[#This Row],[TopicID]],TopicLookup[TopicID],TopicLookup[TopicTitle]))</f>
        <v>Forces And Matter</v>
      </c>
      <c r="N1430" s="27" t="str">
        <f>IF(ISERROR(_xlfn.XLOOKUP(StatementLookup[[#This Row],[LessonID]],LessonLookup[LessonID],LessonLookup[LessonTitle])),"",_xlfn.XLOOKUP(StatementLookup[[#This Row],[LessonID]],LessonLookup[LessonID],LessonLookup[LessonTitle]))</f>
        <v>Extension And Energy Transfer</v>
      </c>
      <c r="O1430" s="1" t="str">
        <f>IF(StatementLookup[[#This Row],[LearningStatementEnter]]="",StatementLookup[[#This Row],[LearningStatementAuto]],StatementLookup[[#This Row],[LearningStatementEnter]])</f>
        <v>Use the formula relating force, extension and spring constant</v>
      </c>
      <c r="P1430" s="1" t="s">
        <v>2358</v>
      </c>
      <c r="Q1430" s="1" t="s">
        <v>2953</v>
      </c>
      <c r="R1430" s="1"/>
      <c r="S143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30" s="43"/>
      <c r="U1430" s="43"/>
      <c r="V1430" s="43"/>
      <c r="W1430" s="43"/>
      <c r="X1430" s="43"/>
      <c r="Y1430" s="43"/>
      <c r="Z1430" s="43"/>
      <c r="AA1430" s="43"/>
      <c r="AC1430" s="43"/>
      <c r="AD1430" s="43"/>
    </row>
    <row r="1431" spans="1:30" x14ac:dyDescent="0.25">
      <c r="A1431" s="42" t="str">
        <f>_xlfn.XLOOKUP(StatementLookup[[#This Row],[TopicID]],TopicLookup[TopicID],TopicLookup[SyllabusSubject])</f>
        <v>Physics</v>
      </c>
      <c r="B1431" s="43">
        <f>_xlfn.XLOOKUP(StatementLookup[[#This Row],[TopicID]],TopicLookup[TopicID],TopicLookup[SyllabusKeyStage])</f>
        <v>4</v>
      </c>
      <c r="C1431" s="43" t="str">
        <f>_xlfn.XLOOKUP(StatementLookup[[#This Row],[TopicID]],topics!I:I,topics!D:D)</f>
        <v>KS4.Physics</v>
      </c>
      <c r="D1431" s="43" t="str">
        <f>_xlfn.XLOOKUP(StatementLookup[[#This Row],[TopicID]],topics!I:I,topics!E:E)</f>
        <v>Y11.Physics</v>
      </c>
      <c r="E1431" s="44" t="s">
        <v>90</v>
      </c>
      <c r="F1431" s="36" t="s">
        <v>10</v>
      </c>
      <c r="G1431" s="45">
        <v>15</v>
      </c>
      <c r="H1431" s="36">
        <v>2</v>
      </c>
      <c r="I1431" s="46">
        <v>3</v>
      </c>
      <c r="J1431" s="1"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P15</v>
      </c>
      <c r="K143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P15.2</v>
      </c>
      <c r="L143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P15.2.3</v>
      </c>
      <c r="M1431" s="26" t="str">
        <f>IF(ISERROR(_xlfn.XLOOKUP(StatementLookup[[#This Row],[TopicID]],TopicLookup[TopicID],TopicLookup[TopicTitle])),"",_xlfn.XLOOKUP(StatementLookup[[#This Row],[TopicID]],TopicLookup[TopicID],TopicLookup[TopicTitle]))</f>
        <v>Forces And Matter</v>
      </c>
      <c r="N1431" s="27" t="str">
        <f>IF(ISERROR(_xlfn.XLOOKUP(StatementLookup[[#This Row],[LessonID]],LessonLookup[LessonID],LessonLookup[LessonTitle])),"",_xlfn.XLOOKUP(StatementLookup[[#This Row],[LessonID]],LessonLookup[LessonID],LessonLookup[LessonTitle]))</f>
        <v>Extension And Energy Transfer</v>
      </c>
      <c r="O1431" s="1" t="str">
        <f>IF(StatementLookup[[#This Row],[LearningStatementEnter]]="",StatementLookup[[#This Row],[LearningStatementAuto]],StatementLookup[[#This Row],[LearningStatementEnter]])</f>
        <v>Recall that work has to be done to stretch a spring</v>
      </c>
      <c r="P1431" s="1" t="s">
        <v>2359</v>
      </c>
      <c r="Q1431" s="1" t="s">
        <v>2953</v>
      </c>
      <c r="R1431" s="1"/>
      <c r="S143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31" s="43"/>
      <c r="U1431" s="43"/>
      <c r="V1431" s="43"/>
      <c r="W1431" s="43"/>
      <c r="X1431" s="43"/>
      <c r="Y1431" s="43"/>
      <c r="Z1431" s="43"/>
      <c r="AA1431" s="43"/>
      <c r="AC1431" s="43"/>
      <c r="AD1431" s="43"/>
    </row>
    <row r="1432" spans="1:30" x14ac:dyDescent="0.25">
      <c r="A1432" s="42" t="str">
        <f>_xlfn.XLOOKUP(StatementLookup[[#This Row],[TopicID]],TopicLookup[TopicID],TopicLookup[SyllabusSubject])</f>
        <v>Physics</v>
      </c>
      <c r="B1432" s="43">
        <f>_xlfn.XLOOKUP(StatementLookup[[#This Row],[TopicID]],TopicLookup[TopicID],TopicLookup[SyllabusKeyStage])</f>
        <v>4</v>
      </c>
      <c r="C1432" s="43" t="str">
        <f>_xlfn.XLOOKUP(StatementLookup[[#This Row],[TopicID]],topics!I:I,topics!D:D)</f>
        <v>KS4.Physics</v>
      </c>
      <c r="D1432" s="43" t="str">
        <f>_xlfn.XLOOKUP(StatementLookup[[#This Row],[TopicID]],topics!I:I,topics!E:E)</f>
        <v>Y11.Physics</v>
      </c>
      <c r="E1432" s="44" t="s">
        <v>90</v>
      </c>
      <c r="F1432" s="36" t="s">
        <v>10</v>
      </c>
      <c r="G1432" s="45">
        <v>15</v>
      </c>
      <c r="H1432" s="36">
        <v>2</v>
      </c>
      <c r="I1432" s="46">
        <v>4</v>
      </c>
      <c r="J1432" s="1"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P15</v>
      </c>
      <c r="K143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P15.2</v>
      </c>
      <c r="L143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P15.2.4</v>
      </c>
      <c r="M1432" s="26" t="str">
        <f>IF(ISERROR(_xlfn.XLOOKUP(StatementLookup[[#This Row],[TopicID]],TopicLookup[TopicID],TopicLookup[TopicTitle])),"",_xlfn.XLOOKUP(StatementLookup[[#This Row],[TopicID]],TopicLookup[TopicID],TopicLookup[TopicTitle]))</f>
        <v>Forces And Matter</v>
      </c>
      <c r="N1432" s="27" t="str">
        <f>IF(ISERROR(_xlfn.XLOOKUP(StatementLookup[[#This Row],[LessonID]],LessonLookup[LessonID],LessonLookup[LessonTitle])),"",_xlfn.XLOOKUP(StatementLookup[[#This Row],[LessonID]],LessonLookup[LessonID],LessonLookup[LessonTitle]))</f>
        <v>Extension And Energy Transfer</v>
      </c>
      <c r="O1432" s="1" t="str">
        <f>IF(StatementLookup[[#This Row],[LearningStatementEnter]]="",StatementLookup[[#This Row],[LearningStatementAuto]],StatementLookup[[#This Row],[LearningStatementEnter]])</f>
        <v>Use the formula relating the energy transferred to the extension of a spring</v>
      </c>
      <c r="P1432" s="1" t="s">
        <v>2360</v>
      </c>
      <c r="Q1432" s="1" t="s">
        <v>2953</v>
      </c>
      <c r="R1432" s="1"/>
      <c r="S143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32" s="43"/>
      <c r="U1432" s="43"/>
      <c r="V1432" s="43"/>
      <c r="W1432" s="43"/>
      <c r="X1432" s="43"/>
      <c r="Y1432" s="43"/>
      <c r="Z1432" s="43"/>
      <c r="AA1432" s="43"/>
      <c r="AC1432" s="43"/>
      <c r="AD1432" s="43"/>
    </row>
    <row r="1433" spans="1:30" x14ac:dyDescent="0.25">
      <c r="A1433" s="42" t="str">
        <f>_xlfn.XLOOKUP(StatementLookup[[#This Row],[TopicID]],TopicLookup[TopicID],TopicLookup[SyllabusSubject])</f>
        <v>Physics</v>
      </c>
      <c r="B1433" s="43">
        <f>_xlfn.XLOOKUP(StatementLookup[[#This Row],[TopicID]],TopicLookup[TopicID],TopicLookup[SyllabusKeyStage])</f>
        <v>4</v>
      </c>
      <c r="C1433" s="43" t="str">
        <f>_xlfn.XLOOKUP(StatementLookup[[#This Row],[TopicID]],topics!I:I,topics!D:D)</f>
        <v>KS4.Physics</v>
      </c>
      <c r="D1433" s="43" t="str">
        <f>_xlfn.XLOOKUP(StatementLookup[[#This Row],[TopicID]],topics!I:I,topics!E:E)</f>
        <v>Y11.Physics</v>
      </c>
      <c r="E1433" s="44" t="s">
        <v>90</v>
      </c>
      <c r="F1433" s="36" t="s">
        <v>10</v>
      </c>
      <c r="G1433" s="45">
        <v>15</v>
      </c>
      <c r="H1433" s="36">
        <v>3</v>
      </c>
      <c r="I1433" s="46">
        <v>1</v>
      </c>
      <c r="J1433" s="1"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P15</v>
      </c>
      <c r="K143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P15.3</v>
      </c>
      <c r="L143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P15.3.1</v>
      </c>
      <c r="M1433" s="26" t="str">
        <f>IF(ISERROR(_xlfn.XLOOKUP(StatementLookup[[#This Row],[TopicID]],TopicLookup[TopicID],TopicLookup[TopicTitle])),"",_xlfn.XLOOKUP(StatementLookup[[#This Row],[TopicID]],TopicLookup[TopicID],TopicLookup[TopicTitle]))</f>
        <v>Forces And Matter</v>
      </c>
      <c r="N1433" s="27" t="str">
        <f>IF(ISERROR(_xlfn.XLOOKUP(StatementLookup[[#This Row],[LessonID]],LessonLookup[LessonID],LessonLookup[LessonTitle])),"",_xlfn.XLOOKUP(StatementLookup[[#This Row],[LessonID]],LessonLookup[LessonID],LessonLookup[LessonTitle]))</f>
        <v>Gas Pressure In Fluids</v>
      </c>
      <c r="O1433" s="1" t="str">
        <f>IF(StatementLookup[[#This Row],[LearningStatementEnter]]="",StatementLookup[[#This Row],[LearningStatementAuto]],StatementLookup[[#This Row],[LearningStatementEnter]])</f>
        <v>Use a model of the Earth’s atmosphere to explain why pressure varies with height</v>
      </c>
      <c r="P1433" s="1" t="s">
        <v>2361</v>
      </c>
      <c r="Q1433" s="1" t="s">
        <v>2953</v>
      </c>
      <c r="R1433" s="1"/>
      <c r="S143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33" s="43"/>
      <c r="U1433" s="43"/>
      <c r="V1433" s="43"/>
      <c r="W1433" s="43"/>
      <c r="X1433" s="43"/>
      <c r="Y1433" s="43"/>
      <c r="Z1433" s="43"/>
      <c r="AA1433" s="43"/>
      <c r="AC1433" s="43"/>
      <c r="AD1433" s="43"/>
    </row>
    <row r="1434" spans="1:30" x14ac:dyDescent="0.25">
      <c r="A1434" s="42" t="str">
        <f>_xlfn.XLOOKUP(StatementLookup[[#This Row],[TopicID]],TopicLookup[TopicID],TopicLookup[SyllabusSubject])</f>
        <v>Physics</v>
      </c>
      <c r="B1434" s="43">
        <f>_xlfn.XLOOKUP(StatementLookup[[#This Row],[TopicID]],TopicLookup[TopicID],TopicLookup[SyllabusKeyStage])</f>
        <v>4</v>
      </c>
      <c r="C1434" s="43" t="str">
        <f>_xlfn.XLOOKUP(StatementLookup[[#This Row],[TopicID]],topics!I:I,topics!D:D)</f>
        <v>KS4.Physics</v>
      </c>
      <c r="D1434" s="43" t="str">
        <f>_xlfn.XLOOKUP(StatementLookup[[#This Row],[TopicID]],topics!I:I,topics!E:E)</f>
        <v>Y11.Physics</v>
      </c>
      <c r="E1434" s="44" t="s">
        <v>90</v>
      </c>
      <c r="F1434" s="36" t="s">
        <v>10</v>
      </c>
      <c r="G1434" s="45">
        <v>15</v>
      </c>
      <c r="H1434" s="36">
        <v>3</v>
      </c>
      <c r="I1434" s="46">
        <v>2</v>
      </c>
      <c r="J1434" s="1"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P15</v>
      </c>
      <c r="K143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P15.3</v>
      </c>
      <c r="L143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P15.3.2</v>
      </c>
      <c r="M1434" s="26" t="str">
        <f>IF(ISERROR(_xlfn.XLOOKUP(StatementLookup[[#This Row],[TopicID]],TopicLookup[TopicID],TopicLookup[TopicTitle])),"",_xlfn.XLOOKUP(StatementLookup[[#This Row],[TopicID]],TopicLookup[TopicID],TopicLookup[TopicTitle]))</f>
        <v>Forces And Matter</v>
      </c>
      <c r="N1434" s="27" t="str">
        <f>IF(ISERROR(_xlfn.XLOOKUP(StatementLookup[[#This Row],[LessonID]],LessonLookup[LessonID],LessonLookup[LessonTitle])),"",_xlfn.XLOOKUP(StatementLookup[[#This Row],[LessonID]],LessonLookup[LessonID],LessonLookup[LessonTitle]))</f>
        <v>Gas Pressure In Fluids</v>
      </c>
      <c r="O1434" s="1" t="str">
        <f>IF(StatementLookup[[#This Row],[LearningStatementEnter]]="",StatementLookup[[#This Row],[LearningStatementAuto]],StatementLookup[[#This Row],[LearningStatementEnter]])</f>
        <v xml:space="preserve">Describe the pressure in a fluid as being due to the fluid and atmospheric pressure.  </v>
      </c>
      <c r="P1434" s="1" t="s">
        <v>2362</v>
      </c>
      <c r="Q1434" s="1" t="s">
        <v>2953</v>
      </c>
      <c r="R1434" s="1"/>
      <c r="S143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34" s="43"/>
      <c r="U1434" s="43"/>
      <c r="V1434" s="43"/>
      <c r="W1434" s="43"/>
      <c r="X1434" s="43"/>
      <c r="Y1434" s="43"/>
      <c r="Z1434" s="43"/>
      <c r="AA1434" s="43"/>
      <c r="AC1434" s="43"/>
      <c r="AD1434" s="43"/>
    </row>
    <row r="1435" spans="1:30" x14ac:dyDescent="0.25">
      <c r="A1435" s="42" t="str">
        <f>_xlfn.XLOOKUP(StatementLookup[[#This Row],[TopicID]],TopicLookup[TopicID],TopicLookup[SyllabusSubject])</f>
        <v>Physics</v>
      </c>
      <c r="B1435" s="43">
        <f>_xlfn.XLOOKUP(StatementLookup[[#This Row],[TopicID]],TopicLookup[TopicID],TopicLookup[SyllabusKeyStage])</f>
        <v>4</v>
      </c>
      <c r="C1435" s="43" t="str">
        <f>_xlfn.XLOOKUP(StatementLookup[[#This Row],[TopicID]],topics!I:I,topics!D:D)</f>
        <v>KS4.Physics</v>
      </c>
      <c r="D1435" s="43" t="str">
        <f>_xlfn.XLOOKUP(StatementLookup[[#This Row],[TopicID]],topics!I:I,topics!E:E)</f>
        <v>Y11.Physics</v>
      </c>
      <c r="E1435" s="44" t="s">
        <v>90</v>
      </c>
      <c r="F1435" s="36" t="s">
        <v>10</v>
      </c>
      <c r="G1435" s="45">
        <v>15</v>
      </c>
      <c r="H1435" s="36">
        <v>3</v>
      </c>
      <c r="I1435" s="46">
        <v>3</v>
      </c>
      <c r="J1435" s="1"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P15</v>
      </c>
      <c r="K143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P15.3</v>
      </c>
      <c r="L143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P15.3.3</v>
      </c>
      <c r="M1435" s="26" t="str">
        <f>IF(ISERROR(_xlfn.XLOOKUP(StatementLookup[[#This Row],[TopicID]],TopicLookup[TopicID],TopicLookup[TopicTitle])),"",_xlfn.XLOOKUP(StatementLookup[[#This Row],[TopicID]],TopicLookup[TopicID],TopicLookup[TopicTitle]))</f>
        <v>Forces And Matter</v>
      </c>
      <c r="N1435" s="27" t="str">
        <f>IF(ISERROR(_xlfn.XLOOKUP(StatementLookup[[#This Row],[LessonID]],LessonLookup[LessonID],LessonLookup[LessonTitle])),"",_xlfn.XLOOKUP(StatementLookup[[#This Row],[LessonID]],LessonLookup[LessonID],LessonLookup[LessonTitle]))</f>
        <v>Gas Pressure In Fluids</v>
      </c>
      <c r="O1435" s="1" t="str">
        <f>IF(StatementLookup[[#This Row],[LearningStatementEnter]]="",StatementLookup[[#This Row],[LearningStatementAuto]],StatementLookup[[#This Row],[LearningStatementEnter]])</f>
        <v>Explain how pressure is related to area and a force normal to the surface</v>
      </c>
      <c r="P1435" s="1" t="s">
        <v>2363</v>
      </c>
      <c r="Q1435" s="1" t="s">
        <v>2953</v>
      </c>
      <c r="R1435" s="1"/>
      <c r="S143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35" s="43"/>
      <c r="U1435" s="43"/>
      <c r="V1435" s="43"/>
      <c r="W1435" s="43"/>
      <c r="X1435" s="43"/>
      <c r="Y1435" s="43"/>
      <c r="Z1435" s="43"/>
      <c r="AA1435" s="43"/>
      <c r="AC1435" s="43"/>
      <c r="AD1435" s="43"/>
    </row>
    <row r="1436" spans="1:30" x14ac:dyDescent="0.25">
      <c r="A1436" s="42" t="str">
        <f>_xlfn.XLOOKUP(StatementLookup[[#This Row],[TopicID]],TopicLookup[TopicID],TopicLookup[SyllabusSubject])</f>
        <v>Physics</v>
      </c>
      <c r="B1436" s="43">
        <f>_xlfn.XLOOKUP(StatementLookup[[#This Row],[TopicID]],TopicLookup[TopicID],TopicLookup[SyllabusKeyStage])</f>
        <v>4</v>
      </c>
      <c r="C1436" s="43" t="str">
        <f>_xlfn.XLOOKUP(StatementLookup[[#This Row],[TopicID]],topics!I:I,topics!D:D)</f>
        <v>KS4.Physics</v>
      </c>
      <c r="D1436" s="43" t="str">
        <f>_xlfn.XLOOKUP(StatementLookup[[#This Row],[TopicID]],topics!I:I,topics!E:E)</f>
        <v>Y11.Physics</v>
      </c>
      <c r="E1436" s="44" t="s">
        <v>90</v>
      </c>
      <c r="F1436" s="36" t="s">
        <v>10</v>
      </c>
      <c r="G1436" s="45">
        <v>15</v>
      </c>
      <c r="H1436" s="36">
        <v>3</v>
      </c>
      <c r="I1436" s="46">
        <v>4</v>
      </c>
      <c r="J1436" s="1"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P15</v>
      </c>
      <c r="K143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P15.3</v>
      </c>
      <c r="L143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P15.3.4</v>
      </c>
      <c r="M1436" s="26" t="str">
        <f>IF(ISERROR(_xlfn.XLOOKUP(StatementLookup[[#This Row],[TopicID]],TopicLookup[TopicID],TopicLookup[TopicTitle])),"",_xlfn.XLOOKUP(StatementLookup[[#This Row],[TopicID]],TopicLookup[TopicID],TopicLookup[TopicTitle]))</f>
        <v>Forces And Matter</v>
      </c>
      <c r="N1436" s="27" t="str">
        <f>IF(ISERROR(_xlfn.XLOOKUP(StatementLookup[[#This Row],[LessonID]],LessonLookup[LessonID],LessonLookup[LessonTitle])),"",_xlfn.XLOOKUP(StatementLookup[[#This Row],[LessonID]],LessonLookup[LessonID],LessonLookup[LessonTitle]))</f>
        <v>Gas Pressure In Fluids</v>
      </c>
      <c r="O1436" s="1" t="str">
        <f>IF(StatementLookup[[#This Row],[LearningStatementEnter]]="",StatementLookup[[#This Row],[LearningStatementAuto]],StatementLookup[[#This Row],[LearningStatementEnter]])</f>
        <v>Recall the formula relating force, pressure and area</v>
      </c>
      <c r="P1436" s="1" t="s">
        <v>2364</v>
      </c>
      <c r="Q1436" s="1" t="s">
        <v>2953</v>
      </c>
      <c r="R1436" s="1"/>
      <c r="S143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36" s="43"/>
      <c r="U1436" s="43"/>
      <c r="V1436" s="43"/>
      <c r="W1436" s="43"/>
      <c r="X1436" s="43"/>
      <c r="Y1436" s="43"/>
      <c r="Z1436" s="43"/>
      <c r="AA1436" s="43"/>
      <c r="AC1436" s="43"/>
      <c r="AD1436" s="43"/>
    </row>
    <row r="1437" spans="1:30" x14ac:dyDescent="0.25">
      <c r="A1437" s="42" t="str">
        <f>_xlfn.XLOOKUP(StatementLookup[[#This Row],[TopicID]],TopicLookup[TopicID],TopicLookup[SyllabusSubject])</f>
        <v>Physics</v>
      </c>
      <c r="B1437" s="43">
        <f>_xlfn.XLOOKUP(StatementLookup[[#This Row],[TopicID]],TopicLookup[TopicID],TopicLookup[SyllabusKeyStage])</f>
        <v>4</v>
      </c>
      <c r="C1437" s="43" t="str">
        <f>_xlfn.XLOOKUP(StatementLookup[[#This Row],[TopicID]],topics!I:I,topics!D:D)</f>
        <v>KS4.Physics</v>
      </c>
      <c r="D1437" s="43" t="str">
        <f>_xlfn.XLOOKUP(StatementLookup[[#This Row],[TopicID]],topics!I:I,topics!E:E)</f>
        <v>Y11.Physics</v>
      </c>
      <c r="E1437" s="44" t="s">
        <v>90</v>
      </c>
      <c r="F1437" s="36" t="s">
        <v>10</v>
      </c>
      <c r="G1437" s="45">
        <v>15</v>
      </c>
      <c r="H1437" s="36">
        <v>3</v>
      </c>
      <c r="I1437" s="46">
        <v>5</v>
      </c>
      <c r="J1437" s="1"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P15</v>
      </c>
      <c r="K143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P15.3</v>
      </c>
      <c r="L143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P15.3.5</v>
      </c>
      <c r="M1437" s="26" t="str">
        <f>IF(ISERROR(_xlfn.XLOOKUP(StatementLookup[[#This Row],[TopicID]],TopicLookup[TopicID],TopicLookup[TopicTitle])),"",_xlfn.XLOOKUP(StatementLookup[[#This Row],[TopicID]],TopicLookup[TopicID],TopicLookup[TopicTitle]))</f>
        <v>Forces And Matter</v>
      </c>
      <c r="N1437" s="27" t="str">
        <f>IF(ISERROR(_xlfn.XLOOKUP(StatementLookup[[#This Row],[LessonID]],LessonLookup[LessonID],LessonLookup[LessonTitle])),"",_xlfn.XLOOKUP(StatementLookup[[#This Row],[LessonID]],LessonLookup[LessonID],LessonLookup[LessonTitle]))</f>
        <v>Gas Pressure In Fluids</v>
      </c>
      <c r="O1437" s="1" t="str">
        <f>IF(StatementLookup[[#This Row],[LearningStatementEnter]]="",StatementLookup[[#This Row],[LearningStatementAuto]],StatementLookup[[#This Row],[LearningStatementEnter]])</f>
        <v>Use the formula relating force, pressure and area</v>
      </c>
      <c r="P1437" s="1" t="s">
        <v>2365</v>
      </c>
      <c r="Q1437" s="1" t="s">
        <v>2953</v>
      </c>
      <c r="R1437" s="1"/>
      <c r="S143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37" s="43"/>
      <c r="U1437" s="43"/>
      <c r="V1437" s="43"/>
      <c r="W1437" s="43"/>
      <c r="X1437" s="43"/>
      <c r="Y1437" s="43"/>
      <c r="Z1437" s="43"/>
      <c r="AA1437" s="43"/>
      <c r="AC1437" s="43"/>
      <c r="AD1437" s="43"/>
    </row>
    <row r="1438" spans="1:30" x14ac:dyDescent="0.25">
      <c r="A1438" s="42" t="str">
        <f>_xlfn.XLOOKUP(StatementLookup[[#This Row],[TopicID]],TopicLookup[TopicID],TopicLookup[SyllabusSubject])</f>
        <v>Physics</v>
      </c>
      <c r="B1438" s="43">
        <f>_xlfn.XLOOKUP(StatementLookup[[#This Row],[TopicID]],TopicLookup[TopicID],TopicLookup[SyllabusKeyStage])</f>
        <v>4</v>
      </c>
      <c r="C1438" s="43" t="str">
        <f>_xlfn.XLOOKUP(StatementLookup[[#This Row],[TopicID]],topics!I:I,topics!D:D)</f>
        <v>KS4.Physics</v>
      </c>
      <c r="D1438" s="43" t="str">
        <f>_xlfn.XLOOKUP(StatementLookup[[#This Row],[TopicID]],topics!I:I,topics!E:E)</f>
        <v>Y11.Physics</v>
      </c>
      <c r="E1438" s="44" t="s">
        <v>90</v>
      </c>
      <c r="F1438" s="36" t="s">
        <v>10</v>
      </c>
      <c r="G1438" s="45">
        <v>15</v>
      </c>
      <c r="H1438" s="36">
        <v>3</v>
      </c>
      <c r="I1438" s="46">
        <v>6</v>
      </c>
      <c r="J1438" s="1"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P15</v>
      </c>
      <c r="K143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P15.3</v>
      </c>
      <c r="L143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P15.3.6</v>
      </c>
      <c r="M1438" s="26" t="str">
        <f>IF(ISERROR(_xlfn.XLOOKUP(StatementLookup[[#This Row],[TopicID]],TopicLookup[TopicID],TopicLookup[TopicTitle])),"",_xlfn.XLOOKUP(StatementLookup[[#This Row],[TopicID]],TopicLookup[TopicID],TopicLookup[TopicTitle]))</f>
        <v>Forces And Matter</v>
      </c>
      <c r="N1438" s="27" t="str">
        <f>IF(ISERROR(_xlfn.XLOOKUP(StatementLookup[[#This Row],[LessonID]],LessonLookup[LessonID],LessonLookup[LessonTitle])),"",_xlfn.XLOOKUP(StatementLookup[[#This Row],[LessonID]],LessonLookup[LessonID],LessonLookup[LessonTitle]))</f>
        <v>Gas Pressure In Fluids</v>
      </c>
      <c r="O1438" s="1" t="str">
        <f>IF(StatementLookup[[#This Row],[LearningStatementEnter]]="",StatementLookup[[#This Row],[LearningStatementAuto]],StatementLookup[[#This Row],[LearningStatementEnter]])</f>
        <v>Describe how pressure in fluids increases with depth and density</v>
      </c>
      <c r="P1438" s="1" t="s">
        <v>2366</v>
      </c>
      <c r="Q1438" s="1" t="s">
        <v>2953</v>
      </c>
      <c r="R1438" s="1"/>
      <c r="S143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38" s="43"/>
      <c r="U1438" s="43"/>
      <c r="V1438" s="43"/>
      <c r="W1438" s="43"/>
      <c r="X1438" s="43"/>
      <c r="Y1438" s="43"/>
      <c r="Z1438" s="43"/>
      <c r="AA1438" s="43"/>
      <c r="AC1438" s="43"/>
      <c r="AD1438" s="43"/>
    </row>
    <row r="1439" spans="1:30" x14ac:dyDescent="0.25">
      <c r="A1439" s="42" t="str">
        <f>_xlfn.XLOOKUP(StatementLookup[[#This Row],[TopicID]],TopicLookup[TopicID],TopicLookup[SyllabusSubject])</f>
        <v>Physics</v>
      </c>
      <c r="B1439" s="43">
        <f>_xlfn.XLOOKUP(StatementLookup[[#This Row],[TopicID]],TopicLookup[TopicID],TopicLookup[SyllabusKeyStage])</f>
        <v>4</v>
      </c>
      <c r="C1439" s="43" t="str">
        <f>_xlfn.XLOOKUP(StatementLookup[[#This Row],[TopicID]],topics!I:I,topics!D:D)</f>
        <v>KS4.Physics</v>
      </c>
      <c r="D1439" s="43" t="str">
        <f>_xlfn.XLOOKUP(StatementLookup[[#This Row],[TopicID]],topics!I:I,topics!E:E)</f>
        <v>Y11.Physics</v>
      </c>
      <c r="E1439" s="44" t="s">
        <v>90</v>
      </c>
      <c r="F1439" s="36" t="s">
        <v>10</v>
      </c>
      <c r="G1439" s="45">
        <v>15</v>
      </c>
      <c r="H1439" s="36">
        <v>4</v>
      </c>
      <c r="I1439" s="46">
        <v>1</v>
      </c>
      <c r="J1439" s="1"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P15</v>
      </c>
      <c r="K143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P15.4</v>
      </c>
      <c r="L143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P15.4.1</v>
      </c>
      <c r="M1439" s="26" t="str">
        <f>IF(ISERROR(_xlfn.XLOOKUP(StatementLookup[[#This Row],[TopicID]],TopicLookup[TopicID],TopicLookup[TopicTitle])),"",_xlfn.XLOOKUP(StatementLookup[[#This Row],[TopicID]],TopicLookup[TopicID],TopicLookup[TopicTitle]))</f>
        <v>Forces And Matter</v>
      </c>
      <c r="N1439" s="27" t="str">
        <f>IF(ISERROR(_xlfn.XLOOKUP(StatementLookup[[#This Row],[LessonID]],LessonLookup[LessonID],LessonLookup[LessonTitle])),"",_xlfn.XLOOKUP(StatementLookup[[#This Row],[LessonID]],LessonLookup[LessonID],LessonLookup[LessonTitle]))</f>
        <v>Pressure And Upthrust</v>
      </c>
      <c r="O1439" s="1" t="str">
        <f>IF(StatementLookup[[#This Row],[LearningStatementEnter]]="",StatementLookup[[#This Row],[LearningStatementAuto]],StatementLookup[[#This Row],[LearningStatementEnter]])</f>
        <v>Explain why the pressure in a liquid depends on density and depth</v>
      </c>
      <c r="P1439" s="1" t="s">
        <v>2367</v>
      </c>
      <c r="Q1439" s="1" t="s">
        <v>2953</v>
      </c>
      <c r="R1439" s="1"/>
      <c r="S1439"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39" s="43"/>
      <c r="U1439" s="43"/>
      <c r="V1439" s="43"/>
      <c r="W1439" s="43"/>
      <c r="X1439" s="43"/>
      <c r="Y1439" s="43"/>
      <c r="Z1439" s="43"/>
      <c r="AA1439" s="43"/>
      <c r="AC1439" s="43"/>
      <c r="AD1439" s="43"/>
    </row>
    <row r="1440" spans="1:30" x14ac:dyDescent="0.25">
      <c r="A1440" s="42" t="str">
        <f>_xlfn.XLOOKUP(StatementLookup[[#This Row],[TopicID]],TopicLookup[TopicID],TopicLookup[SyllabusSubject])</f>
        <v>Physics</v>
      </c>
      <c r="B1440" s="43">
        <f>_xlfn.XLOOKUP(StatementLookup[[#This Row],[TopicID]],TopicLookup[TopicID],TopicLookup[SyllabusKeyStage])</f>
        <v>4</v>
      </c>
      <c r="C1440" s="43" t="str">
        <f>_xlfn.XLOOKUP(StatementLookup[[#This Row],[TopicID]],topics!I:I,topics!D:D)</f>
        <v>KS4.Physics</v>
      </c>
      <c r="D1440" s="43" t="str">
        <f>_xlfn.XLOOKUP(StatementLookup[[#This Row],[TopicID]],topics!I:I,topics!E:E)</f>
        <v>Y11.Physics</v>
      </c>
      <c r="E1440" s="44" t="s">
        <v>90</v>
      </c>
      <c r="F1440" s="36" t="s">
        <v>10</v>
      </c>
      <c r="G1440" s="45">
        <v>15</v>
      </c>
      <c r="H1440" s="36">
        <v>4</v>
      </c>
      <c r="I1440" s="46">
        <v>2</v>
      </c>
      <c r="J1440" s="1"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P15</v>
      </c>
      <c r="K1440"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P15.4</v>
      </c>
      <c r="L1440"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P15.4.2</v>
      </c>
      <c r="M1440" s="26" t="str">
        <f>IF(ISERROR(_xlfn.XLOOKUP(StatementLookup[[#This Row],[TopicID]],TopicLookup[TopicID],TopicLookup[TopicTitle])),"",_xlfn.XLOOKUP(StatementLookup[[#This Row],[TopicID]],TopicLookup[TopicID],TopicLookup[TopicTitle]))</f>
        <v>Forces And Matter</v>
      </c>
      <c r="N1440" s="27" t="str">
        <f>IF(ISERROR(_xlfn.XLOOKUP(StatementLookup[[#This Row],[LessonID]],LessonLookup[LessonID],LessonLookup[LessonTitle])),"",_xlfn.XLOOKUP(StatementLookup[[#This Row],[LessonID]],LessonLookup[LessonID],LessonLookup[LessonTitle]))</f>
        <v>Pressure And Upthrust</v>
      </c>
      <c r="O1440" s="1" t="str">
        <f>IF(StatementLookup[[#This Row],[LearningStatementEnter]]="",StatementLookup[[#This Row],[LearningStatementAuto]],StatementLookup[[#This Row],[LearningStatementEnter]])</f>
        <v>Use the equation relating pressure in a fluid to height, density and gravitational field strength</v>
      </c>
      <c r="P1440" s="1" t="s">
        <v>2368</v>
      </c>
      <c r="Q1440" s="1" t="s">
        <v>2953</v>
      </c>
      <c r="R1440" s="1"/>
      <c r="S1440"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40" s="43"/>
      <c r="U1440" s="43"/>
      <c r="V1440" s="43"/>
      <c r="W1440" s="43"/>
      <c r="X1440" s="43"/>
      <c r="Y1440" s="43"/>
      <c r="Z1440" s="43"/>
      <c r="AA1440" s="43"/>
      <c r="AC1440" s="43"/>
      <c r="AD1440" s="43"/>
    </row>
    <row r="1441" spans="1:30" x14ac:dyDescent="0.25">
      <c r="A1441" s="42" t="str">
        <f>_xlfn.XLOOKUP(StatementLookup[[#This Row],[TopicID]],TopicLookup[TopicID],TopicLookup[SyllabusSubject])</f>
        <v>Physics</v>
      </c>
      <c r="B1441" s="43">
        <f>_xlfn.XLOOKUP(StatementLookup[[#This Row],[TopicID]],TopicLookup[TopicID],TopicLookup[SyllabusKeyStage])</f>
        <v>4</v>
      </c>
      <c r="C1441" s="43" t="str">
        <f>_xlfn.XLOOKUP(StatementLookup[[#This Row],[TopicID]],topics!I:I,topics!D:D)</f>
        <v>KS4.Physics</v>
      </c>
      <c r="D1441" s="43" t="str">
        <f>_xlfn.XLOOKUP(StatementLookup[[#This Row],[TopicID]],topics!I:I,topics!E:E)</f>
        <v>Y11.Physics</v>
      </c>
      <c r="E1441" s="44" t="s">
        <v>90</v>
      </c>
      <c r="F1441" s="36" t="s">
        <v>10</v>
      </c>
      <c r="G1441" s="45">
        <v>15</v>
      </c>
      <c r="H1441" s="36">
        <v>4</v>
      </c>
      <c r="I1441" s="46">
        <v>3</v>
      </c>
      <c r="J1441" s="1"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P15</v>
      </c>
      <c r="K1441"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P15.4</v>
      </c>
      <c r="L1441"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P15.4.3</v>
      </c>
      <c r="M1441" s="26" t="str">
        <f>IF(ISERROR(_xlfn.XLOOKUP(StatementLookup[[#This Row],[TopicID]],TopicLookup[TopicID],TopicLookup[TopicTitle])),"",_xlfn.XLOOKUP(StatementLookup[[#This Row],[TopicID]],TopicLookup[TopicID],TopicLookup[TopicTitle]))</f>
        <v>Forces And Matter</v>
      </c>
      <c r="N1441" s="27" t="str">
        <f>IF(ISERROR(_xlfn.XLOOKUP(StatementLookup[[#This Row],[LessonID]],LessonLookup[LessonID],LessonLookup[LessonTitle])),"",_xlfn.XLOOKUP(StatementLookup[[#This Row],[LessonID]],LessonLookup[LessonID],LessonLookup[LessonTitle]))</f>
        <v>Pressure And Upthrust</v>
      </c>
      <c r="O1441" s="1" t="str">
        <f>IF(StatementLookup[[#This Row],[LearningStatementEnter]]="",StatementLookup[[#This Row],[LearningStatementAuto]],StatementLookup[[#This Row],[LearningStatementEnter]])</f>
        <v>Explain how upthrust occurs</v>
      </c>
      <c r="P1441" s="1" t="s">
        <v>2369</v>
      </c>
      <c r="Q1441" s="1" t="s">
        <v>2953</v>
      </c>
      <c r="R1441" s="1"/>
      <c r="S1441"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41" s="43"/>
      <c r="U1441" s="43"/>
      <c r="V1441" s="43"/>
      <c r="W1441" s="43"/>
      <c r="X1441" s="43"/>
      <c r="Y1441" s="43"/>
      <c r="Z1441" s="43"/>
      <c r="AA1441" s="43"/>
      <c r="AC1441" s="43"/>
      <c r="AD1441" s="43"/>
    </row>
    <row r="1442" spans="1:30" x14ac:dyDescent="0.25">
      <c r="A1442" s="42" t="str">
        <f>_xlfn.XLOOKUP(StatementLookup[[#This Row],[TopicID]],TopicLookup[TopicID],TopicLookup[SyllabusSubject])</f>
        <v>Physics</v>
      </c>
      <c r="B1442" s="43">
        <f>_xlfn.XLOOKUP(StatementLookup[[#This Row],[TopicID]],TopicLookup[TopicID],TopicLookup[SyllabusKeyStage])</f>
        <v>4</v>
      </c>
      <c r="C1442" s="43" t="str">
        <f>_xlfn.XLOOKUP(StatementLookup[[#This Row],[TopicID]],topics!I:I,topics!D:D)</f>
        <v>KS4.Physics</v>
      </c>
      <c r="D1442" s="43" t="str">
        <f>_xlfn.XLOOKUP(StatementLookup[[#This Row],[TopicID]],topics!I:I,topics!E:E)</f>
        <v>Y11.Physics</v>
      </c>
      <c r="E1442" s="44" t="s">
        <v>90</v>
      </c>
      <c r="F1442" s="36" t="s">
        <v>10</v>
      </c>
      <c r="G1442" s="45">
        <v>15</v>
      </c>
      <c r="H1442" s="36">
        <v>4</v>
      </c>
      <c r="I1442" s="46">
        <v>4</v>
      </c>
      <c r="J1442" s="1"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P15</v>
      </c>
      <c r="K1442"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P15.4</v>
      </c>
      <c r="L1442"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P15.4.4</v>
      </c>
      <c r="M1442" s="26" t="str">
        <f>IF(ISERROR(_xlfn.XLOOKUP(StatementLookup[[#This Row],[TopicID]],TopicLookup[TopicID],TopicLookup[TopicTitle])),"",_xlfn.XLOOKUP(StatementLookup[[#This Row],[TopicID]],TopicLookup[TopicID],TopicLookup[TopicTitle]))</f>
        <v>Forces And Matter</v>
      </c>
      <c r="N1442" s="27" t="str">
        <f>IF(ISERROR(_xlfn.XLOOKUP(StatementLookup[[#This Row],[LessonID]],LessonLookup[LessonID],LessonLookup[LessonTitle])),"",_xlfn.XLOOKUP(StatementLookup[[#This Row],[LessonID]],LessonLookup[LessonID],LessonLookup[LessonTitle]))</f>
        <v>Pressure And Upthrust</v>
      </c>
      <c r="O1442" s="1" t="str">
        <f>IF(StatementLookup[[#This Row],[LearningStatementEnter]]="",StatementLookup[[#This Row],[LearningStatementAuto]],StatementLookup[[#This Row],[LearningStatementEnter]])</f>
        <v>Relate the upthrust to the floating or sinking of objects immersed or partially immersed in fluids</v>
      </c>
      <c r="P1442" s="1" t="s">
        <v>2370</v>
      </c>
      <c r="Q1442" s="1" t="s">
        <v>2953</v>
      </c>
      <c r="R1442" s="1"/>
      <c r="S1442"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42" s="43"/>
      <c r="U1442" s="43"/>
      <c r="V1442" s="43"/>
      <c r="W1442" s="43"/>
      <c r="X1442" s="43"/>
      <c r="Y1442" s="43"/>
      <c r="Z1442" s="43"/>
      <c r="AA1442" s="43"/>
      <c r="AC1442" s="43"/>
      <c r="AD1442" s="43"/>
    </row>
    <row r="1443" spans="1:30" x14ac:dyDescent="0.25">
      <c r="A1443" s="42" t="str">
        <f>_xlfn.XLOOKUP(StatementLookup[[#This Row],[TopicID]],TopicLookup[TopicID],TopicLookup[SyllabusSubject])</f>
        <v>Physics</v>
      </c>
      <c r="B1443" s="43">
        <f>_xlfn.XLOOKUP(StatementLookup[[#This Row],[TopicID]],TopicLookup[TopicID],TopicLookup[SyllabusKeyStage])</f>
        <v>4</v>
      </c>
      <c r="C1443" s="43" t="str">
        <f>_xlfn.XLOOKUP(StatementLookup[[#This Row],[TopicID]],topics!I:I,topics!D:D)</f>
        <v>KS4.Physics</v>
      </c>
      <c r="D1443" s="43" t="str">
        <f>_xlfn.XLOOKUP(StatementLookup[[#This Row],[TopicID]],topics!I:I,topics!E:E)</f>
        <v>Y11.Physics</v>
      </c>
      <c r="E1443" s="44" t="s">
        <v>90</v>
      </c>
      <c r="F1443" s="36" t="s">
        <v>10</v>
      </c>
      <c r="G1443" s="45">
        <v>15</v>
      </c>
      <c r="H1443" s="36">
        <v>4</v>
      </c>
      <c r="I1443" s="46">
        <v>5</v>
      </c>
      <c r="J1443" s="1"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P15</v>
      </c>
      <c r="K1443"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P15.4</v>
      </c>
      <c r="L1443"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P15.4.5</v>
      </c>
      <c r="M1443" s="26" t="str">
        <f>IF(ISERROR(_xlfn.XLOOKUP(StatementLookup[[#This Row],[TopicID]],TopicLookup[TopicID],TopicLookup[TopicTitle])),"",_xlfn.XLOOKUP(StatementLookup[[#This Row],[TopicID]],TopicLookup[TopicID],TopicLookup[TopicTitle]))</f>
        <v>Forces And Matter</v>
      </c>
      <c r="N1443" s="27" t="str">
        <f>IF(ISERROR(_xlfn.XLOOKUP(StatementLookup[[#This Row],[LessonID]],LessonLookup[LessonID],LessonLookup[LessonTitle])),"",_xlfn.XLOOKUP(StatementLookup[[#This Row],[LessonID]],LessonLookup[LessonID],LessonLookup[LessonTitle]))</f>
        <v>Pressure And Upthrust</v>
      </c>
      <c r="O1443" s="1" t="str">
        <f>IF(StatementLookup[[#This Row],[LearningStatementEnter]]="",StatementLookup[[#This Row],[LearningStatementAuto]],StatementLookup[[#This Row],[LearningStatementEnter]])</f>
        <v>Recall that the upthrust is equal to the weight of fluid displaced</v>
      </c>
      <c r="P1443" s="1" t="s">
        <v>2371</v>
      </c>
      <c r="Q1443" s="1" t="s">
        <v>2953</v>
      </c>
      <c r="R1443" s="1"/>
      <c r="S1443"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43" s="43"/>
      <c r="U1443" s="43"/>
      <c r="V1443" s="43"/>
      <c r="W1443" s="43"/>
      <c r="X1443" s="43"/>
      <c r="Y1443" s="43"/>
      <c r="Z1443" s="43"/>
      <c r="AA1443" s="43"/>
      <c r="AC1443" s="43"/>
      <c r="AD1443" s="43"/>
    </row>
    <row r="1444" spans="1:30" x14ac:dyDescent="0.25">
      <c r="A1444" s="42" t="str">
        <f>_xlfn.XLOOKUP(StatementLookup[[#This Row],[TopicID]],TopicLookup[TopicID],TopicLookup[SyllabusSubject])</f>
        <v>Physics</v>
      </c>
      <c r="B1444" s="43">
        <f>_xlfn.XLOOKUP(StatementLookup[[#This Row],[TopicID]],TopicLookup[TopicID],TopicLookup[SyllabusKeyStage])</f>
        <v>4</v>
      </c>
      <c r="C1444" s="43" t="str">
        <f>_xlfn.XLOOKUP(StatementLookup[[#This Row],[TopicID]],topics!I:I,topics!D:D)</f>
        <v>KS4.Physics</v>
      </c>
      <c r="D1444" s="43" t="str">
        <f>_xlfn.XLOOKUP(StatementLookup[[#This Row],[TopicID]],topics!I:I,topics!E:E)</f>
        <v>Y11.Physics</v>
      </c>
      <c r="E1444" s="44" t="s">
        <v>90</v>
      </c>
      <c r="F1444" s="36" t="s">
        <v>10</v>
      </c>
      <c r="G1444" s="45">
        <v>15</v>
      </c>
      <c r="H1444" s="36">
        <v>4</v>
      </c>
      <c r="I1444" s="46">
        <v>6</v>
      </c>
      <c r="J1444" s="1"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P15</v>
      </c>
      <c r="K1444"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P15.4</v>
      </c>
      <c r="L1444"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P15.4.6</v>
      </c>
      <c r="M1444" s="26" t="str">
        <f>IF(ISERROR(_xlfn.XLOOKUP(StatementLookup[[#This Row],[TopicID]],TopicLookup[TopicID],TopicLookup[TopicTitle])),"",_xlfn.XLOOKUP(StatementLookup[[#This Row],[TopicID]],TopicLookup[TopicID],TopicLookup[TopicTitle]))</f>
        <v>Forces And Matter</v>
      </c>
      <c r="N1444" s="27" t="str">
        <f>IF(ISERROR(_xlfn.XLOOKUP(StatementLookup[[#This Row],[LessonID]],LessonLookup[LessonID],LessonLookup[LessonTitle])),"",_xlfn.XLOOKUP(StatementLookup[[#This Row],[LessonID]],LessonLookup[LessonID],LessonLookup[LessonTitle]))</f>
        <v>Pressure And Upthrust</v>
      </c>
      <c r="O1444" s="1" t="str">
        <f>IF(StatementLookup[[#This Row],[LearningStatementEnter]]="",StatementLookup[[#This Row],[LearningStatementAuto]],StatementLookup[[#This Row],[LearningStatementEnter]])</f>
        <v>Explain the factors that determine whether or not an object will float or sink</v>
      </c>
      <c r="P1444" s="1" t="s">
        <v>2372</v>
      </c>
      <c r="Q1444" s="1" t="s">
        <v>2953</v>
      </c>
      <c r="R1444" s="1"/>
      <c r="S1444"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44" s="43"/>
      <c r="U1444" s="43"/>
      <c r="V1444" s="43"/>
      <c r="W1444" s="43"/>
      <c r="X1444" s="43"/>
      <c r="Y1444" s="43"/>
      <c r="Z1444" s="43"/>
      <c r="AA1444" s="43"/>
      <c r="AC1444" s="43"/>
      <c r="AD1444" s="43"/>
    </row>
    <row r="1445" spans="1:30" x14ac:dyDescent="0.25">
      <c r="A1445" s="42" t="str">
        <f>_xlfn.XLOOKUP(StatementLookup[[#This Row],[TopicID]],TopicLookup[TopicID],TopicLookup[SyllabusSubject])</f>
        <v>Physics</v>
      </c>
      <c r="B1445" s="43">
        <f>_xlfn.XLOOKUP(StatementLookup[[#This Row],[TopicID]],TopicLookup[TopicID],TopicLookup[SyllabusKeyStage])</f>
        <v>4</v>
      </c>
      <c r="C1445" s="43" t="str">
        <f>_xlfn.XLOOKUP(StatementLookup[[#This Row],[TopicID]],topics!I:I,topics!D:D)</f>
        <v>KS4.Physics</v>
      </c>
      <c r="D1445" s="43" t="str">
        <f>_xlfn.XLOOKUP(StatementLookup[[#This Row],[TopicID]],topics!I:I,topics!E:E)</f>
        <v>Y11.Physics</v>
      </c>
      <c r="E1445" s="44" t="s">
        <v>90</v>
      </c>
      <c r="F1445" s="36" t="s">
        <v>10</v>
      </c>
      <c r="G1445" s="45">
        <v>15</v>
      </c>
      <c r="H1445" s="36" t="s">
        <v>8</v>
      </c>
      <c r="I1445" s="46">
        <v>1</v>
      </c>
      <c r="J1445" s="1"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P15</v>
      </c>
      <c r="K1445"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P15.F</v>
      </c>
      <c r="L1445"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P15.F.1</v>
      </c>
      <c r="M1445" s="26" t="str">
        <f>IF(ISERROR(_xlfn.XLOOKUP(StatementLookup[[#This Row],[TopicID]],TopicLookup[TopicID],TopicLookup[TopicTitle])),"",_xlfn.XLOOKUP(StatementLookup[[#This Row],[TopicID]],TopicLookup[TopicID],TopicLookup[TopicTitle]))</f>
        <v>Forces And Matter</v>
      </c>
      <c r="N1445" s="27" t="str">
        <f>IF(ISERROR(_xlfn.XLOOKUP(StatementLookup[[#This Row],[LessonID]],LessonLookup[LessonID],LessonLookup[LessonTitle])),"",_xlfn.XLOOKUP(StatementLookup[[#This Row],[LessonID]],LessonLookup[LessonID],LessonLookup[LessonTitle]))</f>
        <v>Test feedback: P15 Forces And Matter</v>
      </c>
      <c r="O1445" s="1" t="str">
        <f>IF(StatementLookup[[#This Row],[LearningStatementEnter]]="",StatementLookup[[#This Row],[LearningStatementAuto]],StatementLookup[[#This Row],[LearningStatementEnter]])</f>
        <v>Review WWW &amp; EBI for topic P15 Forces And Matter</v>
      </c>
      <c r="P1445" s="1"/>
      <c r="Q1445" s="1" t="s">
        <v>2954</v>
      </c>
      <c r="R1445" s="1"/>
      <c r="S1445"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WWW &amp; EBI for topic P15 Forces And Matter</v>
      </c>
      <c r="T1445" s="43"/>
      <c r="U1445" s="43"/>
      <c r="V1445" s="43"/>
      <c r="W1445" s="43"/>
      <c r="X1445" s="43"/>
      <c r="Y1445" s="43"/>
      <c r="Z1445" s="43"/>
      <c r="AA1445" s="43"/>
      <c r="AC1445" s="43"/>
      <c r="AD1445" s="43"/>
    </row>
    <row r="1446" spans="1:30" x14ac:dyDescent="0.25">
      <c r="A1446" s="42" t="str">
        <f>_xlfn.XLOOKUP(StatementLookup[[#This Row],[TopicID]],TopicLookup[TopicID],TopicLookup[SyllabusSubject])</f>
        <v>Physics</v>
      </c>
      <c r="B1446" s="43">
        <f>_xlfn.XLOOKUP(StatementLookup[[#This Row],[TopicID]],TopicLookup[TopicID],TopicLookup[SyllabusKeyStage])</f>
        <v>4</v>
      </c>
      <c r="C1446" s="43" t="str">
        <f>_xlfn.XLOOKUP(StatementLookup[[#This Row],[TopicID]],topics!I:I,topics!D:D)</f>
        <v>KS4.Physics</v>
      </c>
      <c r="D1446" s="43" t="str">
        <f>_xlfn.XLOOKUP(StatementLookup[[#This Row],[TopicID]],topics!I:I,topics!E:E)</f>
        <v>Y11.Physics</v>
      </c>
      <c r="E1446" s="44" t="s">
        <v>90</v>
      </c>
      <c r="F1446" s="36" t="s">
        <v>10</v>
      </c>
      <c r="G1446" s="45">
        <v>15</v>
      </c>
      <c r="H1446" s="36" t="s">
        <v>6</v>
      </c>
      <c r="I1446" s="46">
        <v>1</v>
      </c>
      <c r="J1446" s="1"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P15</v>
      </c>
      <c r="K1446"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P15.R</v>
      </c>
      <c r="L1446"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P15.R.1</v>
      </c>
      <c r="M1446" s="26" t="str">
        <f>IF(ISERROR(_xlfn.XLOOKUP(StatementLookup[[#This Row],[TopicID]],TopicLookup[TopicID],TopicLookup[TopicTitle])),"",_xlfn.XLOOKUP(StatementLookup[[#This Row],[TopicID]],TopicLookup[TopicID],TopicLookup[TopicTitle]))</f>
        <v>Forces And Matter</v>
      </c>
      <c r="N1446" s="27" t="str">
        <f>IF(ISERROR(_xlfn.XLOOKUP(StatementLookup[[#This Row],[LessonID]],LessonLookup[LessonID],LessonLookup[LessonTitle])),"",_xlfn.XLOOKUP(StatementLookup[[#This Row],[LessonID]],LessonLookup[LessonID],LessonLookup[LessonTitle]))</f>
        <v>Revision of topic P15 Forces And Matter</v>
      </c>
      <c r="O1446" s="1" t="str">
        <f>IF(StatementLookup[[#This Row],[LearningStatementEnter]]="",StatementLookup[[#This Row],[LearningStatementAuto]],StatementLookup[[#This Row],[LearningStatementEnter]])</f>
        <v>Review topic P15 Forces And Matter</v>
      </c>
      <c r="P1446" s="1"/>
      <c r="Q1446" s="1" t="s">
        <v>2954</v>
      </c>
      <c r="R1446" s="1"/>
      <c r="S1446"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Review topic P15 Forces And Matter</v>
      </c>
      <c r="T1446" s="43"/>
      <c r="U1446" s="43"/>
      <c r="V1446" s="43"/>
      <c r="W1446" s="43"/>
      <c r="X1446" s="43"/>
      <c r="Y1446" s="43"/>
      <c r="Z1446" s="43"/>
      <c r="AA1446" s="43"/>
      <c r="AC1446" s="43"/>
      <c r="AD1446" s="43"/>
    </row>
    <row r="1447" spans="1:30" x14ac:dyDescent="0.25">
      <c r="A1447" s="42" t="str">
        <f>_xlfn.XLOOKUP(StatementLookup[[#This Row],[TopicID]],TopicLookup[TopicID],TopicLookup[SyllabusSubject])</f>
        <v>Physics</v>
      </c>
      <c r="B1447" s="43">
        <f>_xlfn.XLOOKUP(StatementLookup[[#This Row],[TopicID]],TopicLookup[TopicID],TopicLookup[SyllabusKeyStage])</f>
        <v>4</v>
      </c>
      <c r="C1447" s="43" t="str">
        <f>_xlfn.XLOOKUP(StatementLookup[[#This Row],[TopicID]],topics!I:I,topics!D:D)</f>
        <v>KS4.Physics</v>
      </c>
      <c r="D1447" s="43" t="str">
        <f>_xlfn.XLOOKUP(StatementLookup[[#This Row],[TopicID]],topics!I:I,topics!E:E)</f>
        <v>Y11.Physics</v>
      </c>
      <c r="E1447" s="44" t="s">
        <v>90</v>
      </c>
      <c r="F1447" s="36" t="s">
        <v>10</v>
      </c>
      <c r="G1447" s="45">
        <v>15</v>
      </c>
      <c r="H1447" s="36" t="s">
        <v>7</v>
      </c>
      <c r="I1447" s="46">
        <v>1</v>
      </c>
      <c r="J1447" s="1"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P15</v>
      </c>
      <c r="K1447"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P15.T</v>
      </c>
      <c r="L1447"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P15.T.1</v>
      </c>
      <c r="M1447" s="26" t="str">
        <f>IF(ISERROR(_xlfn.XLOOKUP(StatementLookup[[#This Row],[TopicID]],TopicLookup[TopicID],TopicLookup[TopicTitle])),"",_xlfn.XLOOKUP(StatementLookup[[#This Row],[TopicID]],TopicLookup[TopicID],TopicLookup[TopicTitle]))</f>
        <v>Forces And Matter</v>
      </c>
      <c r="N1447" s="27" t="str">
        <f>IF(ISERROR(_xlfn.XLOOKUP(StatementLookup[[#This Row],[LessonID]],LessonLookup[LessonID],LessonLookup[LessonTitle])),"",_xlfn.XLOOKUP(StatementLookup[[#This Row],[LessonID]],LessonLookup[LessonID],LessonLookup[LessonTitle]))</f>
        <v>Topic test: P15 Forces And Matter</v>
      </c>
      <c r="O1447" s="1" t="str">
        <f>IF(StatementLookup[[#This Row],[LearningStatementEnter]]="",StatementLookup[[#This Row],[LearningStatementAuto]],StatementLookup[[#This Row],[LearningStatementEnter]])</f>
        <v>Test understanding of topic P15 Forces And Matter</v>
      </c>
      <c r="P1447" s="1"/>
      <c r="Q1447" s="1" t="s">
        <v>2954</v>
      </c>
      <c r="R1447" s="1"/>
      <c r="S1447"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Test understanding of topic P15 Forces And Matter</v>
      </c>
      <c r="T1447" s="43"/>
      <c r="U1447" s="43"/>
      <c r="V1447" s="43"/>
      <c r="W1447" s="43"/>
      <c r="X1447" s="43"/>
      <c r="Y1447" s="43"/>
      <c r="Z1447" s="43"/>
      <c r="AA1447" s="43"/>
      <c r="AC1447" s="43"/>
      <c r="AD1447" s="43"/>
    </row>
    <row r="1448" spans="1:30" x14ac:dyDescent="0.25">
      <c r="A1448" s="42" t="str">
        <f>_xlfn.XLOOKUP(StatementLookup[[#This Row],[TopicID]],TopicLookup[TopicID],TopicLookup[SyllabusSubject])</f>
        <v>Physics</v>
      </c>
      <c r="B1448" s="43">
        <f>_xlfn.XLOOKUP(StatementLookup[[#This Row],[TopicID]],TopicLookup[TopicID],TopicLookup[SyllabusKeyStage])</f>
        <v>4</v>
      </c>
      <c r="C1448" s="43" t="str">
        <f>_xlfn.XLOOKUP(StatementLookup[[#This Row],[TopicID]],topics!I:I,topics!D:D)</f>
        <v>KS4.Physics</v>
      </c>
      <c r="D1448" s="43" t="str">
        <f>_xlfn.XLOOKUP(StatementLookup[[#This Row],[TopicID]],topics!I:I,topics!E:E)</f>
        <v>Y10.Physics</v>
      </c>
      <c r="E1448" s="44" t="s">
        <v>90</v>
      </c>
      <c r="F1448" s="36" t="s">
        <v>10</v>
      </c>
      <c r="G1448" s="43">
        <v>10</v>
      </c>
      <c r="H1448" s="36">
        <v>2</v>
      </c>
      <c r="I1448" s="42">
        <v>2</v>
      </c>
      <c r="J1448" s="1"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P10</v>
      </c>
      <c r="K1448"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P10.2</v>
      </c>
      <c r="L1448"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P10.2.2</v>
      </c>
      <c r="M1448" s="26" t="str">
        <f>IF(ISERROR(_xlfn.XLOOKUP(StatementLookup[[#This Row],[TopicID]],TopicLookup[TopicID],TopicLookup[TopicTitle])),"",_xlfn.XLOOKUP(StatementLookup[[#This Row],[TopicID]],TopicLookup[TopicID],TopicLookup[TopicTitle]))</f>
        <v>Electricity And Circuits</v>
      </c>
      <c r="N1448" s="27" t="str">
        <f>IF(ISERROR(_xlfn.XLOOKUP(StatementLookup[[#This Row],[LessonID]],LessonLookup[LessonID],LessonLookup[LessonTitle])),"",_xlfn.XLOOKUP(StatementLookup[[#This Row],[LessonID]],LessonLookup[LessonID],LessonLookup[LessonTitle]))</f>
        <v>Current And Potential Difference</v>
      </c>
      <c r="O1448" s="1" t="str">
        <f>IF(StatementLookup[[#This Row],[LearningStatementEnter]]="",StatementLookup[[#This Row],[LearningStatementAuto]],StatementLookup[[#This Row],[LearningStatementEnter]])</f>
        <v>Define the term 'potential difference'</v>
      </c>
      <c r="P1448" s="1" t="s">
        <v>2373</v>
      </c>
      <c r="Q1448" s="1" t="s">
        <v>2953</v>
      </c>
      <c r="R1448" s="1"/>
      <c r="S1448" s="1"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48" s="43"/>
      <c r="U1448" s="43"/>
      <c r="V1448" s="43"/>
      <c r="W1448" s="43"/>
      <c r="X1448" s="43"/>
      <c r="Y1448" s="43"/>
      <c r="Z1448" s="43"/>
      <c r="AA1448" s="43"/>
      <c r="AC1448" s="43"/>
      <c r="AD1448" s="43"/>
    </row>
    <row r="1449" spans="1:30" x14ac:dyDescent="0.25">
      <c r="A1449" s="42" t="str">
        <f>_xlfn.XLOOKUP(StatementLookup[[#This Row],[TopicID]],TopicLookup[TopicID],TopicLookup[SyllabusSubject])</f>
        <v>Physics</v>
      </c>
      <c r="B1449" s="43">
        <f>_xlfn.XLOOKUP(StatementLookup[[#This Row],[TopicID]],TopicLookup[TopicID],TopicLookup[SyllabusKeyStage])</f>
        <v>4</v>
      </c>
      <c r="C1449" s="43" t="str">
        <f>_xlfn.XLOOKUP(StatementLookup[[#This Row],[TopicID]],topics!I:I,topics!D:D)</f>
        <v>KS4.Physics</v>
      </c>
      <c r="D1449" s="43" t="str">
        <f>_xlfn.XLOOKUP(StatementLookup[[#This Row],[TopicID]],topics!I:I,topics!E:E)</f>
        <v>Y11.Physics</v>
      </c>
      <c r="E1449" s="44" t="s">
        <v>90</v>
      </c>
      <c r="F1449" s="36" t="s">
        <v>10</v>
      </c>
      <c r="G1449" s="43">
        <v>7</v>
      </c>
      <c r="H1449" s="36">
        <v>2</v>
      </c>
      <c r="I1449" s="46">
        <v>6</v>
      </c>
      <c r="J1449" s="1" t="str">
        <f>IF(OR(StatementLookup[[#This Row],[TopicStage]]=7,StatementLookup[[#This Row],[TopicStage]]=8),_xlfn.CONCAT(StatementLookup[[#This Row],[TopicStage]],StatementLookup[[#This Row],[TopicSubject]],StatementLookup[[#This Row],[Topic]]),IF(StatementLookup[[#This Row],[TopicStage]]="G",_xlfn.CONCAT(StatementLookup[[#This Row],[TopicSubject]],StatementLookup[[#This Row],[Topic]]),IF(StatementLookup[[#This Row],[TopicStage]]="A",_xlfn.CONCAT(StatementLookup[[#This Row],[TopicStage]]&amp;StatementLookup[[#This Row],[TopicSubject]]&amp;"."&amp;StatementLookup[[#This Row],[Topic]]),_xlfn.CONCAT(StatementLookup[[#This Row],[TopicStage]],".",StatementLookup[[#This Row],[TopicSubject]],".",StatementLookup[[#This Row],[Topic]]))))</f>
        <v>P7</v>
      </c>
      <c r="K1449" s="1" t="str">
        <f>IF(OR(StatementLookup[[#This Row],[TopicStage]]=7,StatementLookup[[#This Row],[TopicStage]]=8),_xlfn.CONCAT(StatementLookup[[#This Row],[TopicStage]],StatementLookup[[#This Row],[TopicSubject]],StatementLookup[[#This Row],[Topic]],".",StatementLookup[[#This Row],[Lesson]]),IF(StatementLookup[[#This Row],[TopicStage]]="G",_xlfn.CONCAT(StatementLookup[[#This Row],[TopicSubject]],StatementLookup[[#This Row],[Topic]],".",StatementLookup[[#This Row],[Lesson]]),IF(StatementLookup[[#This Row],[TopicStage]]="A",_xlfn.CONCAT(StatementLookup[[#This Row],[TopicStage]]&amp;StatementLookup[[#This Row],[TopicSubject]]&amp;"."&amp;StatementLookup[[#This Row],[Topic]]&amp;"."&amp;StatementLookup[[#This Row],[Lesson]]),_xlfn.CONCAT(StatementLookup[[#This Row],[TopicStage]],".",StatementLookup[[#This Row],[TopicSubject]],".",StatementLookup[[#This Row],[Topic]],".",StatementLookup[[#This Row],[Lesson]]))))</f>
        <v>P7.2</v>
      </c>
      <c r="L1449" s="27" t="str">
        <f>IF(OR(StatementLookup[[#This Row],[TopicStage]]=7,StatementLookup[[#This Row],[TopicStage]]=8),_xlfn.CONCAT(StatementLookup[[#This Row],[TopicStage]],StatementLookup[[#This Row],[TopicSubject]],StatementLookup[[#This Row],[Topic]],".",StatementLookup[[#This Row],[Lesson]],".",StatementLookup[[#This Row],[Statement]]),IF(StatementLookup[[#This Row],[TopicStage]]="G",_xlfn.CONCAT(StatementLookup[[#This Row],[TopicSubject]],StatementLookup[[#This Row],[Topic]],".",StatementLookup[[#This Row],[Lesson]],".",StatementLookup[[#This Row],[Statement]]),IF(StatementLookup[[#This Row],[TopicStage]]="A",_xlfn.CONCAT(StatementLookup[[#This Row],[TopicStage]]&amp;StatementLookup[[#This Row],[TopicSubject]]&amp;"."&amp;StatementLookup[[#This Row],[Topic]]&amp;"."&amp;StatementLookup[[#This Row],[Lesson]]&amp;"."&amp;StatementLookup[[#This Row],[Statement]]),_xlfn.CONCAT(StatementLookup[[#This Row],[TopicStage]],".",StatementLookup[[#This Row],[TopicSubject]],".",StatementLookup[[#This Row],[Topic]],".",StatementLookup[[#This Row],[Lesson]],".",StatementLookup[[#This Row],[Statement]]))))</f>
        <v>P7.2.6</v>
      </c>
      <c r="M1449" s="26" t="str">
        <f>IF(ISERROR(_xlfn.XLOOKUP(StatementLookup[[#This Row],[TopicID]],TopicLookup[TopicID],TopicLookup[TopicTitle])),"",_xlfn.XLOOKUP(StatementLookup[[#This Row],[TopicID]],TopicLookup[TopicID],TopicLookup[TopicTitle]))</f>
        <v>Astronomy</v>
      </c>
      <c r="N1449" s="42" t="str">
        <f>IF(ISERROR(_xlfn.XLOOKUP(StatementLookup[[#This Row],[LessonID]],LessonLookup[LessonID],LessonLookup[LessonTitle])),"",_xlfn.XLOOKUP(StatementLookup[[#This Row],[LessonID]],LessonLookup[LessonID],LessonLookup[LessonTitle]))</f>
        <v>Gravity And Orbits</v>
      </c>
      <c r="O1449" s="1" t="str">
        <f>IF(StatementLookup[[#This Row],[LearningStatementEnter]]="",StatementLookup[[#This Row],[LearningStatementAuto]],StatementLookup[[#This Row],[LearningStatementEnter]])</f>
        <v>Explain how the radius of a stable orbit is affected by the orbital speed</v>
      </c>
      <c r="P1449" s="43" t="s">
        <v>2374</v>
      </c>
      <c r="Q1449" s="1" t="s">
        <v>2953</v>
      </c>
      <c r="R1449" s="1"/>
      <c r="S1449" s="43" t="str">
        <f>IF(StatementLookup[[#This Row],[Lesson]]="R",_xlfn.CONCAT("Review topic "&amp;StatementLookup[[#This Row],[TopicID]]&amp;" "&amp;StatementLookup[[#This Row],[TopicTitle]]), IF(StatementLookup[[#This Row],[Lesson]]="T",_xlfn.CONCAT("Test understanding of topic "&amp;StatementLookup[[#This Row],[TopicID]]&amp;" "&amp;StatementLookup[[#This Row],[TopicTitle]]), IF(StatementLookup[[#This Row],[Lesson]]="F",_xlfn.CONCAT("Review WWW &amp; EBI for topic "&amp;StatementLookup[[#This Row],[TopicID]]&amp;" "&amp;StatementLookup[[#This Row],[TopicTitle]]),"Incomplete")))</f>
        <v>Incomplete</v>
      </c>
      <c r="T1449" s="43"/>
      <c r="U1449" s="43"/>
      <c r="V1449" s="43"/>
      <c r="W1449" s="43"/>
      <c r="X1449" s="43"/>
      <c r="Y1449" s="43"/>
      <c r="Z1449" s="43"/>
      <c r="AA1449" s="43"/>
      <c r="AC1449" s="43"/>
      <c r="AD1449" s="43"/>
    </row>
  </sheetData>
  <phoneticPr fontId="6" type="noConversion"/>
  <conditionalFormatting sqref="A1:R1 S1:S1429 A2:B2 E2:R2 A3:R1449">
    <cfRule type="expression" dxfId="4" priority="18">
      <formula>_xlfn.ISFORMULA(A1)</formula>
    </cfRule>
  </conditionalFormatting>
  <conditionalFormatting sqref="C2:D2">
    <cfRule type="expression" dxfId="3" priority="1">
      <formula>_xlfn.ISFORMULA(C2)</formula>
    </cfRule>
  </conditionalFormatting>
  <pageMargins left="0.7" right="0.7" top="0.75" bottom="0.75" header="0.3" footer="0.3"/>
  <pageSetup paperSize="9" orientation="portrait"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rgb="FFFFCCCC"/>
  </sheetPr>
  <dimension ref="A1:W436"/>
  <sheetViews>
    <sheetView tabSelected="1" topLeftCell="C1" zoomScaleNormal="100" workbookViewId="0">
      <pane ySplit="1" topLeftCell="A2" activePane="bottomLeft" state="frozen"/>
      <selection pane="bottomLeft" activeCell="D2" sqref="D2"/>
    </sheetView>
  </sheetViews>
  <sheetFormatPr defaultColWidth="8.7109375" defaultRowHeight="15" x14ac:dyDescent="0.25"/>
  <cols>
    <col min="1" max="1" width="7.85546875" style="7" bestFit="1" customWidth="1"/>
    <col min="2" max="2" width="7.85546875" style="2" bestFit="1" customWidth="1"/>
    <col min="3" max="3" width="10.42578125" style="2" bestFit="1" customWidth="1"/>
    <col min="4" max="4" width="14.7109375" style="2" bestFit="1" customWidth="1"/>
    <col min="5" max="9" width="4.5703125" style="2" customWidth="1"/>
    <col min="10" max="12" width="9" style="2" customWidth="1"/>
    <col min="13" max="14" width="29.85546875" style="2" hidden="1" customWidth="1"/>
    <col min="15" max="15" width="13.42578125" customWidth="1"/>
    <col min="16" max="16" width="13.42578125" style="2" customWidth="1"/>
    <col min="17" max="20" width="43.7109375" style="2" customWidth="1"/>
    <col min="21" max="16384" width="8.7109375" style="2"/>
  </cols>
  <sheetData>
    <row r="1" spans="1:20" s="23" customFormat="1" ht="116.25" x14ac:dyDescent="0.25">
      <c r="A1" s="55" t="s">
        <v>2926</v>
      </c>
      <c r="B1" s="55" t="s">
        <v>2928</v>
      </c>
      <c r="C1" s="57" t="s">
        <v>2943</v>
      </c>
      <c r="D1" s="57" t="s">
        <v>2956</v>
      </c>
      <c r="E1" s="56" t="s">
        <v>2933</v>
      </c>
      <c r="F1" s="57" t="s">
        <v>45</v>
      </c>
      <c r="G1" s="57" t="s">
        <v>2931</v>
      </c>
      <c r="H1" s="57" t="s">
        <v>2932</v>
      </c>
      <c r="I1" s="55" t="s">
        <v>2936</v>
      </c>
      <c r="J1" s="56" t="s">
        <v>46</v>
      </c>
      <c r="K1" s="57" t="s">
        <v>136</v>
      </c>
      <c r="L1" s="55" t="s">
        <v>2924</v>
      </c>
      <c r="M1" s="56" t="s">
        <v>3</v>
      </c>
      <c r="N1" s="55" t="s">
        <v>2</v>
      </c>
      <c r="O1" s="56" t="s">
        <v>2918</v>
      </c>
      <c r="P1" s="55" t="s">
        <v>2919</v>
      </c>
      <c r="Q1" s="56" t="s">
        <v>2920</v>
      </c>
      <c r="R1" s="57" t="s">
        <v>2921</v>
      </c>
      <c r="S1" s="58" t="s">
        <v>2922</v>
      </c>
      <c r="T1" s="58" t="s">
        <v>2923</v>
      </c>
    </row>
    <row r="2" spans="1:20" ht="14.65" customHeight="1" x14ac:dyDescent="0.25">
      <c r="A2" s="7" t="str">
        <f>_xlfn.XLOOKUP(LabLookup[[#This Row],[TopicID]],TopicLookup[TopicID],TopicLookup[SyllabusSubject])</f>
        <v>Science</v>
      </c>
      <c r="B2" s="5">
        <f>_xlfn.XLOOKUP(LabLookup[[#This Row],[TopicID]],TopicLookup[TopicID],TopicLookup[SyllabusKeyStage])</f>
        <v>3</v>
      </c>
      <c r="C2" s="1" t="str">
        <f>_xlfn.XLOOKUP(LabLookup[[#This Row],[TopicID]],topics!I:I,topics!D:D)</f>
        <v>KS3.Science</v>
      </c>
      <c r="D2" s="1" t="str">
        <f>_xlfn.XLOOKUP(LabLookup[[#This Row],[TopicID]],topics!I:I,topics!E:E)</f>
        <v>Y7.Science</v>
      </c>
      <c r="E2" s="4">
        <v>7</v>
      </c>
      <c r="F2" s="3" t="s">
        <v>4</v>
      </c>
      <c r="G2" s="3">
        <v>1</v>
      </c>
      <c r="H2" s="3">
        <v>1</v>
      </c>
      <c r="I2" s="5">
        <v>1</v>
      </c>
      <c r="J2"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7B1</v>
      </c>
      <c r="K2"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7B1.1</v>
      </c>
      <c r="L2"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7B1.1.1</v>
      </c>
      <c r="M2" s="4" t="str">
        <f>IF(ISERROR(_xlfn.XLOOKUP(LabLookup[[#This Row],[TopicID]],TopicLookup[TopicID],TopicLookup[TopicTitle])),"",_xlfn.XLOOKUP(LabLookup[[#This Row],[TopicID]],TopicLookup[TopicID],TopicLookup[TopicTitle]))</f>
        <v>Life Processes</v>
      </c>
      <c r="N2" s="5" t="str">
        <f>IF(ISERROR(_xlfn.XLOOKUP(LabLookup[[#This Row],[LessonID]],LessonLookup[LessonID],LessonLookup[LessonTitle])),"",_xlfn.XLOOKUP(LabLookup[[#This Row],[LessonID]],LessonLookup[LessonID],LessonLookup[LessonTitle]))</f>
        <v>Living, dead and never been alive</v>
      </c>
      <c r="O2" s="8"/>
      <c r="P2" s="7"/>
      <c r="Q2" s="4"/>
    </row>
    <row r="3" spans="1:20" ht="14.65" customHeight="1" x14ac:dyDescent="0.25">
      <c r="A3" s="7" t="str">
        <f>_xlfn.XLOOKUP(LabLookup[[#This Row],[TopicID]],TopicLookup[TopicID],TopicLookup[SyllabusSubject])</f>
        <v>Science</v>
      </c>
      <c r="B3" s="5">
        <f>_xlfn.XLOOKUP(LabLookup[[#This Row],[TopicID]],TopicLookup[TopicID],TopicLookup[SyllabusKeyStage])</f>
        <v>3</v>
      </c>
      <c r="C3" s="1" t="str">
        <f>_xlfn.XLOOKUP(LabLookup[[#This Row],[TopicID]],topics!I:I,topics!D:D)</f>
        <v>KS3.Science</v>
      </c>
      <c r="D3" s="1" t="str">
        <f>_xlfn.XLOOKUP(LabLookup[[#This Row],[TopicID]],topics!I:I,topics!E:E)</f>
        <v>Y7.Science</v>
      </c>
      <c r="E3" s="4">
        <v>7</v>
      </c>
      <c r="F3" s="3" t="s">
        <v>4</v>
      </c>
      <c r="G3" s="3">
        <v>1</v>
      </c>
      <c r="H3" s="3">
        <v>2</v>
      </c>
      <c r="I3" s="5">
        <v>1</v>
      </c>
      <c r="J3"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7B1</v>
      </c>
      <c r="K3"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7B1.2</v>
      </c>
      <c r="L3"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7B1.2.1</v>
      </c>
      <c r="M3" s="4" t="str">
        <f>IF(ISERROR(_xlfn.XLOOKUP(LabLookup[[#This Row],[TopicID]],TopicLookup[TopicID],TopicLookup[TopicTitle])),"",_xlfn.XLOOKUP(LabLookup[[#This Row],[TopicID]],TopicLookup[TopicID],TopicLookup[TopicTitle]))</f>
        <v>Life Processes</v>
      </c>
      <c r="N3" s="5" t="str">
        <f>IF(ISERROR(_xlfn.XLOOKUP(LabLookup[[#This Row],[LessonID]],LessonLookup[LessonID],LessonLookup[LessonTitle])),"",_xlfn.XLOOKUP(LabLookup[[#This Row],[LessonID]],LessonLookup[LessonID],LessonLookup[LessonTitle]))</f>
        <v>Plant and animal cells</v>
      </c>
      <c r="O3" s="8" t="s">
        <v>2375</v>
      </c>
      <c r="P3" s="7"/>
      <c r="Q3" s="4" t="s">
        <v>2376</v>
      </c>
      <c r="R3" s="2" t="s">
        <v>2377</v>
      </c>
      <c r="S3" s="2" t="s">
        <v>2378</v>
      </c>
    </row>
    <row r="4" spans="1:20" ht="14.65" customHeight="1" x14ac:dyDescent="0.25">
      <c r="A4" s="7" t="str">
        <f>_xlfn.XLOOKUP(LabLookup[[#This Row],[TopicID]],TopicLookup[TopicID],TopicLookup[SyllabusSubject])</f>
        <v>Science</v>
      </c>
      <c r="B4" s="5">
        <f>_xlfn.XLOOKUP(LabLookup[[#This Row],[TopicID]],TopicLookup[TopicID],TopicLookup[SyllabusKeyStage])</f>
        <v>3</v>
      </c>
      <c r="C4" s="1" t="str">
        <f>_xlfn.XLOOKUP(LabLookup[[#This Row],[TopicID]],topics!I:I,topics!D:D)</f>
        <v>KS3.Science</v>
      </c>
      <c r="D4" s="1" t="str">
        <f>_xlfn.XLOOKUP(LabLookup[[#This Row],[TopicID]],topics!I:I,topics!E:E)</f>
        <v>Y7.Science</v>
      </c>
      <c r="E4" s="4">
        <v>7</v>
      </c>
      <c r="F4" s="3" t="s">
        <v>4</v>
      </c>
      <c r="G4" s="3">
        <v>1</v>
      </c>
      <c r="H4" s="3">
        <v>3</v>
      </c>
      <c r="I4" s="5">
        <v>1</v>
      </c>
      <c r="J4"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7B1</v>
      </c>
      <c r="K4"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7B1.3</v>
      </c>
      <c r="L4"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7B1.3.1</v>
      </c>
      <c r="M4" s="4" t="str">
        <f>IF(ISERROR(_xlfn.XLOOKUP(LabLookup[[#This Row],[TopicID]],TopicLookup[TopicID],TopicLookup[TopicTitle])),"",_xlfn.XLOOKUP(LabLookup[[#This Row],[TopicID]],TopicLookup[TopicID],TopicLookup[TopicTitle]))</f>
        <v>Life Processes</v>
      </c>
      <c r="N4" s="5" t="str">
        <f>IF(ISERROR(_xlfn.XLOOKUP(LabLookup[[#This Row],[LessonID]],LessonLookup[LessonID],LessonLookup[LessonTitle])),"",_xlfn.XLOOKUP(LabLookup[[#This Row],[LessonID]],LessonLookup[LessonID],LessonLookup[LessonTitle]))</f>
        <v>Specialised cells</v>
      </c>
      <c r="O4" s="8"/>
      <c r="P4" s="7"/>
      <c r="Q4" s="4" t="s">
        <v>2379</v>
      </c>
      <c r="R4" s="2" t="s">
        <v>2380</v>
      </c>
      <c r="S4" s="2" t="s">
        <v>2381</v>
      </c>
    </row>
    <row r="5" spans="1:20" ht="14.65" customHeight="1" x14ac:dyDescent="0.25">
      <c r="A5" s="7" t="str">
        <f>_xlfn.XLOOKUP(LabLookup[[#This Row],[TopicID]],TopicLookup[TopicID],TopicLookup[SyllabusSubject])</f>
        <v>Science</v>
      </c>
      <c r="B5" s="5">
        <f>_xlfn.XLOOKUP(LabLookup[[#This Row],[TopicID]],TopicLookup[TopicID],TopicLookup[SyllabusKeyStage])</f>
        <v>3</v>
      </c>
      <c r="C5" s="1" t="str">
        <f>_xlfn.XLOOKUP(LabLookup[[#This Row],[TopicID]],topics!I:I,topics!D:D)</f>
        <v>KS3.Science</v>
      </c>
      <c r="D5" s="1" t="str">
        <f>_xlfn.XLOOKUP(LabLookup[[#This Row],[TopicID]],topics!I:I,topics!E:E)</f>
        <v>Y7.Science</v>
      </c>
      <c r="E5" s="4">
        <v>7</v>
      </c>
      <c r="F5" s="3" t="s">
        <v>4</v>
      </c>
      <c r="G5" s="3">
        <v>1</v>
      </c>
      <c r="H5" s="3">
        <v>4</v>
      </c>
      <c r="I5" s="5">
        <v>1</v>
      </c>
      <c r="J5"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7B1</v>
      </c>
      <c r="K5"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7B1.4</v>
      </c>
      <c r="L5"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7B1.4.1</v>
      </c>
      <c r="M5" s="4" t="str">
        <f>IF(ISERROR(_xlfn.XLOOKUP(LabLookup[[#This Row],[TopicID]],TopicLookup[TopicID],TopicLookup[TopicTitle])),"",_xlfn.XLOOKUP(LabLookup[[#This Row],[TopicID]],TopicLookup[TopicID],TopicLookup[TopicTitle]))</f>
        <v>Life Processes</v>
      </c>
      <c r="N5" s="5" t="str">
        <f>IF(ISERROR(_xlfn.XLOOKUP(LabLookup[[#This Row],[LessonID]],LessonLookup[LessonID],LessonLookup[LessonTitle])),"",_xlfn.XLOOKUP(LabLookup[[#This Row],[LessonID]],LessonLookup[LessonID],LessonLookup[LessonTitle]))</f>
        <v>Microscopes and plant cells</v>
      </c>
      <c r="O5" s="8" t="s">
        <v>2375</v>
      </c>
      <c r="P5" s="7"/>
      <c r="Q5" s="4" t="s">
        <v>2382</v>
      </c>
      <c r="R5" s="2" t="s">
        <v>2383</v>
      </c>
      <c r="S5" s="2" t="s">
        <v>2384</v>
      </c>
    </row>
    <row r="6" spans="1:20" ht="14.65" customHeight="1" x14ac:dyDescent="0.25">
      <c r="A6" s="7" t="str">
        <f>_xlfn.XLOOKUP(LabLookup[[#This Row],[TopicID]],TopicLookup[TopicID],TopicLookup[SyllabusSubject])</f>
        <v>Science</v>
      </c>
      <c r="B6" s="5">
        <f>_xlfn.XLOOKUP(LabLookup[[#This Row],[TopicID]],TopicLookup[TopicID],TopicLookup[SyllabusKeyStage])</f>
        <v>3</v>
      </c>
      <c r="C6" s="1" t="str">
        <f>_xlfn.XLOOKUP(LabLookup[[#This Row],[TopicID]],topics!I:I,topics!D:D)</f>
        <v>KS3.Science</v>
      </c>
      <c r="D6" s="1" t="str">
        <f>_xlfn.XLOOKUP(LabLookup[[#This Row],[TopicID]],topics!I:I,topics!E:E)</f>
        <v>Y7.Science</v>
      </c>
      <c r="E6" s="4">
        <v>7</v>
      </c>
      <c r="F6" s="3" t="s">
        <v>4</v>
      </c>
      <c r="G6" s="3">
        <v>1</v>
      </c>
      <c r="H6" s="3">
        <v>5</v>
      </c>
      <c r="I6" s="5">
        <v>1</v>
      </c>
      <c r="J6"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7B1</v>
      </c>
      <c r="K6"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7B1.5</v>
      </c>
      <c r="L6"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7B1.5.1</v>
      </c>
      <c r="M6" s="4" t="str">
        <f>IF(ISERROR(_xlfn.XLOOKUP(LabLookup[[#This Row],[TopicID]],TopicLookup[TopicID],TopicLookup[TopicTitle])),"",_xlfn.XLOOKUP(LabLookup[[#This Row],[TopicID]],TopicLookup[TopicID],TopicLookup[TopicTitle]))</f>
        <v>Life Processes</v>
      </c>
      <c r="N6" s="5" t="str">
        <f>IF(ISERROR(_xlfn.XLOOKUP(LabLookup[[#This Row],[LessonID]],LessonLookup[LessonID],LessonLookup[LessonTitle])),"",_xlfn.XLOOKUP(LabLookup[[#This Row],[LessonID]],LessonLookup[LessonID],LessonLookup[LessonTitle]))</f>
        <v>Microscopes and animal cells</v>
      </c>
      <c r="O6" s="8" t="s">
        <v>2375</v>
      </c>
      <c r="P6" s="7"/>
      <c r="Q6" s="4" t="s">
        <v>2385</v>
      </c>
      <c r="R6" s="2" t="s">
        <v>2386</v>
      </c>
      <c r="S6" s="2" t="s">
        <v>2387</v>
      </c>
    </row>
    <row r="7" spans="1:20" ht="14.65" customHeight="1" x14ac:dyDescent="0.25">
      <c r="A7" s="7" t="str">
        <f>_xlfn.XLOOKUP(LabLookup[[#This Row],[TopicID]],TopicLookup[TopicID],TopicLookup[SyllabusSubject])</f>
        <v>Science</v>
      </c>
      <c r="B7" s="5">
        <f>_xlfn.XLOOKUP(LabLookup[[#This Row],[TopicID]],TopicLookup[TopicID],TopicLookup[SyllabusKeyStage])</f>
        <v>3</v>
      </c>
      <c r="C7" s="1" t="str">
        <f>_xlfn.XLOOKUP(LabLookup[[#This Row],[TopicID]],topics!I:I,topics!D:D)</f>
        <v>KS3.Science</v>
      </c>
      <c r="D7" s="1" t="str">
        <f>_xlfn.XLOOKUP(LabLookup[[#This Row],[TopicID]],topics!I:I,topics!E:E)</f>
        <v>Y7.Science</v>
      </c>
      <c r="E7" s="4">
        <v>7</v>
      </c>
      <c r="F7" s="3" t="s">
        <v>4</v>
      </c>
      <c r="G7" s="3">
        <v>1</v>
      </c>
      <c r="H7" s="3">
        <v>6</v>
      </c>
      <c r="I7" s="5">
        <v>1</v>
      </c>
      <c r="J7"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7B1</v>
      </c>
      <c r="K7"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7B1.6</v>
      </c>
      <c r="L7"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7B1.6.1</v>
      </c>
      <c r="M7" s="4" t="str">
        <f>IF(ISERROR(_xlfn.XLOOKUP(LabLookup[[#This Row],[TopicID]],TopicLookup[TopicID],TopicLookup[TopicTitle])),"",_xlfn.XLOOKUP(LabLookup[[#This Row],[TopicID]],TopicLookup[TopicID],TopicLookup[TopicTitle]))</f>
        <v>Life Processes</v>
      </c>
      <c r="N7" s="5" t="str">
        <f>IF(ISERROR(_xlfn.XLOOKUP(LabLookup[[#This Row],[LessonID]],LessonLookup[LessonID],LessonLookup[LessonTitle])),"",_xlfn.XLOOKUP(LabLookup[[#This Row],[LessonID]],LessonLookup[LessonID],LessonLookup[LessonTitle]))</f>
        <v>Organs and Tissues</v>
      </c>
      <c r="O7" s="8"/>
      <c r="P7" s="7"/>
      <c r="Q7" s="4"/>
    </row>
    <row r="8" spans="1:20" ht="14.65" customHeight="1" x14ac:dyDescent="0.25">
      <c r="A8" s="7" t="str">
        <f>_xlfn.XLOOKUP(LabLookup[[#This Row],[TopicID]],TopicLookup[TopicID],TopicLookup[SyllabusSubject])</f>
        <v>Science</v>
      </c>
      <c r="B8" s="5">
        <f>_xlfn.XLOOKUP(LabLookup[[#This Row],[TopicID]],TopicLookup[TopicID],TopicLookup[SyllabusKeyStage])</f>
        <v>3</v>
      </c>
      <c r="C8" s="1" t="str">
        <f>_xlfn.XLOOKUP(LabLookup[[#This Row],[TopicID]],topics!I:I,topics!D:D)</f>
        <v>KS3.Science</v>
      </c>
      <c r="D8" s="1" t="str">
        <f>_xlfn.XLOOKUP(LabLookup[[#This Row],[TopicID]],topics!I:I,topics!E:E)</f>
        <v>Y7.Science</v>
      </c>
      <c r="E8" s="4">
        <v>7</v>
      </c>
      <c r="F8" s="3" t="s">
        <v>4</v>
      </c>
      <c r="G8" s="3">
        <v>1</v>
      </c>
      <c r="H8" s="3">
        <v>7</v>
      </c>
      <c r="I8" s="5">
        <v>1</v>
      </c>
      <c r="J8"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7B1</v>
      </c>
      <c r="K8"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7B1.7</v>
      </c>
      <c r="L8"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7B1.7.1</v>
      </c>
      <c r="M8" s="4" t="str">
        <f>IF(ISERROR(_xlfn.XLOOKUP(LabLookup[[#This Row],[TopicID]],TopicLookup[TopicID],TopicLookup[TopicTitle])),"",_xlfn.XLOOKUP(LabLookup[[#This Row],[TopicID]],TopicLookup[TopicID],TopicLookup[TopicTitle]))</f>
        <v>Life Processes</v>
      </c>
      <c r="N8" s="5" t="str">
        <f>IF(ISERROR(_xlfn.XLOOKUP(LabLookup[[#This Row],[LessonID]],LessonLookup[LessonID],LessonLookup[LessonTitle])),"",_xlfn.XLOOKUP(LabLookup[[#This Row],[LessonID]],LessonLookup[LessonID],LessonLookup[LessonTitle]))</f>
        <v>Organ Systems in Plants</v>
      </c>
      <c r="O8" s="8"/>
      <c r="P8" s="7"/>
      <c r="Q8" s="4"/>
    </row>
    <row r="9" spans="1:20" ht="14.65" customHeight="1" x14ac:dyDescent="0.25">
      <c r="A9" s="7" t="str">
        <f>_xlfn.XLOOKUP(LabLookup[[#This Row],[TopicID]],TopicLookup[TopicID],TopicLookup[SyllabusSubject])</f>
        <v>Science</v>
      </c>
      <c r="B9" s="5">
        <f>_xlfn.XLOOKUP(LabLookup[[#This Row],[TopicID]],TopicLookup[TopicID],TopicLookup[SyllabusKeyStage])</f>
        <v>3</v>
      </c>
      <c r="C9" s="1" t="str">
        <f>_xlfn.XLOOKUP(LabLookup[[#This Row],[TopicID]],topics!I:I,topics!D:D)</f>
        <v>KS3.Science</v>
      </c>
      <c r="D9" s="1" t="str">
        <f>_xlfn.XLOOKUP(LabLookup[[#This Row],[TopicID]],topics!I:I,topics!E:E)</f>
        <v>Y7.Science</v>
      </c>
      <c r="E9" s="4">
        <v>7</v>
      </c>
      <c r="F9" s="3" t="s">
        <v>4</v>
      </c>
      <c r="G9" s="3">
        <v>1</v>
      </c>
      <c r="H9" s="3">
        <v>8</v>
      </c>
      <c r="I9" s="5">
        <v>1</v>
      </c>
      <c r="J9"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7B1</v>
      </c>
      <c r="K9"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7B1.8</v>
      </c>
      <c r="L9"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7B1.8.1</v>
      </c>
      <c r="M9" s="4" t="str">
        <f>IF(ISERROR(_xlfn.XLOOKUP(LabLookup[[#This Row],[TopicID]],TopicLookup[TopicID],TopicLookup[TopicTitle])),"",_xlfn.XLOOKUP(LabLookup[[#This Row],[TopicID]],TopicLookup[TopicID],TopicLookup[TopicTitle]))</f>
        <v>Life Processes</v>
      </c>
      <c r="N9" s="5" t="str">
        <f>IF(ISERROR(_xlfn.XLOOKUP(LabLookup[[#This Row],[LessonID]],LessonLookup[LessonID],LessonLookup[LessonTitle])),"",_xlfn.XLOOKUP(LabLookup[[#This Row],[LessonID]],LessonLookup[LessonID],LessonLookup[LessonTitle]))</f>
        <v>Organ Systems in Animals</v>
      </c>
      <c r="O9" s="8"/>
      <c r="P9" s="7" t="s">
        <v>2375</v>
      </c>
      <c r="Q9" s="4" t="s">
        <v>165</v>
      </c>
      <c r="R9" s="2" t="s">
        <v>2388</v>
      </c>
      <c r="S9" s="2" t="s">
        <v>2389</v>
      </c>
    </row>
    <row r="10" spans="1:20" ht="14.65" customHeight="1" x14ac:dyDescent="0.25">
      <c r="A10" s="7" t="str">
        <f>_xlfn.XLOOKUP(LabLookup[[#This Row],[TopicID]],TopicLookup[TopicID],TopicLookup[SyllabusSubject])</f>
        <v>Science</v>
      </c>
      <c r="B10" s="5">
        <f>_xlfn.XLOOKUP(LabLookup[[#This Row],[TopicID]],TopicLookup[TopicID],TopicLookup[SyllabusKeyStage])</f>
        <v>3</v>
      </c>
      <c r="C10" s="1" t="str">
        <f>_xlfn.XLOOKUP(LabLookup[[#This Row],[TopicID]],topics!I:I,topics!D:D)</f>
        <v>KS3.Science</v>
      </c>
      <c r="D10" s="1" t="str">
        <f>_xlfn.XLOOKUP(LabLookup[[#This Row],[TopicID]],topics!I:I,topics!E:E)</f>
        <v>Y7.Science</v>
      </c>
      <c r="E10" s="4">
        <v>7</v>
      </c>
      <c r="F10" s="3" t="s">
        <v>4</v>
      </c>
      <c r="G10" s="3">
        <v>2</v>
      </c>
      <c r="H10" s="3">
        <v>1</v>
      </c>
      <c r="I10" s="5">
        <v>1</v>
      </c>
      <c r="J10"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7B2</v>
      </c>
      <c r="K10"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7B2.1</v>
      </c>
      <c r="L10"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7B2.1.1</v>
      </c>
      <c r="M10" s="4" t="str">
        <f>IF(ISERROR(_xlfn.XLOOKUP(LabLookup[[#This Row],[TopicID]],TopicLookup[TopicID],TopicLookup[TopicTitle])),"",_xlfn.XLOOKUP(LabLookup[[#This Row],[TopicID]],TopicLookup[TopicID],TopicLookup[TopicTitle]))</f>
        <v>Respiration And Circulation</v>
      </c>
      <c r="N10" s="5" t="str">
        <f>IF(ISERROR(_xlfn.XLOOKUP(LabLookup[[#This Row],[LessonID]],LessonLookup[LessonID],LessonLookup[LessonTitle])),"",_xlfn.XLOOKUP(LabLookup[[#This Row],[LessonID]],LessonLookup[LessonID],LessonLookup[LessonTitle]))</f>
        <v>Aerobic Respiration</v>
      </c>
      <c r="O10" s="8"/>
      <c r="P10" s="7" t="s">
        <v>2375</v>
      </c>
      <c r="Q10" s="4" t="s">
        <v>168</v>
      </c>
      <c r="R10" s="2" t="s">
        <v>2390</v>
      </c>
      <c r="S10" s="2" t="s">
        <v>2389</v>
      </c>
    </row>
    <row r="11" spans="1:20" ht="14.65" customHeight="1" x14ac:dyDescent="0.25">
      <c r="A11" s="7" t="str">
        <f>_xlfn.XLOOKUP(LabLookup[[#This Row],[TopicID]],TopicLookup[TopicID],TopicLookup[SyllabusSubject])</f>
        <v>Science</v>
      </c>
      <c r="B11" s="5">
        <f>_xlfn.XLOOKUP(LabLookup[[#This Row],[TopicID]],TopicLookup[TopicID],TopicLookup[SyllabusKeyStage])</f>
        <v>3</v>
      </c>
      <c r="C11" s="1" t="str">
        <f>_xlfn.XLOOKUP(LabLookup[[#This Row],[TopicID]],topics!I:I,topics!D:D)</f>
        <v>KS3.Science</v>
      </c>
      <c r="D11" s="1" t="str">
        <f>_xlfn.XLOOKUP(LabLookup[[#This Row],[TopicID]],topics!I:I,topics!E:E)</f>
        <v>Y7.Science</v>
      </c>
      <c r="E11" s="4">
        <v>7</v>
      </c>
      <c r="F11" s="3" t="s">
        <v>4</v>
      </c>
      <c r="G11" s="3">
        <v>2</v>
      </c>
      <c r="H11" s="3">
        <v>2</v>
      </c>
      <c r="I11" s="5">
        <v>1</v>
      </c>
      <c r="J11"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7B2</v>
      </c>
      <c r="K11"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7B2.2</v>
      </c>
      <c r="L11"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7B2.2.1</v>
      </c>
      <c r="M11" s="4" t="str">
        <f>IF(ISERROR(_xlfn.XLOOKUP(LabLookup[[#This Row],[TopicID]],TopicLookup[TopicID],TopicLookup[TopicTitle])),"",_xlfn.XLOOKUP(LabLookup[[#This Row],[TopicID]],TopicLookup[TopicID],TopicLookup[TopicTitle]))</f>
        <v>Respiration And Circulation</v>
      </c>
      <c r="N11" s="5" t="str">
        <f>IF(ISERROR(_xlfn.XLOOKUP(LabLookup[[#This Row],[LessonID]],LessonLookup[LessonID],LessonLookup[LessonTitle])),"",_xlfn.XLOOKUP(LabLookup[[#This Row],[LessonID]],LessonLookup[LessonID],LessonLookup[LessonTitle]))</f>
        <v>Anaerobic respiration</v>
      </c>
      <c r="O11" s="8" t="s">
        <v>2375</v>
      </c>
      <c r="P11" s="7"/>
      <c r="Q11" s="4" t="s">
        <v>2391</v>
      </c>
      <c r="R11" s="2" t="s">
        <v>2392</v>
      </c>
      <c r="S11" s="2" t="s">
        <v>2393</v>
      </c>
    </row>
    <row r="12" spans="1:20" ht="14.65" customHeight="1" x14ac:dyDescent="0.25">
      <c r="A12" s="7" t="str">
        <f>_xlfn.XLOOKUP(LabLookup[[#This Row],[TopicID]],TopicLookup[TopicID],TopicLookup[SyllabusSubject])</f>
        <v>Science</v>
      </c>
      <c r="B12" s="5">
        <f>_xlfn.XLOOKUP(LabLookup[[#This Row],[TopicID]],TopicLookup[TopicID],TopicLookup[SyllabusKeyStage])</f>
        <v>3</v>
      </c>
      <c r="C12" s="1" t="str">
        <f>_xlfn.XLOOKUP(LabLookup[[#This Row],[TopicID]],topics!I:I,topics!D:D)</f>
        <v>KS3.Science</v>
      </c>
      <c r="D12" s="1" t="str">
        <f>_xlfn.XLOOKUP(LabLookup[[#This Row],[TopicID]],topics!I:I,topics!E:E)</f>
        <v>Y7.Science</v>
      </c>
      <c r="E12" s="4">
        <v>7</v>
      </c>
      <c r="F12" s="3" t="s">
        <v>4</v>
      </c>
      <c r="G12" s="3">
        <v>2</v>
      </c>
      <c r="H12" s="3">
        <v>3</v>
      </c>
      <c r="I12" s="5">
        <v>1</v>
      </c>
      <c r="J12"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7B2</v>
      </c>
      <c r="K12"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7B2.3</v>
      </c>
      <c r="L12"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7B2.3.1</v>
      </c>
      <c r="M12" s="4" t="str">
        <f>IF(ISERROR(_xlfn.XLOOKUP(LabLookup[[#This Row],[TopicID]],TopicLookup[TopicID],TopicLookup[TopicTitle])),"",_xlfn.XLOOKUP(LabLookup[[#This Row],[TopicID]],TopicLookup[TopicID],TopicLookup[TopicTitle]))</f>
        <v>Respiration And Circulation</v>
      </c>
      <c r="N12" s="5" t="str">
        <f>IF(ISERROR(_xlfn.XLOOKUP(LabLookup[[#This Row],[LessonID]],LessonLookup[LessonID],LessonLookup[LessonTitle])),"",_xlfn.XLOOKUP(LabLookup[[#This Row],[LessonID]],LessonLookup[LessonID],LessonLookup[LessonTitle]))</f>
        <v>Lungs and Breathing</v>
      </c>
      <c r="O12" s="8"/>
      <c r="P12" s="7" t="s">
        <v>2375</v>
      </c>
      <c r="Q12" s="4" t="s">
        <v>2394</v>
      </c>
      <c r="R12" s="2" t="s">
        <v>2395</v>
      </c>
    </row>
    <row r="13" spans="1:20" ht="14.65" customHeight="1" x14ac:dyDescent="0.25">
      <c r="A13" s="7" t="str">
        <f>_xlfn.XLOOKUP(LabLookup[[#This Row],[TopicID]],TopicLookup[TopicID],TopicLookup[SyllabusSubject])</f>
        <v>Science</v>
      </c>
      <c r="B13" s="5">
        <f>_xlfn.XLOOKUP(LabLookup[[#This Row],[TopicID]],TopicLookup[TopicID],TopicLookup[SyllabusKeyStage])</f>
        <v>3</v>
      </c>
      <c r="C13" s="1" t="str">
        <f>_xlfn.XLOOKUP(LabLookup[[#This Row],[TopicID]],topics!I:I,topics!D:D)</f>
        <v>KS3.Science</v>
      </c>
      <c r="D13" s="1" t="str">
        <f>_xlfn.XLOOKUP(LabLookup[[#This Row],[TopicID]],topics!I:I,topics!E:E)</f>
        <v>Y7.Science</v>
      </c>
      <c r="E13" s="4">
        <v>7</v>
      </c>
      <c r="F13" s="3" t="s">
        <v>4</v>
      </c>
      <c r="G13" s="3">
        <v>2</v>
      </c>
      <c r="H13" s="3">
        <v>4</v>
      </c>
      <c r="I13" s="5">
        <v>1</v>
      </c>
      <c r="J13"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7B2</v>
      </c>
      <c r="K13"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7B2.4</v>
      </c>
      <c r="L13"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7B2.4.1</v>
      </c>
      <c r="M13" s="4" t="str">
        <f>IF(ISERROR(_xlfn.XLOOKUP(LabLookup[[#This Row],[TopicID]],TopicLookup[TopicID],TopicLookup[TopicTitle])),"",_xlfn.XLOOKUP(LabLookup[[#This Row],[TopicID]],TopicLookup[TopicID],TopicLookup[TopicTitle]))</f>
        <v>Respiration And Circulation</v>
      </c>
      <c r="N13" s="5" t="str">
        <f>IF(ISERROR(_xlfn.XLOOKUP(LabLookup[[#This Row],[LessonID]],LessonLookup[LessonID],LessonLookup[LessonTitle])),"",_xlfn.XLOOKUP(LabLookup[[#This Row],[LessonID]],LessonLookup[LessonID],LessonLookup[LessonTitle]))</f>
        <v>The heart</v>
      </c>
      <c r="O13" s="8" t="s">
        <v>2375</v>
      </c>
      <c r="P13" s="7"/>
      <c r="Q13" s="4" t="s">
        <v>2396</v>
      </c>
      <c r="R13" s="2" t="s">
        <v>2397</v>
      </c>
      <c r="S13" s="14" t="s">
        <v>2398</v>
      </c>
      <c r="T13" s="14"/>
    </row>
    <row r="14" spans="1:20" ht="14.65" customHeight="1" x14ac:dyDescent="0.25">
      <c r="A14" s="7" t="str">
        <f>_xlfn.XLOOKUP(LabLookup[[#This Row],[TopicID]],TopicLookup[TopicID],TopicLookup[SyllabusSubject])</f>
        <v>Science</v>
      </c>
      <c r="B14" s="5">
        <f>_xlfn.XLOOKUP(LabLookup[[#This Row],[TopicID]],TopicLookup[TopicID],TopicLookup[SyllabusKeyStage])</f>
        <v>3</v>
      </c>
      <c r="C14" s="1" t="str">
        <f>_xlfn.XLOOKUP(LabLookup[[#This Row],[TopicID]],topics!I:I,topics!D:D)</f>
        <v>KS3.Science</v>
      </c>
      <c r="D14" s="1" t="str">
        <f>_xlfn.XLOOKUP(LabLookup[[#This Row],[TopicID]],topics!I:I,topics!E:E)</f>
        <v>Y7.Science</v>
      </c>
      <c r="E14" s="4">
        <v>7</v>
      </c>
      <c r="F14" s="3" t="s">
        <v>4</v>
      </c>
      <c r="G14" s="3">
        <v>2</v>
      </c>
      <c r="H14" s="3">
        <v>5</v>
      </c>
      <c r="I14" s="5">
        <v>1</v>
      </c>
      <c r="J14"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7B2</v>
      </c>
      <c r="K14"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7B2.5</v>
      </c>
      <c r="L14"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7B2.5.1</v>
      </c>
      <c r="M14" s="4" t="str">
        <f>IF(ISERROR(_xlfn.XLOOKUP(LabLookup[[#This Row],[TopicID]],TopicLookup[TopicID],TopicLookup[TopicTitle])),"",_xlfn.XLOOKUP(LabLookup[[#This Row],[TopicID]],TopicLookup[TopicID],TopicLookup[TopicTitle]))</f>
        <v>Respiration And Circulation</v>
      </c>
      <c r="N14" s="5" t="str">
        <f>IF(ISERROR(_xlfn.XLOOKUP(LabLookup[[#This Row],[LessonID]],LessonLookup[LessonID],LessonLookup[LessonTitle])),"",_xlfn.XLOOKUP(LabLookup[[#This Row],[LessonID]],LessonLookup[LessonID],LessonLookup[LessonTitle]))</f>
        <v>Blood and the Circulatory system</v>
      </c>
      <c r="O14" s="8"/>
      <c r="P14" s="7" t="s">
        <v>2375</v>
      </c>
      <c r="Q14" s="4" t="s">
        <v>2399</v>
      </c>
      <c r="R14" s="2" t="s">
        <v>2400</v>
      </c>
      <c r="S14" s="2" t="s">
        <v>2401</v>
      </c>
    </row>
    <row r="15" spans="1:20" ht="14.65" customHeight="1" x14ac:dyDescent="0.25">
      <c r="A15" s="7" t="str">
        <f>_xlfn.XLOOKUP(LabLookup[[#This Row],[TopicID]],TopicLookup[TopicID],TopicLookup[SyllabusSubject])</f>
        <v>Science</v>
      </c>
      <c r="B15" s="5">
        <f>_xlfn.XLOOKUP(LabLookup[[#This Row],[TopicID]],TopicLookup[TopicID],TopicLookup[SyllabusKeyStage])</f>
        <v>3</v>
      </c>
      <c r="C15" s="1" t="str">
        <f>_xlfn.XLOOKUP(LabLookup[[#This Row],[TopicID]],topics!I:I,topics!D:D)</f>
        <v>KS3.Science</v>
      </c>
      <c r="D15" s="1" t="str">
        <f>_xlfn.XLOOKUP(LabLookup[[#This Row],[TopicID]],topics!I:I,topics!E:E)</f>
        <v>Y7.Science</v>
      </c>
      <c r="E15" s="4">
        <v>7</v>
      </c>
      <c r="F15" s="3" t="s">
        <v>4</v>
      </c>
      <c r="G15" s="3">
        <v>2</v>
      </c>
      <c r="H15" s="3">
        <v>6</v>
      </c>
      <c r="I15" s="5">
        <v>1</v>
      </c>
      <c r="J15"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7B2</v>
      </c>
      <c r="K15"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7B2.6</v>
      </c>
      <c r="L15"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7B2.6.1</v>
      </c>
      <c r="M15" s="4" t="str">
        <f>IF(ISERROR(_xlfn.XLOOKUP(LabLookup[[#This Row],[TopicID]],TopicLookup[TopicID],TopicLookup[TopicTitle])),"",_xlfn.XLOOKUP(LabLookup[[#This Row],[TopicID]],TopicLookup[TopicID],TopicLookup[TopicTitle]))</f>
        <v>Respiration And Circulation</v>
      </c>
      <c r="N15" s="5" t="str">
        <f>IF(ISERROR(_xlfn.XLOOKUP(LabLookup[[#This Row],[LessonID]],LessonLookup[LessonID],LessonLookup[LessonTitle])),"",_xlfn.XLOOKUP(LabLookup[[#This Row],[LessonID]],LessonLookup[LessonID],LessonLookup[LessonTitle]))</f>
        <v>Gas exchange system</v>
      </c>
      <c r="O15" s="8"/>
      <c r="P15" s="7"/>
      <c r="Q15" s="4"/>
    </row>
    <row r="16" spans="1:20" ht="14.65" customHeight="1" x14ac:dyDescent="0.25">
      <c r="A16" s="7" t="str">
        <f>_xlfn.XLOOKUP(LabLookup[[#This Row],[TopicID]],TopicLookup[TopicID],TopicLookup[SyllabusSubject])</f>
        <v>Science</v>
      </c>
      <c r="B16" s="5">
        <f>_xlfn.XLOOKUP(LabLookup[[#This Row],[TopicID]],TopicLookup[TopicID],TopicLookup[SyllabusKeyStage])</f>
        <v>3</v>
      </c>
      <c r="C16" s="1" t="str">
        <f>_xlfn.XLOOKUP(LabLookup[[#This Row],[TopicID]],topics!I:I,topics!D:D)</f>
        <v>KS3.Science</v>
      </c>
      <c r="D16" s="1" t="str">
        <f>_xlfn.XLOOKUP(LabLookup[[#This Row],[TopicID]],topics!I:I,topics!E:E)</f>
        <v>Y7.Science</v>
      </c>
      <c r="E16" s="4">
        <v>7</v>
      </c>
      <c r="F16" s="3" t="s">
        <v>4</v>
      </c>
      <c r="G16" s="3">
        <v>2</v>
      </c>
      <c r="H16" s="3">
        <v>7</v>
      </c>
      <c r="I16" s="5">
        <v>1</v>
      </c>
      <c r="J16"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7B2</v>
      </c>
      <c r="K16"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7B2.7</v>
      </c>
      <c r="L16"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7B2.7.1</v>
      </c>
      <c r="M16" s="4" t="str">
        <f>IF(ISERROR(_xlfn.XLOOKUP(LabLookup[[#This Row],[TopicID]],TopicLookup[TopicID],TopicLookup[TopicTitle])),"",_xlfn.XLOOKUP(LabLookup[[#This Row],[TopicID]],TopicLookup[TopicID],TopicLookup[TopicTitle]))</f>
        <v>Respiration And Circulation</v>
      </c>
      <c r="N16" s="5" t="str">
        <f>IF(ISERROR(_xlfn.XLOOKUP(LabLookup[[#This Row],[LessonID]],LessonLookup[LessonID],LessonLookup[LessonTitle])),"",_xlfn.XLOOKUP(LabLookup[[#This Row],[LessonID]],LessonLookup[LessonID],LessonLookup[LessonTitle]))</f>
        <v>Effects of exercise</v>
      </c>
      <c r="O16" s="8"/>
      <c r="P16" s="7" t="s">
        <v>2375</v>
      </c>
      <c r="Q16" s="4" t="s">
        <v>2402</v>
      </c>
      <c r="R16" s="2" t="s">
        <v>2403</v>
      </c>
      <c r="S16" s="2" t="s">
        <v>2404</v>
      </c>
    </row>
    <row r="17" spans="1:23" ht="14.65" customHeight="1" x14ac:dyDescent="0.25">
      <c r="A17" s="7" t="str">
        <f>_xlfn.XLOOKUP(LabLookup[[#This Row],[TopicID]],TopicLookup[TopicID],TopicLookup[SyllabusSubject])</f>
        <v>Science</v>
      </c>
      <c r="B17" s="5">
        <f>_xlfn.XLOOKUP(LabLookup[[#This Row],[TopicID]],TopicLookup[TopicID],TopicLookup[SyllabusKeyStage])</f>
        <v>3</v>
      </c>
      <c r="C17" s="1" t="str">
        <f>_xlfn.XLOOKUP(LabLookup[[#This Row],[TopicID]],topics!I:I,topics!D:D)</f>
        <v>KS3.Science</v>
      </c>
      <c r="D17" s="1" t="str">
        <f>_xlfn.XLOOKUP(LabLookup[[#This Row],[TopicID]],topics!I:I,topics!E:E)</f>
        <v>Y7.Science</v>
      </c>
      <c r="E17" s="4">
        <v>7</v>
      </c>
      <c r="F17" s="3" t="s">
        <v>4</v>
      </c>
      <c r="G17" s="3">
        <v>2</v>
      </c>
      <c r="H17" s="3">
        <v>8</v>
      </c>
      <c r="I17" s="5">
        <v>1</v>
      </c>
      <c r="J17"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7B2</v>
      </c>
      <c r="K17"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7B2.8</v>
      </c>
      <c r="L17"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7B2.8.1</v>
      </c>
      <c r="M17" s="4" t="str">
        <f>IF(ISERROR(_xlfn.XLOOKUP(LabLookup[[#This Row],[TopicID]],TopicLookup[TopicID],TopicLookup[TopicTitle])),"",_xlfn.XLOOKUP(LabLookup[[#This Row],[TopicID]],TopicLookup[TopicID],TopicLookup[TopicTitle]))</f>
        <v>Respiration And Circulation</v>
      </c>
      <c r="N17" s="5" t="str">
        <f>IF(ISERROR(_xlfn.XLOOKUP(LabLookup[[#This Row],[LessonID]],LessonLookup[LessonID],LessonLookup[LessonTitle])),"",_xlfn.XLOOKUP(LabLookup[[#This Row],[LessonID]],LessonLookup[LessonID],LessonLookup[LessonTitle]))</f>
        <v/>
      </c>
      <c r="O17" s="8" t="s">
        <v>2375</v>
      </c>
      <c r="P17" s="7"/>
      <c r="Q17" s="4" t="s">
        <v>2405</v>
      </c>
      <c r="R17" s="2" t="s">
        <v>2406</v>
      </c>
      <c r="S17" s="2" t="s">
        <v>2407</v>
      </c>
    </row>
    <row r="18" spans="1:23" ht="14.65" customHeight="1" x14ac:dyDescent="0.25">
      <c r="A18" s="7" t="str">
        <f>_xlfn.XLOOKUP(LabLookup[[#This Row],[TopicID]],TopicLookup[TopicID],TopicLookup[SyllabusSubject])</f>
        <v>Science</v>
      </c>
      <c r="B18" s="5">
        <f>_xlfn.XLOOKUP(LabLookup[[#This Row],[TopicID]],TopicLookup[TopicID],TopicLookup[SyllabusKeyStage])</f>
        <v>3</v>
      </c>
      <c r="C18" s="1" t="str">
        <f>_xlfn.XLOOKUP(LabLookup[[#This Row],[TopicID]],topics!I:I,topics!D:D)</f>
        <v>KS3.Science</v>
      </c>
      <c r="D18" s="1" t="str">
        <f>_xlfn.XLOOKUP(LabLookup[[#This Row],[TopicID]],topics!I:I,topics!E:E)</f>
        <v>Y7.Science</v>
      </c>
      <c r="E18" s="4">
        <v>7</v>
      </c>
      <c r="F18" s="3" t="s">
        <v>4</v>
      </c>
      <c r="G18" s="3">
        <v>2</v>
      </c>
      <c r="H18" s="3">
        <v>9</v>
      </c>
      <c r="I18" s="5">
        <v>1</v>
      </c>
      <c r="J18"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7B2</v>
      </c>
      <c r="K18"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7B2.9</v>
      </c>
      <c r="L18"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7B2.9.1</v>
      </c>
      <c r="M18" s="4" t="str">
        <f>IF(ISERROR(_xlfn.XLOOKUP(LabLookup[[#This Row],[TopicID]],TopicLookup[TopicID],TopicLookup[TopicTitle])),"",_xlfn.XLOOKUP(LabLookup[[#This Row],[TopicID]],TopicLookup[TopicID],TopicLookup[TopicTitle]))</f>
        <v>Respiration And Circulation</v>
      </c>
      <c r="N18" s="5" t="str">
        <f>IF(ISERROR(_xlfn.XLOOKUP(LabLookup[[#This Row],[LessonID]],LessonLookup[LessonID],LessonLookup[LessonTitle])),"",_xlfn.XLOOKUP(LabLookup[[#This Row],[LessonID]],LessonLookup[LessonID],LessonLookup[LessonTitle]))</f>
        <v/>
      </c>
      <c r="O18" s="8"/>
      <c r="P18" s="7"/>
      <c r="Q18" s="4"/>
      <c r="U18" s="24"/>
      <c r="V18" s="24"/>
      <c r="W18" s="24"/>
    </row>
    <row r="19" spans="1:23" ht="14.65" customHeight="1" x14ac:dyDescent="0.25">
      <c r="A19" s="7" t="str">
        <f>_xlfn.XLOOKUP(LabLookup[[#This Row],[TopicID]],TopicLookup[TopicID],TopicLookup[SyllabusSubject])</f>
        <v>Science</v>
      </c>
      <c r="B19" s="5">
        <f>_xlfn.XLOOKUP(LabLookup[[#This Row],[TopicID]],TopicLookup[TopicID],TopicLookup[SyllabusKeyStage])</f>
        <v>3</v>
      </c>
      <c r="C19" s="1" t="str">
        <f>_xlfn.XLOOKUP(LabLookup[[#This Row],[TopicID]],topics!I:I,topics!D:D)</f>
        <v>KS3.Science</v>
      </c>
      <c r="D19" s="1" t="str">
        <f>_xlfn.XLOOKUP(LabLookup[[#This Row],[TopicID]],topics!I:I,topics!E:E)</f>
        <v>Y7.Science</v>
      </c>
      <c r="E19" s="4">
        <v>7</v>
      </c>
      <c r="F19" s="3" t="s">
        <v>4</v>
      </c>
      <c r="G19" s="3">
        <v>3</v>
      </c>
      <c r="H19" s="3">
        <v>1</v>
      </c>
      <c r="I19" s="5">
        <v>1</v>
      </c>
      <c r="J19"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7B3</v>
      </c>
      <c r="K19"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7B3.1</v>
      </c>
      <c r="L19"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7B3.1.1</v>
      </c>
      <c r="M19" s="4" t="str">
        <f>IF(ISERROR(_xlfn.XLOOKUP(LabLookup[[#This Row],[TopicID]],TopicLookup[TopicID],TopicLookup[TopicTitle])),"",_xlfn.XLOOKUP(LabLookup[[#This Row],[TopicID]],TopicLookup[TopicID],TopicLookup[TopicTitle]))</f>
        <v>Variation</v>
      </c>
      <c r="N19" s="5" t="str">
        <f>IF(ISERROR(_xlfn.XLOOKUP(LabLookup[[#This Row],[LessonID]],LessonLookup[LessonID],LessonLookup[LessonTitle])),"",_xlfn.XLOOKUP(LabLookup[[#This Row],[LessonID]],LessonLookup[LessonID],LessonLookup[LessonTitle]))</f>
        <v>Variation</v>
      </c>
      <c r="O19" s="8" t="s">
        <v>2375</v>
      </c>
      <c r="P19" s="7"/>
      <c r="Q19" s="4" t="s">
        <v>2408</v>
      </c>
      <c r="R19" s="2" t="s">
        <v>2409</v>
      </c>
      <c r="S19" s="2" t="s">
        <v>2410</v>
      </c>
    </row>
    <row r="20" spans="1:23" ht="14.65" customHeight="1" x14ac:dyDescent="0.25">
      <c r="A20" s="7" t="str">
        <f>_xlfn.XLOOKUP(LabLookup[[#This Row],[TopicID]],TopicLookup[TopicID],TopicLookup[SyllabusSubject])</f>
        <v>Science</v>
      </c>
      <c r="B20" s="5">
        <f>_xlfn.XLOOKUP(LabLookup[[#This Row],[TopicID]],TopicLookup[TopicID],TopicLookup[SyllabusKeyStage])</f>
        <v>3</v>
      </c>
      <c r="C20" s="1" t="str">
        <f>_xlfn.XLOOKUP(LabLookup[[#This Row],[TopicID]],topics!I:I,topics!D:D)</f>
        <v>KS3.Science</v>
      </c>
      <c r="D20" s="1" t="str">
        <f>_xlfn.XLOOKUP(LabLookup[[#This Row],[TopicID]],topics!I:I,topics!E:E)</f>
        <v>Y7.Science</v>
      </c>
      <c r="E20" s="4">
        <v>7</v>
      </c>
      <c r="F20" s="3" t="s">
        <v>4</v>
      </c>
      <c r="G20" s="3">
        <v>3</v>
      </c>
      <c r="H20" s="3">
        <v>2</v>
      </c>
      <c r="I20" s="5">
        <v>1</v>
      </c>
      <c r="J20"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7B3</v>
      </c>
      <c r="K20"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7B3.2</v>
      </c>
      <c r="L20"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7B3.2.1</v>
      </c>
      <c r="M20" s="4" t="str">
        <f>IF(ISERROR(_xlfn.XLOOKUP(LabLookup[[#This Row],[TopicID]],TopicLookup[TopicID],TopicLookup[TopicTitle])),"",_xlfn.XLOOKUP(LabLookup[[#This Row],[TopicID]],TopicLookup[TopicID],TopicLookup[TopicTitle]))</f>
        <v>Variation</v>
      </c>
      <c r="N20" s="5" t="str">
        <f>IF(ISERROR(_xlfn.XLOOKUP(LabLookup[[#This Row],[LessonID]],LessonLookup[LessonID],LessonLookup[LessonTitle])),"",_xlfn.XLOOKUP(LabLookup[[#This Row],[LessonID]],LessonLookup[LessonID],LessonLookup[LessonTitle]))</f>
        <v>Habitats and ecosystems</v>
      </c>
      <c r="O20" s="8"/>
      <c r="P20" s="7"/>
      <c r="Q20" s="4"/>
    </row>
    <row r="21" spans="1:23" ht="14.65" customHeight="1" x14ac:dyDescent="0.25">
      <c r="A21" s="7" t="str">
        <f>_xlfn.XLOOKUP(LabLookup[[#This Row],[TopicID]],TopicLookup[TopicID],TopicLookup[SyllabusSubject])</f>
        <v>Science</v>
      </c>
      <c r="B21" s="5">
        <f>_xlfn.XLOOKUP(LabLookup[[#This Row],[TopicID]],TopicLookup[TopicID],TopicLookup[SyllabusKeyStage])</f>
        <v>3</v>
      </c>
      <c r="C21" s="1" t="str">
        <f>_xlfn.XLOOKUP(LabLookup[[#This Row],[TopicID]],topics!I:I,topics!D:D)</f>
        <v>KS3.Science</v>
      </c>
      <c r="D21" s="1" t="str">
        <f>_xlfn.XLOOKUP(LabLookup[[#This Row],[TopicID]],topics!I:I,topics!E:E)</f>
        <v>Y7.Science</v>
      </c>
      <c r="E21" s="4">
        <v>7</v>
      </c>
      <c r="F21" s="3" t="s">
        <v>4</v>
      </c>
      <c r="G21" s="3">
        <v>3</v>
      </c>
      <c r="H21" s="3">
        <v>3</v>
      </c>
      <c r="I21" s="5">
        <v>1</v>
      </c>
      <c r="J21"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7B3</v>
      </c>
      <c r="K21"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7B3.3</v>
      </c>
      <c r="L21"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7B3.3.1</v>
      </c>
      <c r="M21" s="4" t="str">
        <f>IF(ISERROR(_xlfn.XLOOKUP(LabLookup[[#This Row],[TopicID]],TopicLookup[TopicID],TopicLookup[TopicTitle])),"",_xlfn.XLOOKUP(LabLookup[[#This Row],[TopicID]],TopicLookup[TopicID],TopicLookup[TopicTitle]))</f>
        <v>Variation</v>
      </c>
      <c r="N21" s="5" t="str">
        <f>IF(ISERROR(_xlfn.XLOOKUP(LabLookup[[#This Row],[LessonID]],LessonLookup[LessonID],LessonLookup[LessonTitle])),"",_xlfn.XLOOKUP(LabLookup[[#This Row],[LessonID]],LessonLookup[LessonID],LessonLookup[LessonTitle]))</f>
        <v>Adaptations</v>
      </c>
      <c r="O21" s="8" t="s">
        <v>2375</v>
      </c>
      <c r="P21" s="7"/>
      <c r="Q21" s="4" t="s">
        <v>2411</v>
      </c>
      <c r="R21" s="11" t="s">
        <v>2412</v>
      </c>
      <c r="S21" s="2" t="s">
        <v>2413</v>
      </c>
    </row>
    <row r="22" spans="1:23" ht="14.65" customHeight="1" x14ac:dyDescent="0.25">
      <c r="A22" s="7" t="str">
        <f>_xlfn.XLOOKUP(LabLookup[[#This Row],[TopicID]],TopicLookup[TopicID],TopicLookup[SyllabusSubject])</f>
        <v>Science</v>
      </c>
      <c r="B22" s="5">
        <f>_xlfn.XLOOKUP(LabLookup[[#This Row],[TopicID]],TopicLookup[TopicID],TopicLookup[SyllabusKeyStage])</f>
        <v>3</v>
      </c>
      <c r="C22" s="1" t="str">
        <f>_xlfn.XLOOKUP(LabLookup[[#This Row],[TopicID]],topics!I:I,topics!D:D)</f>
        <v>KS3.Science</v>
      </c>
      <c r="D22" s="1" t="str">
        <f>_xlfn.XLOOKUP(LabLookup[[#This Row],[TopicID]],topics!I:I,topics!E:E)</f>
        <v>Y7.Science</v>
      </c>
      <c r="E22" s="4">
        <v>7</v>
      </c>
      <c r="F22" s="3" t="s">
        <v>4</v>
      </c>
      <c r="G22" s="3">
        <v>3</v>
      </c>
      <c r="H22" s="3">
        <v>4</v>
      </c>
      <c r="I22" s="5">
        <v>1</v>
      </c>
      <c r="J22"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7B3</v>
      </c>
      <c r="K22"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7B3.4</v>
      </c>
      <c r="L22"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7B3.4.1</v>
      </c>
      <c r="M22" s="4" t="str">
        <f>IF(ISERROR(_xlfn.XLOOKUP(LabLookup[[#This Row],[TopicID]],TopicLookup[TopicID],TopicLookup[TopicTitle])),"",_xlfn.XLOOKUP(LabLookup[[#This Row],[TopicID]],TopicLookup[TopicID],TopicLookup[TopicTitle]))</f>
        <v>Variation</v>
      </c>
      <c r="N22" s="5" t="str">
        <f>IF(ISERROR(_xlfn.XLOOKUP(LabLookup[[#This Row],[LessonID]],LessonLookup[LessonID],LessonLookup[LessonTitle])),"",_xlfn.XLOOKUP(LabLookup[[#This Row],[LessonID]],LessonLookup[LessonID],LessonLookup[LessonTitle]))</f>
        <v>Food chains and Food webs</v>
      </c>
      <c r="O22" s="8"/>
      <c r="P22" s="7"/>
      <c r="Q22" s="4"/>
    </row>
    <row r="23" spans="1:23" ht="14.65" customHeight="1" x14ac:dyDescent="0.25">
      <c r="A23" s="7" t="str">
        <f>_xlfn.XLOOKUP(LabLookup[[#This Row],[TopicID]],TopicLookup[TopicID],TopicLookup[SyllabusSubject])</f>
        <v>Science</v>
      </c>
      <c r="B23" s="5">
        <f>_xlfn.XLOOKUP(LabLookup[[#This Row],[TopicID]],TopicLookup[TopicID],TopicLookup[SyllabusKeyStage])</f>
        <v>3</v>
      </c>
      <c r="C23" s="1" t="str">
        <f>_xlfn.XLOOKUP(LabLookup[[#This Row],[TopicID]],topics!I:I,topics!D:D)</f>
        <v>KS3.Science</v>
      </c>
      <c r="D23" s="1" t="str">
        <f>_xlfn.XLOOKUP(LabLookup[[#This Row],[TopicID]],topics!I:I,topics!E:E)</f>
        <v>Y7.Science</v>
      </c>
      <c r="E23" s="4">
        <v>7</v>
      </c>
      <c r="F23" s="3" t="s">
        <v>4</v>
      </c>
      <c r="G23" s="3">
        <v>3</v>
      </c>
      <c r="H23" s="3">
        <v>5</v>
      </c>
      <c r="I23" s="5">
        <v>1</v>
      </c>
      <c r="J23"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7B3</v>
      </c>
      <c r="K23"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7B3.5</v>
      </c>
      <c r="L23"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7B3.5.1</v>
      </c>
      <c r="M23" s="4" t="str">
        <f>IF(ISERROR(_xlfn.XLOOKUP(LabLookup[[#This Row],[TopicID]],TopicLookup[TopicID],TopicLookup[TopicTitle])),"",_xlfn.XLOOKUP(LabLookup[[#This Row],[TopicID]],TopicLookup[TopicID],TopicLookup[TopicTitle]))</f>
        <v>Variation</v>
      </c>
      <c r="N23" s="5" t="str">
        <f>IF(ISERROR(_xlfn.XLOOKUP(LabLookup[[#This Row],[LessonID]],LessonLookup[LessonID],LessonLookup[LessonTitle])),"",_xlfn.XLOOKUP(LabLookup[[#This Row],[LessonID]],LessonLookup[LessonID],LessonLookup[LessonTitle]))</f>
        <v>Pyramids of numbers and biomass</v>
      </c>
      <c r="O23" s="8"/>
      <c r="P23" s="7"/>
      <c r="Q23" s="4"/>
    </row>
    <row r="24" spans="1:23" ht="14.65" customHeight="1" x14ac:dyDescent="0.25">
      <c r="A24" s="7" t="str">
        <f>_xlfn.XLOOKUP(LabLookup[[#This Row],[TopicID]],TopicLookup[TopicID],TopicLookup[SyllabusSubject])</f>
        <v>Science</v>
      </c>
      <c r="B24" s="5">
        <f>_xlfn.XLOOKUP(LabLookup[[#This Row],[TopicID]],TopicLookup[TopicID],TopicLookup[SyllabusKeyStage])</f>
        <v>3</v>
      </c>
      <c r="C24" s="1" t="str">
        <f>_xlfn.XLOOKUP(LabLookup[[#This Row],[TopicID]],topics!I:I,topics!D:D)</f>
        <v>KS3.Science</v>
      </c>
      <c r="D24" s="1" t="str">
        <f>_xlfn.XLOOKUP(LabLookup[[#This Row],[TopicID]],topics!I:I,topics!E:E)</f>
        <v>Y7.Science</v>
      </c>
      <c r="E24" s="4">
        <v>7</v>
      </c>
      <c r="F24" s="3" t="s">
        <v>4</v>
      </c>
      <c r="G24" s="3">
        <v>3</v>
      </c>
      <c r="H24" s="3">
        <v>6</v>
      </c>
      <c r="I24" s="5">
        <v>1</v>
      </c>
      <c r="J24"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7B3</v>
      </c>
      <c r="K24"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7B3.6</v>
      </c>
      <c r="L24"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7B3.6.1</v>
      </c>
      <c r="M24" s="4" t="str">
        <f>IF(ISERROR(_xlfn.XLOOKUP(LabLookup[[#This Row],[TopicID]],TopicLookup[TopicID],TopicLookup[TopicTitle])),"",_xlfn.XLOOKUP(LabLookup[[#This Row],[TopicID]],TopicLookup[TopicID],TopicLookup[TopicTitle]))</f>
        <v>Variation</v>
      </c>
      <c r="N24" s="5" t="str">
        <f>IF(ISERROR(_xlfn.XLOOKUP(LabLookup[[#This Row],[LessonID]],LessonLookup[LessonID],LessonLookup[LessonTitle])),"",_xlfn.XLOOKUP(LabLookup[[#This Row],[LessonID]],LessonLookup[LessonID],LessonLookup[LessonTitle]))</f>
        <v>Human impact on food webs</v>
      </c>
      <c r="O24" s="8"/>
      <c r="P24" s="7"/>
      <c r="Q24" s="4"/>
    </row>
    <row r="25" spans="1:23" ht="14.65" customHeight="1" x14ac:dyDescent="0.25">
      <c r="A25" s="7" t="str">
        <f>_xlfn.XLOOKUP(LabLookup[[#This Row],[TopicID]],TopicLookup[TopicID],TopicLookup[SyllabusSubject])</f>
        <v>Science</v>
      </c>
      <c r="B25" s="5">
        <f>_xlfn.XLOOKUP(LabLookup[[#This Row],[TopicID]],TopicLookup[TopicID],TopicLookup[SyllabusKeyStage])</f>
        <v>3</v>
      </c>
      <c r="C25" s="1" t="str">
        <f>_xlfn.XLOOKUP(LabLookup[[#This Row],[TopicID]],topics!I:I,topics!D:D)</f>
        <v>KS3.Science</v>
      </c>
      <c r="D25" s="1" t="str">
        <f>_xlfn.XLOOKUP(LabLookup[[#This Row],[TopicID]],topics!I:I,topics!E:E)</f>
        <v>Y7.Science</v>
      </c>
      <c r="E25" s="4">
        <v>7</v>
      </c>
      <c r="F25" s="3" t="s">
        <v>4</v>
      </c>
      <c r="G25" s="3">
        <v>3</v>
      </c>
      <c r="H25" s="3">
        <v>7</v>
      </c>
      <c r="I25" s="5">
        <v>1</v>
      </c>
      <c r="J25"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7B3</v>
      </c>
      <c r="K25"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7B3.7</v>
      </c>
      <c r="L25"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7B3.7.1</v>
      </c>
      <c r="M25" s="4" t="str">
        <f>IF(ISERROR(_xlfn.XLOOKUP(LabLookup[[#This Row],[TopicID]],TopicLookup[TopicID],TopicLookup[TopicTitle])),"",_xlfn.XLOOKUP(LabLookup[[#This Row],[TopicID]],TopicLookup[TopicID],TopicLookup[TopicTitle]))</f>
        <v>Variation</v>
      </c>
      <c r="N25" s="5" t="str">
        <f>IF(ISERROR(_xlfn.XLOOKUP(LabLookup[[#This Row],[LessonID]],LessonLookup[LessonID],LessonLookup[LessonTitle])),"",_xlfn.XLOOKUP(LabLookup[[#This Row],[LessonID]],LessonLookup[LessonID],LessonLookup[LessonTitle]))</f>
        <v>Conservation</v>
      </c>
      <c r="O25" s="8"/>
      <c r="P25" s="7"/>
      <c r="Q25" s="4"/>
    </row>
    <row r="26" spans="1:23" ht="14.65" customHeight="1" x14ac:dyDescent="0.25">
      <c r="A26" s="7" t="str">
        <f>_xlfn.XLOOKUP(LabLookup[[#This Row],[TopicID]],TopicLookup[TopicID],TopicLookup[SyllabusSubject])</f>
        <v>Science</v>
      </c>
      <c r="B26" s="5">
        <f>_xlfn.XLOOKUP(LabLookup[[#This Row],[TopicID]],TopicLookup[TopicID],TopicLookup[SyllabusKeyStage])</f>
        <v>3</v>
      </c>
      <c r="C26" s="1" t="str">
        <f>_xlfn.XLOOKUP(LabLookup[[#This Row],[TopicID]],topics!I:I,topics!D:D)</f>
        <v>KS3.Science</v>
      </c>
      <c r="D26" s="1" t="str">
        <f>_xlfn.XLOOKUP(LabLookup[[#This Row],[TopicID]],topics!I:I,topics!E:E)</f>
        <v>Y7.Science</v>
      </c>
      <c r="E26" s="4">
        <v>7</v>
      </c>
      <c r="F26" s="3" t="s">
        <v>4</v>
      </c>
      <c r="G26" s="3">
        <v>3</v>
      </c>
      <c r="H26" s="3">
        <v>8</v>
      </c>
      <c r="I26" s="5">
        <v>1</v>
      </c>
      <c r="J26"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7B3</v>
      </c>
      <c r="K26"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7B3.8</v>
      </c>
      <c r="L26"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7B3.8.1</v>
      </c>
      <c r="M26" s="4" t="str">
        <f>IF(ISERROR(_xlfn.XLOOKUP(LabLookup[[#This Row],[TopicID]],TopicLookup[TopicID],TopicLookup[TopicTitle])),"",_xlfn.XLOOKUP(LabLookup[[#This Row],[TopicID]],TopicLookup[TopicID],TopicLookup[TopicTitle]))</f>
        <v>Variation</v>
      </c>
      <c r="N26" s="5" t="str">
        <f>IF(ISERROR(_xlfn.XLOOKUP(LabLookup[[#This Row],[LessonID]],LessonLookup[LessonID],LessonLookup[LessonTitle])),"",_xlfn.XLOOKUP(LabLookup[[#This Row],[LessonID]],LessonLookup[LessonID],LessonLookup[LessonTitle]))</f>
        <v/>
      </c>
      <c r="O26" s="8"/>
      <c r="P26" s="7"/>
      <c r="Q26" s="4"/>
    </row>
    <row r="27" spans="1:23" ht="14.65" customHeight="1" x14ac:dyDescent="0.25">
      <c r="A27" s="7" t="str">
        <f>_xlfn.XLOOKUP(LabLookup[[#This Row],[TopicID]],TopicLookup[TopicID],TopicLookup[SyllabusSubject])</f>
        <v>Science</v>
      </c>
      <c r="B27" s="5">
        <f>_xlfn.XLOOKUP(LabLookup[[#This Row],[TopicID]],TopicLookup[TopicID],TopicLookup[SyllabusKeyStage])</f>
        <v>3</v>
      </c>
      <c r="C27" s="1" t="str">
        <f>_xlfn.XLOOKUP(LabLookup[[#This Row],[TopicID]],topics!I:I,topics!D:D)</f>
        <v>KS3.Science</v>
      </c>
      <c r="D27" s="1" t="str">
        <f>_xlfn.XLOOKUP(LabLookup[[#This Row],[TopicID]],topics!I:I,topics!E:E)</f>
        <v>Y7.Science</v>
      </c>
      <c r="E27" s="4">
        <v>7</v>
      </c>
      <c r="F27" s="3" t="s">
        <v>4</v>
      </c>
      <c r="G27" s="3">
        <v>3</v>
      </c>
      <c r="H27" s="3">
        <v>9</v>
      </c>
      <c r="I27" s="5">
        <v>1</v>
      </c>
      <c r="J27"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7B3</v>
      </c>
      <c r="K27"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7B3.9</v>
      </c>
      <c r="L27"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7B3.9.1</v>
      </c>
      <c r="M27" s="4" t="str">
        <f>IF(ISERROR(_xlfn.XLOOKUP(LabLookup[[#This Row],[TopicID]],TopicLookup[TopicID],TopicLookup[TopicTitle])),"",_xlfn.XLOOKUP(LabLookup[[#This Row],[TopicID]],TopicLookup[TopicID],TopicLookup[TopicTitle]))</f>
        <v>Variation</v>
      </c>
      <c r="N27" s="5" t="str">
        <f>IF(ISERROR(_xlfn.XLOOKUP(LabLookup[[#This Row],[LessonID]],LessonLookup[LessonID],LessonLookup[LessonTitle])),"",_xlfn.XLOOKUP(LabLookup[[#This Row],[LessonID]],LessonLookup[LessonID],LessonLookup[LessonTitle]))</f>
        <v/>
      </c>
      <c r="O27" s="8"/>
      <c r="P27" s="7"/>
      <c r="Q27" s="4"/>
    </row>
    <row r="28" spans="1:23" ht="14.65" customHeight="1" x14ac:dyDescent="0.25">
      <c r="A28" s="7" t="str">
        <f>_xlfn.XLOOKUP(LabLookup[[#This Row],[TopicID]],TopicLookup[TopicID],TopicLookup[SyllabusSubject])</f>
        <v>Science</v>
      </c>
      <c r="B28" s="5">
        <f>_xlfn.XLOOKUP(LabLookup[[#This Row],[TopicID]],TopicLookup[TopicID],TopicLookup[SyllabusKeyStage])</f>
        <v>3</v>
      </c>
      <c r="C28" s="1" t="str">
        <f>_xlfn.XLOOKUP(LabLookup[[#This Row],[TopicID]],topics!I:I,topics!D:D)</f>
        <v>KS3.Science</v>
      </c>
      <c r="D28" s="1" t="str">
        <f>_xlfn.XLOOKUP(LabLookup[[#This Row],[TopicID]],topics!I:I,topics!E:E)</f>
        <v>Y7.Science</v>
      </c>
      <c r="E28" s="4">
        <v>7</v>
      </c>
      <c r="F28" s="3" t="s">
        <v>4</v>
      </c>
      <c r="G28" s="3">
        <v>4</v>
      </c>
      <c r="H28" s="3">
        <v>1</v>
      </c>
      <c r="I28" s="5">
        <v>1</v>
      </c>
      <c r="J28"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7B4</v>
      </c>
      <c r="K28"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7B4.1</v>
      </c>
      <c r="L28"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7B4.1.1</v>
      </c>
      <c r="M28" s="4" t="str">
        <f>IF(ISERROR(_xlfn.XLOOKUP(LabLookup[[#This Row],[TopicID]],TopicLookup[TopicID],TopicLookup[TopicTitle])),"",_xlfn.XLOOKUP(LabLookup[[#This Row],[TopicID]],TopicLookup[TopicID],TopicLookup[TopicTitle]))</f>
        <v>Food And Digestion</v>
      </c>
      <c r="N28" s="5" t="str">
        <f>IF(ISERROR(_xlfn.XLOOKUP(LabLookup[[#This Row],[LessonID]],LessonLookup[LessonID],LessonLookup[LessonTitle])),"",_xlfn.XLOOKUP(LabLookup[[#This Row],[LessonID]],LessonLookup[LessonID],LessonLookup[LessonTitle]))</f>
        <v>Nutrients and their uses</v>
      </c>
      <c r="O28" s="8"/>
      <c r="P28" s="7" t="s">
        <v>2375</v>
      </c>
      <c r="Q28" s="4" t="s">
        <v>2414</v>
      </c>
      <c r="R28" s="14" t="s">
        <v>2415</v>
      </c>
      <c r="S28" s="2" t="s">
        <v>2416</v>
      </c>
    </row>
    <row r="29" spans="1:23" ht="14.65" customHeight="1" x14ac:dyDescent="0.25">
      <c r="A29" s="7" t="str">
        <f>_xlfn.XLOOKUP(LabLookup[[#This Row],[TopicID]],TopicLookup[TopicID],TopicLookup[SyllabusSubject])</f>
        <v>Science</v>
      </c>
      <c r="B29" s="5">
        <f>_xlfn.XLOOKUP(LabLookup[[#This Row],[TopicID]],TopicLookup[TopicID],TopicLookup[SyllabusKeyStage])</f>
        <v>3</v>
      </c>
      <c r="C29" s="1" t="str">
        <f>_xlfn.XLOOKUP(LabLookup[[#This Row],[TopicID]],topics!I:I,topics!D:D)</f>
        <v>KS3.Science</v>
      </c>
      <c r="D29" s="1" t="str">
        <f>_xlfn.XLOOKUP(LabLookup[[#This Row],[TopicID]],topics!I:I,topics!E:E)</f>
        <v>Y7.Science</v>
      </c>
      <c r="E29" s="4">
        <v>7</v>
      </c>
      <c r="F29" s="3" t="s">
        <v>4</v>
      </c>
      <c r="G29" s="3">
        <v>4</v>
      </c>
      <c r="H29" s="3">
        <v>2</v>
      </c>
      <c r="I29" s="5">
        <v>1</v>
      </c>
      <c r="J29"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7B4</v>
      </c>
      <c r="K29"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7B4.2</v>
      </c>
      <c r="L29"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7B4.2.1</v>
      </c>
      <c r="M29" s="4" t="str">
        <f>IF(ISERROR(_xlfn.XLOOKUP(LabLookup[[#This Row],[TopicID]],TopicLookup[TopicID],TopicLookup[TopicTitle])),"",_xlfn.XLOOKUP(LabLookup[[#This Row],[TopicID]],TopicLookup[TopicID],TopicLookup[TopicTitle]))</f>
        <v>Food And Digestion</v>
      </c>
      <c r="N29" s="5" t="str">
        <f>IF(ISERROR(_xlfn.XLOOKUP(LabLookup[[#This Row],[LessonID]],LessonLookup[LessonID],LessonLookup[LessonTitle])),"",_xlfn.XLOOKUP(LabLookup[[#This Row],[LessonID]],LessonLookup[LessonID],LessonLookup[LessonTitle]))</f>
        <v>Food and energy</v>
      </c>
      <c r="O29" s="8" t="s">
        <v>2375</v>
      </c>
      <c r="P29" s="7"/>
      <c r="Q29" s="4" t="s">
        <v>2417</v>
      </c>
      <c r="R29" s="11" t="s">
        <v>2418</v>
      </c>
      <c r="S29" s="2" t="s">
        <v>2419</v>
      </c>
    </row>
    <row r="30" spans="1:23" ht="14.65" customHeight="1" x14ac:dyDescent="0.25">
      <c r="A30" s="7" t="str">
        <f>_xlfn.XLOOKUP(LabLookup[[#This Row],[TopicID]],TopicLookup[TopicID],TopicLookup[SyllabusSubject])</f>
        <v>Science</v>
      </c>
      <c r="B30" s="5">
        <f>_xlfn.XLOOKUP(LabLookup[[#This Row],[TopicID]],TopicLookup[TopicID],TopicLookup[SyllabusKeyStage])</f>
        <v>3</v>
      </c>
      <c r="C30" s="1" t="str">
        <f>_xlfn.XLOOKUP(LabLookup[[#This Row],[TopicID]],topics!I:I,topics!D:D)</f>
        <v>KS3.Science</v>
      </c>
      <c r="D30" s="1" t="str">
        <f>_xlfn.XLOOKUP(LabLookup[[#This Row],[TopicID]],topics!I:I,topics!E:E)</f>
        <v>Y7.Science</v>
      </c>
      <c r="E30" s="4">
        <v>7</v>
      </c>
      <c r="F30" s="3" t="s">
        <v>4</v>
      </c>
      <c r="G30" s="3">
        <v>4</v>
      </c>
      <c r="H30" s="3">
        <v>3</v>
      </c>
      <c r="I30" s="5">
        <v>1</v>
      </c>
      <c r="J30"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7B4</v>
      </c>
      <c r="K30"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7B4.3</v>
      </c>
      <c r="L30"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7B4.3.1</v>
      </c>
      <c r="M30" s="4" t="str">
        <f>IF(ISERROR(_xlfn.XLOOKUP(LabLookup[[#This Row],[TopicID]],TopicLookup[TopicID],TopicLookup[TopicTitle])),"",_xlfn.XLOOKUP(LabLookup[[#This Row],[TopicID]],TopicLookup[TopicID],TopicLookup[TopicTitle]))</f>
        <v>Food And Digestion</v>
      </c>
      <c r="N30" s="5" t="str">
        <f>IF(ISERROR(_xlfn.XLOOKUP(LabLookup[[#This Row],[LessonID]],LessonLookup[LessonID],LessonLookup[LessonTitle])),"",_xlfn.XLOOKUP(LabLookup[[#This Row],[LessonID]],LessonLookup[LessonID],LessonLookup[LessonTitle]))</f>
        <v>Food tests</v>
      </c>
      <c r="O30" s="8" t="s">
        <v>2375</v>
      </c>
      <c r="P30" s="7"/>
      <c r="Q30" s="4" t="s">
        <v>213</v>
      </c>
      <c r="R30" s="2" t="s">
        <v>2420</v>
      </c>
      <c r="S30" s="2" t="s">
        <v>2421</v>
      </c>
    </row>
    <row r="31" spans="1:23" ht="14.65" customHeight="1" x14ac:dyDescent="0.25">
      <c r="A31" s="7" t="str">
        <f>_xlfn.XLOOKUP(LabLookup[[#This Row],[TopicID]],TopicLookup[TopicID],TopicLookup[SyllabusSubject])</f>
        <v>Science</v>
      </c>
      <c r="B31" s="5">
        <f>_xlfn.XLOOKUP(LabLookup[[#This Row],[TopicID]],TopicLookup[TopicID],TopicLookup[SyllabusKeyStage])</f>
        <v>3</v>
      </c>
      <c r="C31" s="1" t="str">
        <f>_xlfn.XLOOKUP(LabLookup[[#This Row],[TopicID]],topics!I:I,topics!D:D)</f>
        <v>KS3.Science</v>
      </c>
      <c r="D31" s="1" t="str">
        <f>_xlfn.XLOOKUP(LabLookup[[#This Row],[TopicID]],topics!I:I,topics!E:E)</f>
        <v>Y7.Science</v>
      </c>
      <c r="E31" s="4">
        <v>7</v>
      </c>
      <c r="F31" s="3" t="s">
        <v>4</v>
      </c>
      <c r="G31" s="3">
        <v>4</v>
      </c>
      <c r="H31" s="3">
        <v>4</v>
      </c>
      <c r="I31" s="5">
        <v>1</v>
      </c>
      <c r="J31"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7B4</v>
      </c>
      <c r="K31"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7B4.4</v>
      </c>
      <c r="L31"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7B4.4.1</v>
      </c>
      <c r="M31" s="4" t="str">
        <f>IF(ISERROR(_xlfn.XLOOKUP(LabLookup[[#This Row],[TopicID]],TopicLookup[TopicID],TopicLookup[TopicTitle])),"",_xlfn.XLOOKUP(LabLookup[[#This Row],[TopicID]],TopicLookup[TopicID],TopicLookup[TopicTitle]))</f>
        <v>Food And Digestion</v>
      </c>
      <c r="N31" s="5" t="str">
        <f>IF(ISERROR(_xlfn.XLOOKUP(LabLookup[[#This Row],[LessonID]],LessonLookup[LessonID],LessonLookup[LessonTitle])),"",_xlfn.XLOOKUP(LabLookup[[#This Row],[LessonID]],LessonLookup[LessonID],LessonLookup[LessonTitle]))</f>
        <v>Balanced diets</v>
      </c>
      <c r="O31" s="8" t="s">
        <v>2375</v>
      </c>
      <c r="P31" s="7"/>
      <c r="Q31" s="4" t="s">
        <v>2422</v>
      </c>
      <c r="R31" s="14" t="s">
        <v>2423</v>
      </c>
      <c r="S31" s="2" t="s">
        <v>2424</v>
      </c>
    </row>
    <row r="32" spans="1:23" ht="14.65" customHeight="1" x14ac:dyDescent="0.25">
      <c r="A32" s="7" t="str">
        <f>_xlfn.XLOOKUP(LabLookup[[#This Row],[TopicID]],TopicLookup[TopicID],TopicLookup[SyllabusSubject])</f>
        <v>Science</v>
      </c>
      <c r="B32" s="5">
        <f>_xlfn.XLOOKUP(LabLookup[[#This Row],[TopicID]],TopicLookup[TopicID],TopicLookup[SyllabusKeyStage])</f>
        <v>3</v>
      </c>
      <c r="C32" s="1" t="str">
        <f>_xlfn.XLOOKUP(LabLookup[[#This Row],[TopicID]],topics!I:I,topics!D:D)</f>
        <v>KS3.Science</v>
      </c>
      <c r="D32" s="1" t="str">
        <f>_xlfn.XLOOKUP(LabLookup[[#This Row],[TopicID]],topics!I:I,topics!E:E)</f>
        <v>Y7.Science</v>
      </c>
      <c r="E32" s="4">
        <v>7</v>
      </c>
      <c r="F32" s="3" t="s">
        <v>4</v>
      </c>
      <c r="G32" s="3">
        <v>4</v>
      </c>
      <c r="H32" s="3">
        <v>5</v>
      </c>
      <c r="I32" s="5">
        <v>1</v>
      </c>
      <c r="J32"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7B4</v>
      </c>
      <c r="K32"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7B4.5</v>
      </c>
      <c r="L32"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7B4.5.1</v>
      </c>
      <c r="M32" s="4" t="str">
        <f>IF(ISERROR(_xlfn.XLOOKUP(LabLookup[[#This Row],[TopicID]],TopicLookup[TopicID],TopicLookup[TopicTitle])),"",_xlfn.XLOOKUP(LabLookup[[#This Row],[TopicID]],TopicLookup[TopicID],TopicLookup[TopicTitle]))</f>
        <v>Food And Digestion</v>
      </c>
      <c r="N32" s="5" t="str">
        <f>IF(ISERROR(_xlfn.XLOOKUP(LabLookup[[#This Row],[LessonID]],LessonLookup[LessonID],LessonLookup[LessonTitle])),"",_xlfn.XLOOKUP(LabLookup[[#This Row],[LessonID]],LessonLookup[LessonID],LessonLookup[LessonTitle]))</f>
        <v>Teeth and tooth decay</v>
      </c>
      <c r="O32" s="8" t="s">
        <v>2375</v>
      </c>
      <c r="P32" s="7"/>
      <c r="Q32" s="4" t="s">
        <v>2425</v>
      </c>
      <c r="R32" s="2" t="s">
        <v>2426</v>
      </c>
      <c r="S32" s="2" t="s">
        <v>2427</v>
      </c>
    </row>
    <row r="33" spans="1:20" ht="14.65" customHeight="1" x14ac:dyDescent="0.25">
      <c r="A33" s="7" t="str">
        <f>_xlfn.XLOOKUP(LabLookup[[#This Row],[TopicID]],TopicLookup[TopicID],TopicLookup[SyllabusSubject])</f>
        <v>Science</v>
      </c>
      <c r="B33" s="5">
        <f>_xlfn.XLOOKUP(LabLookup[[#This Row],[TopicID]],TopicLookup[TopicID],TopicLookup[SyllabusKeyStage])</f>
        <v>3</v>
      </c>
      <c r="C33" s="1" t="str">
        <f>_xlfn.XLOOKUP(LabLookup[[#This Row],[TopicID]],topics!I:I,topics!D:D)</f>
        <v>KS3.Science</v>
      </c>
      <c r="D33" s="1" t="str">
        <f>_xlfn.XLOOKUP(LabLookup[[#This Row],[TopicID]],topics!I:I,topics!E:E)</f>
        <v>Y7.Science</v>
      </c>
      <c r="E33" s="4">
        <v>7</v>
      </c>
      <c r="F33" s="3" t="s">
        <v>4</v>
      </c>
      <c r="G33" s="3">
        <v>4</v>
      </c>
      <c r="H33" s="3">
        <v>6</v>
      </c>
      <c r="I33" s="5">
        <v>1</v>
      </c>
      <c r="J33"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7B4</v>
      </c>
      <c r="K33"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7B4.6</v>
      </c>
      <c r="L33"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7B4.6.1</v>
      </c>
      <c r="M33" s="4" t="str">
        <f>IF(ISERROR(_xlfn.XLOOKUP(LabLookup[[#This Row],[TopicID]],TopicLookup[TopicID],TopicLookup[TopicTitle])),"",_xlfn.XLOOKUP(LabLookup[[#This Row],[TopicID]],TopicLookup[TopicID],TopicLookup[TopicTitle]))</f>
        <v>Food And Digestion</v>
      </c>
      <c r="N33" s="5" t="str">
        <f>IF(ISERROR(_xlfn.XLOOKUP(LabLookup[[#This Row],[LessonID]],LessonLookup[LessonID],LessonLookup[LessonTitle])),"",_xlfn.XLOOKUP(LabLookup[[#This Row],[LessonID]],LessonLookup[LessonID],LessonLookup[LessonTitle]))</f>
        <v>Digestion</v>
      </c>
      <c r="O33" s="8"/>
      <c r="P33" s="7"/>
      <c r="Q33" s="4"/>
    </row>
    <row r="34" spans="1:20" ht="14.65" customHeight="1" x14ac:dyDescent="0.25">
      <c r="A34" s="7" t="str">
        <f>_xlfn.XLOOKUP(LabLookup[[#This Row],[TopicID]],TopicLookup[TopicID],TopicLookup[SyllabusSubject])</f>
        <v>Science</v>
      </c>
      <c r="B34" s="5">
        <f>_xlfn.XLOOKUP(LabLookup[[#This Row],[TopicID]],TopicLookup[TopicID],TopicLookup[SyllabusKeyStage])</f>
        <v>3</v>
      </c>
      <c r="C34" s="1" t="str">
        <f>_xlfn.XLOOKUP(LabLookup[[#This Row],[TopicID]],topics!I:I,topics!D:D)</f>
        <v>KS3.Science</v>
      </c>
      <c r="D34" s="1" t="str">
        <f>_xlfn.XLOOKUP(LabLookup[[#This Row],[TopicID]],topics!I:I,topics!E:E)</f>
        <v>Y7.Science</v>
      </c>
      <c r="E34" s="4">
        <v>7</v>
      </c>
      <c r="F34" s="3" t="s">
        <v>4</v>
      </c>
      <c r="G34" s="3">
        <v>4</v>
      </c>
      <c r="H34" s="3">
        <v>7</v>
      </c>
      <c r="I34" s="5">
        <v>1</v>
      </c>
      <c r="J34"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7B4</v>
      </c>
      <c r="K34"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7B4.7</v>
      </c>
      <c r="L34"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7B4.7.1</v>
      </c>
      <c r="M34" s="4" t="str">
        <f>IF(ISERROR(_xlfn.XLOOKUP(LabLookup[[#This Row],[TopicID]],TopicLookup[TopicID],TopicLookup[TopicTitle])),"",_xlfn.XLOOKUP(LabLookup[[#This Row],[TopicID]],TopicLookup[TopicID],TopicLookup[TopicTitle]))</f>
        <v>Food And Digestion</v>
      </c>
      <c r="N34" s="5" t="str">
        <f>IF(ISERROR(_xlfn.XLOOKUP(LabLookup[[#This Row],[LessonID]],LessonLookup[LessonID],LessonLookup[LessonTitle])),"",_xlfn.XLOOKUP(LabLookup[[#This Row],[LessonID]],LessonLookup[LessonID],LessonLookup[LessonTitle]))</f>
        <v>Enzymes</v>
      </c>
      <c r="O34" s="8"/>
      <c r="P34" s="7" t="s">
        <v>2375</v>
      </c>
      <c r="Q34" s="4" t="s">
        <v>219</v>
      </c>
      <c r="R34" s="2" t="s">
        <v>2428</v>
      </c>
      <c r="S34" s="2" t="s">
        <v>2429</v>
      </c>
    </row>
    <row r="35" spans="1:20" ht="14.65" customHeight="1" x14ac:dyDescent="0.25">
      <c r="A35" s="7" t="str">
        <f>_xlfn.XLOOKUP(LabLookup[[#This Row],[TopicID]],TopicLookup[TopicID],TopicLookup[SyllabusSubject])</f>
        <v>Science</v>
      </c>
      <c r="B35" s="5">
        <f>_xlfn.XLOOKUP(LabLookup[[#This Row],[TopicID]],TopicLookup[TopicID],TopicLookup[SyllabusKeyStage])</f>
        <v>3</v>
      </c>
      <c r="C35" s="1" t="str">
        <f>_xlfn.XLOOKUP(LabLookup[[#This Row],[TopicID]],topics!I:I,topics!D:D)</f>
        <v>KS3.Science</v>
      </c>
      <c r="D35" s="1" t="str">
        <f>_xlfn.XLOOKUP(LabLookup[[#This Row],[TopicID]],topics!I:I,topics!E:E)</f>
        <v>Y7.Science</v>
      </c>
      <c r="E35" s="4">
        <v>7</v>
      </c>
      <c r="F35" s="3" t="s">
        <v>4</v>
      </c>
      <c r="G35" s="3">
        <v>4</v>
      </c>
      <c r="H35" s="3">
        <v>8</v>
      </c>
      <c r="I35" s="5">
        <v>1</v>
      </c>
      <c r="J35"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7B4</v>
      </c>
      <c r="K35"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7B4.8</v>
      </c>
      <c r="L35"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7B4.8.1</v>
      </c>
      <c r="M35" s="4" t="str">
        <f>IF(ISERROR(_xlfn.XLOOKUP(LabLookup[[#This Row],[TopicID]],TopicLookup[TopicID],TopicLookup[TopicTitle])),"",_xlfn.XLOOKUP(LabLookup[[#This Row],[TopicID]],TopicLookup[TopicID],TopicLookup[TopicTitle]))</f>
        <v>Food And Digestion</v>
      </c>
      <c r="N35" s="5" t="str">
        <f>IF(ISERROR(_xlfn.XLOOKUP(LabLookup[[#This Row],[LessonID]],LessonLookup[LessonID],LessonLookup[LessonTitle])),"",_xlfn.XLOOKUP(LabLookup[[#This Row],[LessonID]],LessonLookup[LessonID],LessonLookup[LessonTitle]))</f>
        <v>Absorption</v>
      </c>
      <c r="O35" s="8"/>
      <c r="P35" s="7" t="s">
        <v>2375</v>
      </c>
      <c r="Q35" s="4" t="s">
        <v>2430</v>
      </c>
      <c r="R35" s="2" t="s">
        <v>2431</v>
      </c>
      <c r="S35" s="2" t="s">
        <v>2432</v>
      </c>
    </row>
    <row r="36" spans="1:20" ht="14.65" customHeight="1" x14ac:dyDescent="0.25">
      <c r="A36" s="7" t="str">
        <f>_xlfn.XLOOKUP(LabLookup[[#This Row],[TopicID]],TopicLookup[TopicID],TopicLookup[SyllabusSubject])</f>
        <v>Science</v>
      </c>
      <c r="B36" s="5">
        <f>_xlfn.XLOOKUP(LabLookup[[#This Row],[TopicID]],TopicLookup[TopicID],TopicLookup[SyllabusKeyStage])</f>
        <v>3</v>
      </c>
      <c r="C36" s="1" t="str">
        <f>_xlfn.XLOOKUP(LabLookup[[#This Row],[TopicID]],topics!I:I,topics!D:D)</f>
        <v>KS3.Science</v>
      </c>
      <c r="D36" s="1" t="str">
        <f>_xlfn.XLOOKUP(LabLookup[[#This Row],[TopicID]],topics!I:I,topics!E:E)</f>
        <v>Y7.Science</v>
      </c>
      <c r="E36" s="4">
        <v>7</v>
      </c>
      <c r="F36" s="3" t="s">
        <v>4</v>
      </c>
      <c r="G36" s="3">
        <v>4</v>
      </c>
      <c r="H36" s="3">
        <v>9</v>
      </c>
      <c r="I36" s="5">
        <v>1</v>
      </c>
      <c r="J36"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7B4</v>
      </c>
      <c r="K36"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7B4.9</v>
      </c>
      <c r="L36"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7B4.9.1</v>
      </c>
      <c r="M36" s="4" t="str">
        <f>IF(ISERROR(_xlfn.XLOOKUP(LabLookup[[#This Row],[TopicID]],TopicLookup[TopicID],TopicLookup[TopicTitle])),"",_xlfn.XLOOKUP(LabLookup[[#This Row],[TopicID]],TopicLookup[TopicID],TopicLookup[TopicTitle]))</f>
        <v>Food And Digestion</v>
      </c>
      <c r="N36" s="5" t="str">
        <f>IF(ISERROR(_xlfn.XLOOKUP(LabLookup[[#This Row],[LessonID]],LessonLookup[LessonID],LessonLookup[LessonTitle])),"",_xlfn.XLOOKUP(LabLookup[[#This Row],[LessonID]],LessonLookup[LessonID],LessonLookup[LessonTitle]))</f>
        <v/>
      </c>
      <c r="O36" s="8" t="s">
        <v>2375</v>
      </c>
      <c r="P36" s="7"/>
      <c r="Q36" s="4" t="s">
        <v>2433</v>
      </c>
      <c r="R36" s="2" t="s">
        <v>2434</v>
      </c>
      <c r="S36" s="2" t="s">
        <v>2435</v>
      </c>
    </row>
    <row r="37" spans="1:20" ht="14.65" customHeight="1" x14ac:dyDescent="0.25">
      <c r="A37" s="7" t="str">
        <f>_xlfn.XLOOKUP(LabLookup[[#This Row],[TopicID]],TopicLookup[TopicID],TopicLookup[SyllabusSubject])</f>
        <v>Science</v>
      </c>
      <c r="B37" s="5">
        <f>_xlfn.XLOOKUP(LabLookup[[#This Row],[TopicID]],TopicLookup[TopicID],TopicLookup[SyllabusKeyStage])</f>
        <v>3</v>
      </c>
      <c r="C37" s="1" t="str">
        <f>_xlfn.XLOOKUP(LabLookup[[#This Row],[TopicID]],topics!I:I,topics!D:D)</f>
        <v>KS3.Science</v>
      </c>
      <c r="D37" s="1" t="str">
        <f>_xlfn.XLOOKUP(LabLookup[[#This Row],[TopicID]],topics!I:I,topics!E:E)</f>
        <v>Y7.Science</v>
      </c>
      <c r="E37" s="4">
        <v>7</v>
      </c>
      <c r="F37" s="3" t="s">
        <v>4</v>
      </c>
      <c r="G37" s="3">
        <v>4</v>
      </c>
      <c r="H37" s="3">
        <v>10</v>
      </c>
      <c r="I37" s="5">
        <v>1</v>
      </c>
      <c r="J37"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7B4</v>
      </c>
      <c r="K37"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7B4.10</v>
      </c>
      <c r="L37"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7B4.10.1</v>
      </c>
      <c r="M37" s="4" t="str">
        <f>IF(ISERROR(_xlfn.XLOOKUP(LabLookup[[#This Row],[TopicID]],TopicLookup[TopicID],TopicLookup[TopicTitle])),"",_xlfn.XLOOKUP(LabLookup[[#This Row],[TopicID]],TopicLookup[TopicID],TopicLookup[TopicTitle]))</f>
        <v>Food And Digestion</v>
      </c>
      <c r="N37" s="5" t="str">
        <f>IF(ISERROR(_xlfn.XLOOKUP(LabLookup[[#This Row],[LessonID]],LessonLookup[LessonID],LessonLookup[LessonTitle])),"",_xlfn.XLOOKUP(LabLookup[[#This Row],[LessonID]],LessonLookup[LessonID],LessonLookup[LessonTitle]))</f>
        <v/>
      </c>
      <c r="O37" s="8"/>
      <c r="P37" s="7" t="s">
        <v>2375</v>
      </c>
      <c r="Q37" s="4" t="s">
        <v>2436</v>
      </c>
      <c r="R37" s="2" t="s">
        <v>2437</v>
      </c>
      <c r="S37" s="2" t="s">
        <v>2438</v>
      </c>
    </row>
    <row r="38" spans="1:20" ht="14.65" customHeight="1" x14ac:dyDescent="0.25">
      <c r="A38" s="7" t="str">
        <f>_xlfn.XLOOKUP(LabLookup[[#This Row],[TopicID]],TopicLookup[TopicID],TopicLookup[SyllabusSubject])</f>
        <v>Science</v>
      </c>
      <c r="B38" s="5">
        <f>_xlfn.XLOOKUP(LabLookup[[#This Row],[TopicID]],TopicLookup[TopicID],TopicLookup[SyllabusKeyStage])</f>
        <v>3</v>
      </c>
      <c r="C38" s="1" t="str">
        <f>_xlfn.XLOOKUP(LabLookup[[#This Row],[TopicID]],topics!I:I,topics!D:D)</f>
        <v>KS3.Science</v>
      </c>
      <c r="D38" s="1" t="str">
        <f>_xlfn.XLOOKUP(LabLookup[[#This Row],[TopicID]],topics!I:I,topics!E:E)</f>
        <v>Y7.Science</v>
      </c>
      <c r="E38" s="4">
        <v>7</v>
      </c>
      <c r="F38" s="3" t="s">
        <v>4</v>
      </c>
      <c r="G38" s="3">
        <v>5</v>
      </c>
      <c r="H38" s="3">
        <v>1</v>
      </c>
      <c r="I38" s="5">
        <v>1</v>
      </c>
      <c r="J38"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7B5</v>
      </c>
      <c r="K38"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7B5.1</v>
      </c>
      <c r="L38"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7B5.1.1</v>
      </c>
      <c r="M38" s="4" t="str">
        <f>IF(ISERROR(_xlfn.XLOOKUP(LabLookup[[#This Row],[TopicID]],TopicLookup[TopicID],TopicLookup[TopicTitle])),"",_xlfn.XLOOKUP(LabLookup[[#This Row],[TopicID]],TopicLookup[TopicID],TopicLookup[TopicTitle]))</f>
        <v>Reproduction</v>
      </c>
      <c r="N38" s="5" t="str">
        <f>IF(ISERROR(_xlfn.XLOOKUP(LabLookup[[#This Row],[LessonID]],LessonLookup[LessonID],LessonLookup[LessonTitle])),"",_xlfn.XLOOKUP(LabLookup[[#This Row],[LessonID]],LessonLookup[LessonID],LessonLookup[LessonTitle]))</f>
        <v>Animal sexual reproduction</v>
      </c>
      <c r="O38" s="8"/>
      <c r="P38" s="7"/>
      <c r="Q38" s="4"/>
    </row>
    <row r="39" spans="1:20" ht="14.65" customHeight="1" x14ac:dyDescent="0.25">
      <c r="A39" s="7" t="str">
        <f>_xlfn.XLOOKUP(LabLookup[[#This Row],[TopicID]],TopicLookup[TopicID],TopicLookup[SyllabusSubject])</f>
        <v>Science</v>
      </c>
      <c r="B39" s="5">
        <f>_xlfn.XLOOKUP(LabLookup[[#This Row],[TopicID]],TopicLookup[TopicID],TopicLookup[SyllabusKeyStage])</f>
        <v>3</v>
      </c>
      <c r="C39" s="1" t="str">
        <f>_xlfn.XLOOKUP(LabLookup[[#This Row],[TopicID]],topics!I:I,topics!D:D)</f>
        <v>KS3.Science</v>
      </c>
      <c r="D39" s="1" t="str">
        <f>_xlfn.XLOOKUP(LabLookup[[#This Row],[TopicID]],topics!I:I,topics!E:E)</f>
        <v>Y7.Science</v>
      </c>
      <c r="E39" s="4">
        <v>7</v>
      </c>
      <c r="F39" s="3" t="s">
        <v>4</v>
      </c>
      <c r="G39" s="3">
        <v>5</v>
      </c>
      <c r="H39" s="3">
        <v>2</v>
      </c>
      <c r="I39" s="5">
        <v>1</v>
      </c>
      <c r="J39"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7B5</v>
      </c>
      <c r="K39"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7B5.2</v>
      </c>
      <c r="L39"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7B5.2.1</v>
      </c>
      <c r="M39" s="4" t="str">
        <f>IF(ISERROR(_xlfn.XLOOKUP(LabLookup[[#This Row],[TopicID]],TopicLookup[TopicID],TopicLookup[TopicTitle])),"",_xlfn.XLOOKUP(LabLookup[[#This Row],[TopicID]],TopicLookup[TopicID],TopicLookup[TopicTitle]))</f>
        <v>Reproduction</v>
      </c>
      <c r="N39" s="5" t="str">
        <f>IF(ISERROR(_xlfn.XLOOKUP(LabLookup[[#This Row],[LessonID]],LessonLookup[LessonID],LessonLookup[LessonTitle])),"",_xlfn.XLOOKUP(LabLookup[[#This Row],[LessonID]],LessonLookup[LessonID],LessonLookup[LessonTitle]))</f>
        <v>Reproductive organs</v>
      </c>
      <c r="O39" s="8"/>
      <c r="P39" s="7" t="s">
        <v>2375</v>
      </c>
      <c r="Q39" s="4" t="s">
        <v>2439</v>
      </c>
      <c r="R39" s="2" t="s">
        <v>2440</v>
      </c>
      <c r="S39" s="2" t="s">
        <v>2441</v>
      </c>
    </row>
    <row r="40" spans="1:20" ht="14.65" customHeight="1" x14ac:dyDescent="0.25">
      <c r="A40" s="7" t="str">
        <f>_xlfn.XLOOKUP(LabLookup[[#This Row],[TopicID]],TopicLookup[TopicID],TopicLookup[SyllabusSubject])</f>
        <v>Science</v>
      </c>
      <c r="B40" s="5">
        <f>_xlfn.XLOOKUP(LabLookup[[#This Row],[TopicID]],TopicLookup[TopicID],TopicLookup[SyllabusKeyStage])</f>
        <v>3</v>
      </c>
      <c r="C40" s="1" t="str">
        <f>_xlfn.XLOOKUP(LabLookup[[#This Row],[TopicID]],topics!I:I,topics!D:D)</f>
        <v>KS3.Science</v>
      </c>
      <c r="D40" s="1" t="str">
        <f>_xlfn.XLOOKUP(LabLookup[[#This Row],[TopicID]],topics!I:I,topics!E:E)</f>
        <v>Y7.Science</v>
      </c>
      <c r="E40" s="4">
        <v>7</v>
      </c>
      <c r="F40" s="3" t="s">
        <v>4</v>
      </c>
      <c r="G40" s="3">
        <v>5</v>
      </c>
      <c r="H40" s="3">
        <v>3</v>
      </c>
      <c r="I40" s="5">
        <v>1</v>
      </c>
      <c r="J40"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7B5</v>
      </c>
      <c r="K40"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7B5.3</v>
      </c>
      <c r="L40"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7B5.3.1</v>
      </c>
      <c r="M40" s="4" t="str">
        <f>IF(ISERROR(_xlfn.XLOOKUP(LabLookup[[#This Row],[TopicID]],TopicLookup[TopicID],TopicLookup[TopicTitle])),"",_xlfn.XLOOKUP(LabLookup[[#This Row],[TopicID]],TopicLookup[TopicID],TopicLookup[TopicTitle]))</f>
        <v>Reproduction</v>
      </c>
      <c r="N40" s="5" t="str">
        <f>IF(ISERROR(_xlfn.XLOOKUP(LabLookup[[#This Row],[LessonID]],LessonLookup[LessonID],LessonLookup[LessonTitle])),"",_xlfn.XLOOKUP(LabLookup[[#This Row],[LessonID]],LessonLookup[LessonID],LessonLookup[LessonTitle]))</f>
        <v>Fertilisation &amp; making an embryo</v>
      </c>
      <c r="O40" s="8"/>
      <c r="P40" s="7" t="s">
        <v>2375</v>
      </c>
      <c r="Q40" s="4" t="s">
        <v>231</v>
      </c>
      <c r="R40" s="2" t="s">
        <v>2442</v>
      </c>
      <c r="S40" s="2" t="s">
        <v>2443</v>
      </c>
    </row>
    <row r="41" spans="1:20" ht="14.65" customHeight="1" x14ac:dyDescent="0.25">
      <c r="A41" s="7" t="str">
        <f>_xlfn.XLOOKUP(LabLookup[[#This Row],[TopicID]],TopicLookup[TopicID],TopicLookup[SyllabusSubject])</f>
        <v>Science</v>
      </c>
      <c r="B41" s="5">
        <f>_xlfn.XLOOKUP(LabLookup[[#This Row],[TopicID]],TopicLookup[TopicID],TopicLookup[SyllabusKeyStage])</f>
        <v>3</v>
      </c>
      <c r="C41" s="1" t="str">
        <f>_xlfn.XLOOKUP(LabLookup[[#This Row],[TopicID]],topics!I:I,topics!D:D)</f>
        <v>KS3.Science</v>
      </c>
      <c r="D41" s="1" t="str">
        <f>_xlfn.XLOOKUP(LabLookup[[#This Row],[TopicID]],topics!I:I,topics!E:E)</f>
        <v>Y7.Science</v>
      </c>
      <c r="E41" s="4">
        <v>7</v>
      </c>
      <c r="F41" s="3" t="s">
        <v>4</v>
      </c>
      <c r="G41" s="3">
        <v>5</v>
      </c>
      <c r="H41" s="3">
        <v>4</v>
      </c>
      <c r="I41" s="5">
        <v>1</v>
      </c>
      <c r="J41"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7B5</v>
      </c>
      <c r="K41"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7B5.4</v>
      </c>
      <c r="L41"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7B5.4.1</v>
      </c>
      <c r="M41" s="4" t="str">
        <f>IF(ISERROR(_xlfn.XLOOKUP(LabLookup[[#This Row],[TopicID]],TopicLookup[TopicID],TopicLookup[TopicTitle])),"",_xlfn.XLOOKUP(LabLookup[[#This Row],[TopicID]],TopicLookup[TopicID],TopicLookup[TopicTitle]))</f>
        <v>Reproduction</v>
      </c>
      <c r="N41" s="5" t="str">
        <f>IF(ISERROR(_xlfn.XLOOKUP(LabLookup[[#This Row],[LessonID]],LessonLookup[LessonID],LessonLookup[LessonTitle])),"",_xlfn.XLOOKUP(LabLookup[[#This Row],[LessonID]],LessonLookup[LessonID],LessonLookup[LessonTitle]))</f>
        <v>Pregnancy and Birth</v>
      </c>
      <c r="O41" s="8"/>
      <c r="P41" s="7"/>
      <c r="Q41" s="4"/>
    </row>
    <row r="42" spans="1:20" ht="14.65" customHeight="1" x14ac:dyDescent="0.25">
      <c r="A42" s="7" t="str">
        <f>_xlfn.XLOOKUP(LabLookup[[#This Row],[TopicID]],TopicLookup[TopicID],TopicLookup[SyllabusSubject])</f>
        <v>Science</v>
      </c>
      <c r="B42" s="5">
        <f>_xlfn.XLOOKUP(LabLookup[[#This Row],[TopicID]],TopicLookup[TopicID],TopicLookup[SyllabusKeyStage])</f>
        <v>3</v>
      </c>
      <c r="C42" s="1" t="str">
        <f>_xlfn.XLOOKUP(LabLookup[[#This Row],[TopicID]],topics!I:I,topics!D:D)</f>
        <v>KS3.Science</v>
      </c>
      <c r="D42" s="1" t="str">
        <f>_xlfn.XLOOKUP(LabLookup[[#This Row],[TopicID]],topics!I:I,topics!E:E)</f>
        <v>Y7.Science</v>
      </c>
      <c r="E42" s="4">
        <v>7</v>
      </c>
      <c r="F42" s="3" t="s">
        <v>4</v>
      </c>
      <c r="G42" s="3">
        <v>5</v>
      </c>
      <c r="H42" s="3">
        <v>5</v>
      </c>
      <c r="I42" s="5">
        <v>1</v>
      </c>
      <c r="J42"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7B5</v>
      </c>
      <c r="K42"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7B5.5</v>
      </c>
      <c r="L42"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7B5.5.1</v>
      </c>
      <c r="M42" s="4" t="str">
        <f>IF(ISERROR(_xlfn.XLOOKUP(LabLookup[[#This Row],[TopicID]],TopicLookup[TopicID],TopicLookup[TopicTitle])),"",_xlfn.XLOOKUP(LabLookup[[#This Row],[TopicID]],TopicLookup[TopicID],TopicLookup[TopicTitle]))</f>
        <v>Reproduction</v>
      </c>
      <c r="N42" s="5" t="str">
        <f>IF(ISERROR(_xlfn.XLOOKUP(LabLookup[[#This Row],[LessonID]],LessonLookup[LessonID],LessonLookup[LessonTitle])),"",_xlfn.XLOOKUP(LabLookup[[#This Row],[LessonID]],LessonLookup[LessonID],LessonLookup[LessonTitle]))</f>
        <v>Issues surrounding fertility</v>
      </c>
      <c r="O42" s="8"/>
      <c r="P42" s="7"/>
      <c r="Q42" s="4"/>
    </row>
    <row r="43" spans="1:20" ht="14.65" customHeight="1" x14ac:dyDescent="0.25">
      <c r="A43" s="7" t="str">
        <f>_xlfn.XLOOKUP(LabLookup[[#This Row],[TopicID]],TopicLookup[TopicID],TopicLookup[SyllabusSubject])</f>
        <v>Science</v>
      </c>
      <c r="B43" s="5">
        <f>_xlfn.XLOOKUP(LabLookup[[#This Row],[TopicID]],TopicLookup[TopicID],TopicLookup[SyllabusKeyStage])</f>
        <v>3</v>
      </c>
      <c r="C43" s="1" t="str">
        <f>_xlfn.XLOOKUP(LabLookup[[#This Row],[TopicID]],topics!I:I,topics!D:D)</f>
        <v>KS3.Science</v>
      </c>
      <c r="D43" s="1" t="str">
        <f>_xlfn.XLOOKUP(LabLookup[[#This Row],[TopicID]],topics!I:I,topics!E:E)</f>
        <v>Y7.Science</v>
      </c>
      <c r="E43" s="4">
        <v>7</v>
      </c>
      <c r="F43" s="3" t="s">
        <v>4</v>
      </c>
      <c r="G43" s="3">
        <v>5</v>
      </c>
      <c r="H43" s="3">
        <v>6</v>
      </c>
      <c r="I43" s="5">
        <v>1</v>
      </c>
      <c r="J43"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7B5</v>
      </c>
      <c r="K43"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7B5.6</v>
      </c>
      <c r="L43"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7B5.6.1</v>
      </c>
      <c r="M43" s="4" t="str">
        <f>IF(ISERROR(_xlfn.XLOOKUP(LabLookup[[#This Row],[TopicID]],TopicLookup[TopicID],TopicLookup[TopicTitle])),"",_xlfn.XLOOKUP(LabLookup[[#This Row],[TopicID]],TopicLookup[TopicID],TopicLookup[TopicTitle]))</f>
        <v>Reproduction</v>
      </c>
      <c r="N43" s="5" t="str">
        <f>IF(ISERROR(_xlfn.XLOOKUP(LabLookup[[#This Row],[LessonID]],LessonLookup[LessonID],LessonLookup[LessonTitle])),"",_xlfn.XLOOKUP(LabLookup[[#This Row],[LessonID]],LessonLookup[LessonID],LessonLookup[LessonTitle]))</f>
        <v>Growing up</v>
      </c>
      <c r="O43" s="8"/>
      <c r="P43" s="7"/>
      <c r="Q43" s="4"/>
    </row>
    <row r="44" spans="1:20" ht="14.65" customHeight="1" x14ac:dyDescent="0.25">
      <c r="A44" s="7" t="str">
        <f>_xlfn.XLOOKUP(LabLookup[[#This Row],[TopicID]],TopicLookup[TopicID],TopicLookup[SyllabusSubject])</f>
        <v>Science</v>
      </c>
      <c r="B44" s="5">
        <f>_xlfn.XLOOKUP(LabLookup[[#This Row],[TopicID]],TopicLookup[TopicID],TopicLookup[SyllabusKeyStage])</f>
        <v>3</v>
      </c>
      <c r="C44" s="1" t="str">
        <f>_xlfn.XLOOKUP(LabLookup[[#This Row],[TopicID]],topics!I:I,topics!D:D)</f>
        <v>KS3.Science</v>
      </c>
      <c r="D44" s="1" t="str">
        <f>_xlfn.XLOOKUP(LabLookup[[#This Row],[TopicID]],topics!I:I,topics!E:E)</f>
        <v>Y7.Science</v>
      </c>
      <c r="E44" s="4">
        <v>7</v>
      </c>
      <c r="F44" s="3" t="s">
        <v>4</v>
      </c>
      <c r="G44" s="3">
        <v>5</v>
      </c>
      <c r="H44" s="3">
        <v>7</v>
      </c>
      <c r="I44" s="5">
        <v>1</v>
      </c>
      <c r="J44"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7B5</v>
      </c>
      <c r="K44"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7B5.7</v>
      </c>
      <c r="L44"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7B5.7.1</v>
      </c>
      <c r="M44" s="4" t="str">
        <f>IF(ISERROR(_xlfn.XLOOKUP(LabLookup[[#This Row],[TopicID]],TopicLookup[TopicID],TopicLookup[TopicTitle])),"",_xlfn.XLOOKUP(LabLookup[[#This Row],[TopicID]],TopicLookup[TopicID],TopicLookup[TopicTitle]))</f>
        <v>Reproduction</v>
      </c>
      <c r="N44" s="5" t="str">
        <f>IF(ISERROR(_xlfn.XLOOKUP(LabLookup[[#This Row],[LessonID]],LessonLookup[LessonID],LessonLookup[LessonTitle])),"",_xlfn.XLOOKUP(LabLookup[[#This Row],[LessonID]],LessonLookup[LessonID],LessonLookup[LessonTitle]))</f>
        <v/>
      </c>
      <c r="O44" s="8"/>
      <c r="P44" s="7"/>
      <c r="Q44" s="4"/>
    </row>
    <row r="45" spans="1:20" ht="14.65" customHeight="1" x14ac:dyDescent="0.25">
      <c r="A45" s="7" t="str">
        <f>_xlfn.XLOOKUP(LabLookup[[#This Row],[TopicID]],TopicLookup[TopicID],TopicLookup[SyllabusSubject])</f>
        <v>Science</v>
      </c>
      <c r="B45" s="5">
        <f>_xlfn.XLOOKUP(LabLookup[[#This Row],[TopicID]],TopicLookup[TopicID],TopicLookup[SyllabusKeyStage])</f>
        <v>3</v>
      </c>
      <c r="C45" s="1" t="str">
        <f>_xlfn.XLOOKUP(LabLookup[[#This Row],[TopicID]],topics!I:I,topics!D:D)</f>
        <v>KS3.Science</v>
      </c>
      <c r="D45" s="1" t="str">
        <f>_xlfn.XLOOKUP(LabLookup[[#This Row],[TopicID]],topics!I:I,topics!E:E)</f>
        <v>Y7.Science</v>
      </c>
      <c r="E45" s="4">
        <v>7</v>
      </c>
      <c r="F45" s="3" t="s">
        <v>4</v>
      </c>
      <c r="G45" s="3">
        <v>5</v>
      </c>
      <c r="H45" s="3">
        <v>8</v>
      </c>
      <c r="I45" s="5">
        <v>1</v>
      </c>
      <c r="J45"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7B5</v>
      </c>
      <c r="K45"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7B5.8</v>
      </c>
      <c r="L45"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7B5.8.1</v>
      </c>
      <c r="M45" s="4" t="str">
        <f>IF(ISERROR(_xlfn.XLOOKUP(LabLookup[[#This Row],[TopicID]],TopicLookup[TopicID],TopicLookup[TopicTitle])),"",_xlfn.XLOOKUP(LabLookup[[#This Row],[TopicID]],TopicLookup[TopicID],TopicLookup[TopicTitle]))</f>
        <v>Reproduction</v>
      </c>
      <c r="N45" s="5" t="str">
        <f>IF(ISERROR(_xlfn.XLOOKUP(LabLookup[[#This Row],[LessonID]],LessonLookup[LessonID],LessonLookup[LessonTitle])),"",_xlfn.XLOOKUP(LabLookup[[#This Row],[LessonID]],LessonLookup[LessonID],LessonLookup[LessonTitle]))</f>
        <v>Contraception and STI’s</v>
      </c>
      <c r="O45" s="8"/>
      <c r="P45" s="7"/>
      <c r="Q45" s="4"/>
    </row>
    <row r="46" spans="1:20" ht="14.65" customHeight="1" x14ac:dyDescent="0.25">
      <c r="A46" s="7" t="str">
        <f>_xlfn.XLOOKUP(LabLookup[[#This Row],[TopicID]],TopicLookup[TopicID],TopicLookup[SyllabusSubject])</f>
        <v>Science</v>
      </c>
      <c r="B46" s="5">
        <f>_xlfn.XLOOKUP(LabLookup[[#This Row],[TopicID]],TopicLookup[TopicID],TopicLookup[SyllabusKeyStage])</f>
        <v>3</v>
      </c>
      <c r="C46" s="1" t="str">
        <f>_xlfn.XLOOKUP(LabLookup[[#This Row],[TopicID]],topics!I:I,topics!D:D)</f>
        <v>KS3.Science</v>
      </c>
      <c r="D46" s="1" t="str">
        <f>_xlfn.XLOOKUP(LabLookup[[#This Row],[TopicID]],topics!I:I,topics!E:E)</f>
        <v>Y7.Science</v>
      </c>
      <c r="E46" s="4">
        <v>7</v>
      </c>
      <c r="F46" s="3" t="s">
        <v>4</v>
      </c>
      <c r="G46" s="3">
        <v>6</v>
      </c>
      <c r="H46" s="3">
        <v>1</v>
      </c>
      <c r="I46" s="5">
        <v>1</v>
      </c>
      <c r="J46"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7B6</v>
      </c>
      <c r="K46"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7B6.1</v>
      </c>
      <c r="L46"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7B6.1.1</v>
      </c>
      <c r="M46" s="4" t="str">
        <f>IF(ISERROR(_xlfn.XLOOKUP(LabLookup[[#This Row],[TopicID]],TopicLookup[TopicID],TopicLookup[TopicTitle])),"",_xlfn.XLOOKUP(LabLookup[[#This Row],[TopicID]],TopicLookup[TopicID],TopicLookup[TopicTitle]))</f>
        <v>Body Systems And Health</v>
      </c>
      <c r="N46" s="5" t="str">
        <f>IF(ISERROR(_xlfn.XLOOKUP(LabLookup[[#This Row],[LessonID]],LessonLookup[LessonID],LessonLookup[LessonTitle])),"",_xlfn.XLOOKUP(LabLookup[[#This Row],[LessonID]],LessonLookup[LessonID],LessonLookup[LessonTitle]))</f>
        <v>The human skeleton</v>
      </c>
      <c r="O46" s="8"/>
      <c r="P46" s="7" t="s">
        <v>2375</v>
      </c>
      <c r="Q46" s="4" t="s">
        <v>2444</v>
      </c>
      <c r="R46" s="2" t="s">
        <v>2445</v>
      </c>
      <c r="S46" s="2" t="s">
        <v>2446</v>
      </c>
    </row>
    <row r="47" spans="1:20" ht="14.65" customHeight="1" x14ac:dyDescent="0.25">
      <c r="A47" s="7" t="str">
        <f>_xlfn.XLOOKUP(LabLookup[[#This Row],[TopicID]],TopicLookup[TopicID],TopicLookup[SyllabusSubject])</f>
        <v>Science</v>
      </c>
      <c r="B47" s="5">
        <f>_xlfn.XLOOKUP(LabLookup[[#This Row],[TopicID]],TopicLookup[TopicID],TopicLookup[SyllabusKeyStage])</f>
        <v>3</v>
      </c>
      <c r="C47" s="1" t="str">
        <f>_xlfn.XLOOKUP(LabLookup[[#This Row],[TopicID]],topics!I:I,topics!D:D)</f>
        <v>KS3.Science</v>
      </c>
      <c r="D47" s="1" t="str">
        <f>_xlfn.XLOOKUP(LabLookup[[#This Row],[TopicID]],topics!I:I,topics!E:E)</f>
        <v>Y7.Science</v>
      </c>
      <c r="E47" s="4">
        <v>7</v>
      </c>
      <c r="F47" s="3" t="s">
        <v>4</v>
      </c>
      <c r="G47" s="3">
        <v>6</v>
      </c>
      <c r="H47" s="3">
        <v>2</v>
      </c>
      <c r="I47" s="5">
        <v>1</v>
      </c>
      <c r="J47"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7B6</v>
      </c>
      <c r="K47"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7B6.2</v>
      </c>
      <c r="L47"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7B6.2.1</v>
      </c>
      <c r="M47" s="4" t="str">
        <f>IF(ISERROR(_xlfn.XLOOKUP(LabLookup[[#This Row],[TopicID]],TopicLookup[TopicID],TopicLookup[TopicTitle])),"",_xlfn.XLOOKUP(LabLookup[[#This Row],[TopicID]],TopicLookup[TopicID],TopicLookup[TopicTitle]))</f>
        <v>Body Systems And Health</v>
      </c>
      <c r="N47" s="5" t="str">
        <f>IF(ISERROR(_xlfn.XLOOKUP(LabLookup[[#This Row],[LessonID]],LessonLookup[LessonID],LessonLookup[LessonTitle])),"",_xlfn.XLOOKUP(LabLookup[[#This Row],[LessonID]],LessonLookup[LessonID],LessonLookup[LessonTitle]))</f>
        <v>The role of joints and muscles</v>
      </c>
      <c r="O47" s="8" t="s">
        <v>2375</v>
      </c>
      <c r="P47" s="7"/>
      <c r="Q47" s="4" t="s">
        <v>2447</v>
      </c>
      <c r="R47" s="11" t="s">
        <v>2448</v>
      </c>
      <c r="S47" s="2" t="s">
        <v>2449</v>
      </c>
    </row>
    <row r="48" spans="1:20" ht="14.65" customHeight="1" x14ac:dyDescent="0.25">
      <c r="A48" s="7" t="str">
        <f>_xlfn.XLOOKUP(LabLookup[[#This Row],[TopicID]],TopicLookup[TopicID],TopicLookup[SyllabusSubject])</f>
        <v>Science</v>
      </c>
      <c r="B48" s="5">
        <f>_xlfn.XLOOKUP(LabLookup[[#This Row],[TopicID]],TopicLookup[TopicID],TopicLookup[SyllabusKeyStage])</f>
        <v>3</v>
      </c>
      <c r="C48" s="1" t="str">
        <f>_xlfn.XLOOKUP(LabLookup[[#This Row],[TopicID]],topics!I:I,topics!D:D)</f>
        <v>KS3.Science</v>
      </c>
      <c r="D48" s="1" t="str">
        <f>_xlfn.XLOOKUP(LabLookup[[#This Row],[TopicID]],topics!I:I,topics!E:E)</f>
        <v>Y7.Science</v>
      </c>
      <c r="E48" s="4">
        <v>7</v>
      </c>
      <c r="F48" s="3" t="s">
        <v>4</v>
      </c>
      <c r="G48" s="3">
        <v>6</v>
      </c>
      <c r="H48" s="3" t="s">
        <v>12</v>
      </c>
      <c r="I48" s="5">
        <v>1</v>
      </c>
      <c r="J48"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7B6</v>
      </c>
      <c r="K48"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7B6.4</v>
      </c>
      <c r="L48"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7B6.4.1</v>
      </c>
      <c r="M48" s="4" t="str">
        <f>IF(ISERROR(_xlfn.XLOOKUP(LabLookup[[#This Row],[TopicID]],TopicLookup[TopicID],TopicLookup[TopicTitle])),"",_xlfn.XLOOKUP(LabLookup[[#This Row],[TopicID]],TopicLookup[TopicID],TopicLookup[TopicTitle]))</f>
        <v>Body Systems And Health</v>
      </c>
      <c r="N48" s="5" t="str">
        <f>IF(ISERROR(_xlfn.XLOOKUP(LabLookup[[#This Row],[LessonID]],LessonLookup[LessonID],LessonLookup[LessonTitle])),"",_xlfn.XLOOKUP(LabLookup[[#This Row],[LessonID]],LessonLookup[LessonID],LessonLookup[LessonTitle]))</f>
        <v>The nervous system</v>
      </c>
      <c r="O48" s="8" t="s">
        <v>2375</v>
      </c>
      <c r="P48" s="7"/>
      <c r="Q48" s="4" t="s">
        <v>2450</v>
      </c>
      <c r="R48" s="2" t="s">
        <v>2451</v>
      </c>
      <c r="S48" s="11" t="s">
        <v>2452</v>
      </c>
      <c r="T48" s="11"/>
    </row>
    <row r="49" spans="1:20" ht="14.65" customHeight="1" x14ac:dyDescent="0.25">
      <c r="A49" s="7" t="str">
        <f>_xlfn.XLOOKUP(LabLookup[[#This Row],[TopicID]],TopicLookup[TopicID],TopicLookup[SyllabusSubject])</f>
        <v>Science</v>
      </c>
      <c r="B49" s="5">
        <f>_xlfn.XLOOKUP(LabLookup[[#This Row],[TopicID]],TopicLookup[TopicID],TopicLookup[SyllabusKeyStage])</f>
        <v>3</v>
      </c>
      <c r="C49" s="1" t="str">
        <f>_xlfn.XLOOKUP(LabLookup[[#This Row],[TopicID]],topics!I:I,topics!D:D)</f>
        <v>KS3.Science</v>
      </c>
      <c r="D49" s="1" t="str">
        <f>_xlfn.XLOOKUP(LabLookup[[#This Row],[TopicID]],topics!I:I,topics!E:E)</f>
        <v>Y7.Science</v>
      </c>
      <c r="E49" s="4">
        <v>7</v>
      </c>
      <c r="F49" s="3" t="s">
        <v>4</v>
      </c>
      <c r="G49" s="3">
        <v>6</v>
      </c>
      <c r="H49" s="3">
        <v>7</v>
      </c>
      <c r="I49" s="5">
        <v>1</v>
      </c>
      <c r="J49"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7B6</v>
      </c>
      <c r="K49"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7B6.7</v>
      </c>
      <c r="L49"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7B6.7.1</v>
      </c>
      <c r="M49" s="4" t="str">
        <f>IF(ISERROR(_xlfn.XLOOKUP(LabLookup[[#This Row],[TopicID]],TopicLookup[TopicID],TopicLookup[TopicTitle])),"",_xlfn.XLOOKUP(LabLookup[[#This Row],[TopicID]],TopicLookup[TopicID],TopicLookup[TopicTitle]))</f>
        <v>Body Systems And Health</v>
      </c>
      <c r="N49" s="5" t="str">
        <f>IF(ISERROR(_xlfn.XLOOKUP(LabLookup[[#This Row],[LessonID]],LessonLookup[LessonID],LessonLookup[LessonTitle])),"",_xlfn.XLOOKUP(LabLookup[[#This Row],[LessonID]],LessonLookup[LessonID],LessonLookup[LessonTitle]))</f>
        <v/>
      </c>
      <c r="O49" s="8"/>
      <c r="P49" s="7" t="s">
        <v>2375</v>
      </c>
      <c r="Q49" s="4" t="s">
        <v>2453</v>
      </c>
      <c r="R49" s="2" t="s">
        <v>2454</v>
      </c>
      <c r="S49" s="11" t="s">
        <v>2455</v>
      </c>
      <c r="T49" s="11"/>
    </row>
    <row r="50" spans="1:20" ht="14.65" customHeight="1" x14ac:dyDescent="0.25">
      <c r="A50" s="7" t="str">
        <f>_xlfn.XLOOKUP(LabLookup[[#This Row],[TopicID]],TopicLookup[TopicID],TopicLookup[SyllabusSubject])</f>
        <v>Science</v>
      </c>
      <c r="B50" s="5">
        <f>_xlfn.XLOOKUP(LabLookup[[#This Row],[TopicID]],TopicLookup[TopicID],TopicLookup[SyllabusKeyStage])</f>
        <v>3</v>
      </c>
      <c r="C50" s="1" t="str">
        <f>_xlfn.XLOOKUP(LabLookup[[#This Row],[TopicID]],topics!I:I,topics!D:D)</f>
        <v>KS3.Science</v>
      </c>
      <c r="D50" s="1" t="str">
        <f>_xlfn.XLOOKUP(LabLookup[[#This Row],[TopicID]],topics!I:I,topics!E:E)</f>
        <v>Y7.Science</v>
      </c>
      <c r="E50" s="4">
        <v>7</v>
      </c>
      <c r="F50" s="3" t="s">
        <v>13</v>
      </c>
      <c r="G50" s="3">
        <v>1</v>
      </c>
      <c r="H50" s="3">
        <v>1</v>
      </c>
      <c r="I50" s="5">
        <v>1</v>
      </c>
      <c r="J50"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7C1</v>
      </c>
      <c r="K50"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7C1.1</v>
      </c>
      <c r="L50"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7C1.1.1</v>
      </c>
      <c r="M50" s="4" t="str">
        <f>IF(ISERROR(_xlfn.XLOOKUP(LabLookup[[#This Row],[TopicID]],TopicLookup[TopicID],TopicLookup[TopicTitle])),"",_xlfn.XLOOKUP(LabLookup[[#This Row],[TopicID]],TopicLookup[TopicID],TopicLookup[TopicTitle]))</f>
        <v>Introduction To Science</v>
      </c>
      <c r="N50" s="5" t="str">
        <f>IF(ISERROR(_xlfn.XLOOKUP(LabLookup[[#This Row],[LessonID]],LessonLookup[LessonID],LessonLookup[LessonTitle])),"",_xlfn.XLOOKUP(LabLookup[[#This Row],[LessonID]],LessonLookup[LessonID],LessonLookup[LessonTitle]))</f>
        <v>Safety in the Lab</v>
      </c>
      <c r="O50" s="8" t="s">
        <v>2375</v>
      </c>
      <c r="P50" s="7"/>
      <c r="Q50" s="4" t="s">
        <v>2456</v>
      </c>
      <c r="R50" s="2" t="s">
        <v>2457</v>
      </c>
      <c r="S50" s="2" t="s">
        <v>2458</v>
      </c>
    </row>
    <row r="51" spans="1:20" ht="14.65" customHeight="1" x14ac:dyDescent="0.25">
      <c r="A51" s="7" t="str">
        <f>_xlfn.XLOOKUP(LabLookup[[#This Row],[TopicID]],TopicLookup[TopicID],TopicLookup[SyllabusSubject])</f>
        <v>Science</v>
      </c>
      <c r="B51" s="5">
        <f>_xlfn.XLOOKUP(LabLookup[[#This Row],[TopicID]],TopicLookup[TopicID],TopicLookup[SyllabusKeyStage])</f>
        <v>3</v>
      </c>
      <c r="C51" s="1" t="str">
        <f>_xlfn.XLOOKUP(LabLookup[[#This Row],[TopicID]],topics!I:I,topics!D:D)</f>
        <v>KS3.Science</v>
      </c>
      <c r="D51" s="1" t="str">
        <f>_xlfn.XLOOKUP(LabLookup[[#This Row],[TopicID]],topics!I:I,topics!E:E)</f>
        <v>Y7.Science</v>
      </c>
      <c r="E51" s="4">
        <v>7</v>
      </c>
      <c r="F51" s="3" t="s">
        <v>13</v>
      </c>
      <c r="G51" s="3" t="s">
        <v>5</v>
      </c>
      <c r="H51" s="3">
        <v>2</v>
      </c>
      <c r="I51" s="5">
        <v>1</v>
      </c>
      <c r="J51"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7C1</v>
      </c>
      <c r="K51"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7C1.2</v>
      </c>
      <c r="L51"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7C1.2.1</v>
      </c>
      <c r="M51" s="4" t="str">
        <f>IF(ISERROR(_xlfn.XLOOKUP(LabLookup[[#This Row],[TopicID]],TopicLookup[TopicID],TopicLookup[TopicTitle])),"",_xlfn.XLOOKUP(LabLookup[[#This Row],[TopicID]],TopicLookup[TopicID],TopicLookup[TopicTitle]))</f>
        <v>Introduction To Science</v>
      </c>
      <c r="N51" s="5" t="str">
        <f>IF(ISERROR(_xlfn.XLOOKUP(LabLookup[[#This Row],[LessonID]],LessonLookup[LessonID],LessonLookup[LessonTitle])),"",_xlfn.XLOOKUP(LabLookup[[#This Row],[LessonID]],LessonLookup[LessonID],LessonLookup[LessonTitle]))</f>
        <v>Lab Equipment</v>
      </c>
      <c r="O51" s="8" t="s">
        <v>2375</v>
      </c>
      <c r="P51" s="7"/>
      <c r="Q51" s="4" t="s">
        <v>2459</v>
      </c>
      <c r="R51" s="2" t="s">
        <v>2460</v>
      </c>
      <c r="S51" s="2" t="s">
        <v>2461</v>
      </c>
    </row>
    <row r="52" spans="1:20" ht="14.65" customHeight="1" x14ac:dyDescent="0.25">
      <c r="A52" s="7" t="str">
        <f>_xlfn.XLOOKUP(LabLookup[[#This Row],[TopicID]],TopicLookup[TopicID],TopicLookup[SyllabusSubject])</f>
        <v>Science</v>
      </c>
      <c r="B52" s="5">
        <f>_xlfn.XLOOKUP(LabLookup[[#This Row],[TopicID]],TopicLookup[TopicID],TopicLookup[SyllabusKeyStage])</f>
        <v>3</v>
      </c>
      <c r="C52" s="1" t="str">
        <f>_xlfn.XLOOKUP(LabLookup[[#This Row],[TopicID]],topics!I:I,topics!D:D)</f>
        <v>KS3.Science</v>
      </c>
      <c r="D52" s="1" t="str">
        <f>_xlfn.XLOOKUP(LabLookup[[#This Row],[TopicID]],topics!I:I,topics!E:E)</f>
        <v>Y7.Science</v>
      </c>
      <c r="E52" s="4">
        <v>7</v>
      </c>
      <c r="F52" s="3" t="s">
        <v>13</v>
      </c>
      <c r="G52" s="3">
        <v>1</v>
      </c>
      <c r="H52" s="3">
        <v>2</v>
      </c>
      <c r="I52" s="5">
        <v>2</v>
      </c>
      <c r="J52"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7C1</v>
      </c>
      <c r="K52"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7C1.2</v>
      </c>
      <c r="L52"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7C1.2.2</v>
      </c>
      <c r="M52" s="4" t="str">
        <f>IF(ISERROR(_xlfn.XLOOKUP(LabLookup[[#This Row],[TopicID]],TopicLookup[TopicID],TopicLookup[TopicTitle])),"",_xlfn.XLOOKUP(LabLookup[[#This Row],[TopicID]],TopicLookup[TopicID],TopicLookup[TopicTitle]))</f>
        <v>Introduction To Science</v>
      </c>
      <c r="N52" s="5" t="str">
        <f>IF(ISERROR(_xlfn.XLOOKUP(LabLookup[[#This Row],[LessonID]],LessonLookup[LessonID],LessonLookup[LessonTitle])),"",_xlfn.XLOOKUP(LabLookup[[#This Row],[LessonID]],LessonLookup[LessonID],LessonLookup[LessonTitle]))</f>
        <v>Lab Equipment</v>
      </c>
      <c r="O52" s="8" t="s">
        <v>2375</v>
      </c>
      <c r="P52" s="7"/>
      <c r="Q52" s="4" t="s">
        <v>2462</v>
      </c>
      <c r="R52" s="2" t="s">
        <v>2463</v>
      </c>
      <c r="S52" s="2" t="s">
        <v>2464</v>
      </c>
    </row>
    <row r="53" spans="1:20" ht="14.65" customHeight="1" x14ac:dyDescent="0.25">
      <c r="A53" s="7" t="str">
        <f>_xlfn.XLOOKUP(LabLookup[[#This Row],[TopicID]],TopicLookup[TopicID],TopicLookup[SyllabusSubject])</f>
        <v>Science</v>
      </c>
      <c r="B53" s="5">
        <f>_xlfn.XLOOKUP(LabLookup[[#This Row],[TopicID]],TopicLookup[TopicID],TopicLookup[SyllabusKeyStage])</f>
        <v>3</v>
      </c>
      <c r="C53" s="1" t="str">
        <f>_xlfn.XLOOKUP(LabLookup[[#This Row],[TopicID]],topics!I:I,topics!D:D)</f>
        <v>KS3.Science</v>
      </c>
      <c r="D53" s="1" t="str">
        <f>_xlfn.XLOOKUP(LabLookup[[#This Row],[TopicID]],topics!I:I,topics!E:E)</f>
        <v>Y7.Science</v>
      </c>
      <c r="E53" s="4">
        <v>7</v>
      </c>
      <c r="F53" s="3" t="s">
        <v>13</v>
      </c>
      <c r="G53" s="3">
        <v>1</v>
      </c>
      <c r="H53" s="3">
        <v>3</v>
      </c>
      <c r="I53" s="5">
        <v>1</v>
      </c>
      <c r="J53"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7C1</v>
      </c>
      <c r="K53"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7C1.3</v>
      </c>
      <c r="L53"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7C1.3.1</v>
      </c>
      <c r="M53" s="4" t="str">
        <f>IF(ISERROR(_xlfn.XLOOKUP(LabLookup[[#This Row],[TopicID]],TopicLookup[TopicID],TopicLookup[TopicTitle])),"",_xlfn.XLOOKUP(LabLookup[[#This Row],[TopicID]],TopicLookup[TopicID],TopicLookup[TopicTitle]))</f>
        <v>Introduction To Science</v>
      </c>
      <c r="N53" s="5" t="str">
        <f>IF(ISERROR(_xlfn.XLOOKUP(LabLookup[[#This Row],[LessonID]],LessonLookup[LessonID],LessonLookup[LessonTitle])),"",_xlfn.XLOOKUP(LabLookup[[#This Row],[LessonID]],LessonLookup[LessonID],LessonLookup[LessonTitle]))</f>
        <v>Using a Bunsen burner</v>
      </c>
      <c r="O53" s="8" t="s">
        <v>2375</v>
      </c>
      <c r="P53" s="7"/>
      <c r="Q53" s="4" t="s">
        <v>2465</v>
      </c>
      <c r="R53" s="2" t="s">
        <v>2466</v>
      </c>
      <c r="S53" s="2" t="s">
        <v>2467</v>
      </c>
    </row>
    <row r="54" spans="1:20" ht="14.65" customHeight="1" x14ac:dyDescent="0.25">
      <c r="A54" s="7" t="str">
        <f>_xlfn.XLOOKUP(LabLookup[[#This Row],[TopicID]],TopicLookup[TopicID],TopicLookup[SyllabusSubject])</f>
        <v>Science</v>
      </c>
      <c r="B54" s="5">
        <f>_xlfn.XLOOKUP(LabLookup[[#This Row],[TopicID]],TopicLookup[TopicID],TopicLookup[SyllabusKeyStage])</f>
        <v>3</v>
      </c>
      <c r="C54" s="1" t="str">
        <f>_xlfn.XLOOKUP(LabLookup[[#This Row],[TopicID]],topics!I:I,topics!D:D)</f>
        <v>KS3.Science</v>
      </c>
      <c r="D54" s="1" t="str">
        <f>_xlfn.XLOOKUP(LabLookup[[#This Row],[TopicID]],topics!I:I,topics!E:E)</f>
        <v>Y7.Science</v>
      </c>
      <c r="E54" s="4">
        <v>7</v>
      </c>
      <c r="F54" s="3" t="s">
        <v>13</v>
      </c>
      <c r="G54" s="3">
        <v>1</v>
      </c>
      <c r="H54" s="3">
        <v>4</v>
      </c>
      <c r="I54" s="5">
        <v>1</v>
      </c>
      <c r="J54"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7C1</v>
      </c>
      <c r="K54"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7C1.4</v>
      </c>
      <c r="L54"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7C1.4.1</v>
      </c>
      <c r="M54" s="4" t="str">
        <f>IF(ISERROR(_xlfn.XLOOKUP(LabLookup[[#This Row],[TopicID]],TopicLookup[TopicID],TopicLookup[TopicTitle])),"",_xlfn.XLOOKUP(LabLookup[[#This Row],[TopicID]],TopicLookup[TopicID],TopicLookup[TopicTitle]))</f>
        <v>Introduction To Science</v>
      </c>
      <c r="N54" s="5" t="str">
        <f>IF(ISERROR(_xlfn.XLOOKUP(LabLookup[[#This Row],[LessonID]],LessonLookup[LessonID],LessonLookup[LessonTitle])),"",_xlfn.XLOOKUP(LabLookup[[#This Row],[LessonID]],LessonLookup[LessonID],LessonLookup[LessonTitle]))</f>
        <v>Heating Water</v>
      </c>
      <c r="O54" s="8" t="s">
        <v>2375</v>
      </c>
      <c r="P54" s="7"/>
      <c r="Q54" s="4" t="s">
        <v>2468</v>
      </c>
      <c r="R54" s="2" t="s">
        <v>2469</v>
      </c>
      <c r="S54" s="2" t="s">
        <v>2470</v>
      </c>
    </row>
    <row r="55" spans="1:20" ht="14.65" customHeight="1" x14ac:dyDescent="0.25">
      <c r="A55" s="7" t="str">
        <f>_xlfn.XLOOKUP(LabLookup[[#This Row],[TopicID]],TopicLookup[TopicID],TopicLookup[SyllabusSubject])</f>
        <v>Science</v>
      </c>
      <c r="B55" s="5">
        <f>_xlfn.XLOOKUP(LabLookup[[#This Row],[TopicID]],TopicLookup[TopicID],TopicLookup[SyllabusKeyStage])</f>
        <v>3</v>
      </c>
      <c r="C55" s="1" t="str">
        <f>_xlfn.XLOOKUP(LabLookup[[#This Row],[TopicID]],topics!I:I,topics!D:D)</f>
        <v>KS3.Science</v>
      </c>
      <c r="D55" s="1" t="str">
        <f>_xlfn.XLOOKUP(LabLookup[[#This Row],[TopicID]],topics!I:I,topics!E:E)</f>
        <v>Y7.Science</v>
      </c>
      <c r="E55" s="4">
        <v>7</v>
      </c>
      <c r="F55" s="3" t="s">
        <v>13</v>
      </c>
      <c r="G55" s="3">
        <v>1</v>
      </c>
      <c r="H55" s="3">
        <v>5</v>
      </c>
      <c r="I55" s="5">
        <v>1</v>
      </c>
      <c r="J55"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7C1</v>
      </c>
      <c r="K55"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7C1.5</v>
      </c>
      <c r="L55"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7C1.5.1</v>
      </c>
      <c r="M55" s="4" t="str">
        <f>IF(ISERROR(_xlfn.XLOOKUP(LabLookup[[#This Row],[TopicID]],TopicLookup[TopicID],TopicLookup[TopicTitle])),"",_xlfn.XLOOKUP(LabLookup[[#This Row],[TopicID]],TopicLookup[TopicID],TopicLookup[TopicTitle]))</f>
        <v>Introduction To Science</v>
      </c>
      <c r="N55" s="5" t="str">
        <f>IF(ISERROR(_xlfn.XLOOKUP(LabLookup[[#This Row],[LessonID]],LessonLookup[LessonID],LessonLookup[LessonTitle])),"",_xlfn.XLOOKUP(LabLookup[[#This Row],[LessonID]],LessonLookup[LessonID],LessonLookup[LessonTitle]))</f>
        <v>Identify Variables</v>
      </c>
      <c r="O55" s="8" t="s">
        <v>2375</v>
      </c>
      <c r="P55" s="7"/>
      <c r="Q55" s="4" t="s">
        <v>2471</v>
      </c>
      <c r="R55" s="2" t="s">
        <v>2472</v>
      </c>
      <c r="S55" s="2" t="s">
        <v>2473</v>
      </c>
    </row>
    <row r="56" spans="1:20" ht="14.65" customHeight="1" x14ac:dyDescent="0.25">
      <c r="A56" s="7" t="str">
        <f>_xlfn.XLOOKUP(LabLookup[[#This Row],[TopicID]],TopicLookup[TopicID],TopicLookup[SyllabusSubject])</f>
        <v>Science</v>
      </c>
      <c r="B56" s="5">
        <f>_xlfn.XLOOKUP(LabLookup[[#This Row],[TopicID]],TopicLookup[TopicID],TopicLookup[SyllabusKeyStage])</f>
        <v>3</v>
      </c>
      <c r="C56" s="1" t="str">
        <f>_xlfn.XLOOKUP(LabLookup[[#This Row],[TopicID]],topics!I:I,topics!D:D)</f>
        <v>KS3.Science</v>
      </c>
      <c r="D56" s="1" t="str">
        <f>_xlfn.XLOOKUP(LabLookup[[#This Row],[TopicID]],topics!I:I,topics!E:E)</f>
        <v>Y7.Science</v>
      </c>
      <c r="E56" s="4">
        <v>7</v>
      </c>
      <c r="F56" s="3" t="s">
        <v>13</v>
      </c>
      <c r="G56" s="3">
        <v>1</v>
      </c>
      <c r="H56" s="3">
        <v>6</v>
      </c>
      <c r="I56" s="5">
        <v>1</v>
      </c>
      <c r="J56"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7C1</v>
      </c>
      <c r="K56"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7C1.6</v>
      </c>
      <c r="L56"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7C1.6.1</v>
      </c>
      <c r="M56" s="4" t="str">
        <f>IF(ISERROR(_xlfn.XLOOKUP(LabLookup[[#This Row],[TopicID]],TopicLookup[TopicID],TopicLookup[TopicTitle])),"",_xlfn.XLOOKUP(LabLookup[[#This Row],[TopicID]],TopicLookup[TopicID],TopicLookup[TopicTitle]))</f>
        <v>Introduction To Science</v>
      </c>
      <c r="N56" s="5" t="str">
        <f>IF(ISERROR(_xlfn.XLOOKUP(LabLookup[[#This Row],[LessonID]],LessonLookup[LessonID],LessonLookup[LessonTitle])),"",_xlfn.XLOOKUP(LabLookup[[#This Row],[LessonID]],LessonLookup[LessonID],LessonLookup[LessonTitle]))</f>
        <v>Working with scientific data</v>
      </c>
      <c r="O56" s="8"/>
      <c r="P56" s="7"/>
      <c r="Q56" s="4"/>
    </row>
    <row r="57" spans="1:20" ht="14.65" customHeight="1" x14ac:dyDescent="0.25">
      <c r="A57" s="7" t="str">
        <f>_xlfn.XLOOKUP(LabLookup[[#This Row],[TopicID]],TopicLookup[TopicID],TopicLookup[SyllabusSubject])</f>
        <v>Science</v>
      </c>
      <c r="B57" s="5">
        <f>_xlfn.XLOOKUP(LabLookup[[#This Row],[TopicID]],TopicLookup[TopicID],TopicLookup[SyllabusKeyStage])</f>
        <v>3</v>
      </c>
      <c r="C57" s="1" t="str">
        <f>_xlfn.XLOOKUP(LabLookup[[#This Row],[TopicID]],topics!I:I,topics!D:D)</f>
        <v>KS3.Science</v>
      </c>
      <c r="D57" s="1" t="str">
        <f>_xlfn.XLOOKUP(LabLookup[[#This Row],[TopicID]],topics!I:I,topics!E:E)</f>
        <v>Y7.Science</v>
      </c>
      <c r="E57" s="4">
        <v>7</v>
      </c>
      <c r="F57" s="3" t="s">
        <v>13</v>
      </c>
      <c r="G57" s="3">
        <v>1</v>
      </c>
      <c r="H57" s="3">
        <v>7</v>
      </c>
      <c r="I57" s="5">
        <v>1</v>
      </c>
      <c r="J57"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7C1</v>
      </c>
      <c r="K57"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7C1.7</v>
      </c>
      <c r="L57"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7C1.7.1</v>
      </c>
      <c r="M57" s="4" t="str">
        <f>IF(ISERROR(_xlfn.XLOOKUP(LabLookup[[#This Row],[TopicID]],TopicLookup[TopicID],TopicLookup[TopicTitle])),"",_xlfn.XLOOKUP(LabLookup[[#This Row],[TopicID]],TopicLookup[TopicID],TopicLookup[TopicTitle]))</f>
        <v>Introduction To Science</v>
      </c>
      <c r="N57" s="5" t="str">
        <f>IF(ISERROR(_xlfn.XLOOKUP(LabLookup[[#This Row],[LessonID]],LessonLookup[LessonID],LessonLookup[LessonTitle])),"",_xlfn.XLOOKUP(LabLookup[[#This Row],[LessonID]],LessonLookup[LessonID],LessonLookup[LessonTitle]))</f>
        <v>Drawing a bar chart</v>
      </c>
      <c r="O57" s="8" t="s">
        <v>2375</v>
      </c>
      <c r="P57" s="7"/>
      <c r="Q57" s="4" t="s">
        <v>2474</v>
      </c>
      <c r="R57" s="2" t="s">
        <v>2475</v>
      </c>
      <c r="S57" s="2" t="s">
        <v>2476</v>
      </c>
    </row>
    <row r="58" spans="1:20" ht="14.65" customHeight="1" x14ac:dyDescent="0.25">
      <c r="A58" s="7" t="str">
        <f>_xlfn.XLOOKUP(LabLookup[[#This Row],[TopicID]],TopicLookup[TopicID],TopicLookup[SyllabusSubject])</f>
        <v>Science</v>
      </c>
      <c r="B58" s="5">
        <f>_xlfn.XLOOKUP(LabLookup[[#This Row],[TopicID]],TopicLookup[TopicID],TopicLookup[SyllabusKeyStage])</f>
        <v>3</v>
      </c>
      <c r="C58" s="1" t="str">
        <f>_xlfn.XLOOKUP(LabLookup[[#This Row],[TopicID]],topics!I:I,topics!D:D)</f>
        <v>KS3.Science</v>
      </c>
      <c r="D58" s="1" t="str">
        <f>_xlfn.XLOOKUP(LabLookup[[#This Row],[TopicID]],topics!I:I,topics!E:E)</f>
        <v>Y7.Science</v>
      </c>
      <c r="E58" s="4">
        <v>7</v>
      </c>
      <c r="F58" s="3" t="s">
        <v>13</v>
      </c>
      <c r="G58" s="3">
        <v>1</v>
      </c>
      <c r="H58" s="3">
        <v>8</v>
      </c>
      <c r="I58" s="5">
        <v>1</v>
      </c>
      <c r="J58"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7C1</v>
      </c>
      <c r="K58"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7C1.8</v>
      </c>
      <c r="L58"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7C1.8.1</v>
      </c>
      <c r="M58" s="4" t="str">
        <f>IF(ISERROR(_xlfn.XLOOKUP(LabLookup[[#This Row],[TopicID]],TopicLookup[TopicID],TopicLookup[TopicTitle])),"",_xlfn.XLOOKUP(LabLookup[[#This Row],[TopicID]],TopicLookup[TopicID],TopicLookup[TopicTitle]))</f>
        <v>Introduction To Science</v>
      </c>
      <c r="N58" s="5" t="str">
        <f>IF(ISERROR(_xlfn.XLOOKUP(LabLookup[[#This Row],[LessonID]],LessonLookup[LessonID],LessonLookup[LessonTitle])),"",_xlfn.XLOOKUP(LabLookup[[#This Row],[LessonID]],LessonLookup[LessonID],LessonLookup[LessonTitle]))</f>
        <v>Drawing a scatter graph</v>
      </c>
      <c r="O58" s="8" t="s">
        <v>2375</v>
      </c>
      <c r="P58" s="7"/>
      <c r="Q58" s="4" t="s">
        <v>2477</v>
      </c>
      <c r="R58" s="2" t="s">
        <v>2478</v>
      </c>
      <c r="S58" s="2" t="s">
        <v>2479</v>
      </c>
    </row>
    <row r="59" spans="1:20" ht="14.65" customHeight="1" x14ac:dyDescent="0.25">
      <c r="A59" s="7" t="str">
        <f>_xlfn.XLOOKUP(LabLookup[[#This Row],[TopicID]],TopicLookup[TopicID],TopicLookup[SyllabusSubject])</f>
        <v>Science</v>
      </c>
      <c r="B59" s="5">
        <f>_xlfn.XLOOKUP(LabLookup[[#This Row],[TopicID]],TopicLookup[TopicID],TopicLookup[SyllabusKeyStage])</f>
        <v>3</v>
      </c>
      <c r="C59" s="1" t="str">
        <f>_xlfn.XLOOKUP(LabLookup[[#This Row],[TopicID]],topics!I:I,topics!D:D)</f>
        <v>KS3.Science</v>
      </c>
      <c r="D59" s="1" t="str">
        <f>_xlfn.XLOOKUP(LabLookup[[#This Row],[TopicID]],topics!I:I,topics!E:E)</f>
        <v>Y7.Science</v>
      </c>
      <c r="E59" s="4">
        <v>7</v>
      </c>
      <c r="F59" s="3" t="s">
        <v>13</v>
      </c>
      <c r="G59" s="3">
        <v>1</v>
      </c>
      <c r="H59" s="3">
        <v>9</v>
      </c>
      <c r="I59" s="5">
        <v>1</v>
      </c>
      <c r="J59"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7C1</v>
      </c>
      <c r="K59"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7C1.9</v>
      </c>
      <c r="L59"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7C1.9.1</v>
      </c>
      <c r="M59" s="4" t="str">
        <f>IF(ISERROR(_xlfn.XLOOKUP(LabLookup[[#This Row],[TopicID]],TopicLookup[TopicID],TopicLookup[TopicTitle])),"",_xlfn.XLOOKUP(LabLookup[[#This Row],[TopicID]],TopicLookup[TopicID],TopicLookup[TopicTitle]))</f>
        <v>Introduction To Science</v>
      </c>
      <c r="N59" s="5" t="str">
        <f>IF(ISERROR(_xlfn.XLOOKUP(LabLookup[[#This Row],[LessonID]],LessonLookup[LessonID],LessonLookup[LessonTitle])),"",_xlfn.XLOOKUP(LabLookup[[#This Row],[LessonID]],LessonLookup[LessonID],LessonLookup[LessonTitle]))</f>
        <v>Write a Method</v>
      </c>
      <c r="O59" s="8" t="s">
        <v>2375</v>
      </c>
      <c r="P59" s="7"/>
      <c r="Q59" s="4" t="s">
        <v>2480</v>
      </c>
      <c r="R59" s="2" t="s">
        <v>2481</v>
      </c>
      <c r="S59" s="2" t="s">
        <v>2482</v>
      </c>
    </row>
    <row r="60" spans="1:20" ht="14.65" customHeight="1" x14ac:dyDescent="0.25">
      <c r="A60" s="7" t="str">
        <f>_xlfn.XLOOKUP(LabLookup[[#This Row],[TopicID]],TopicLookup[TopicID],TopicLookup[SyllabusSubject])</f>
        <v>Science</v>
      </c>
      <c r="B60" s="5">
        <f>_xlfn.XLOOKUP(LabLookup[[#This Row],[TopicID]],TopicLookup[TopicID],TopicLookup[SyllabusKeyStage])</f>
        <v>3</v>
      </c>
      <c r="C60" s="1" t="str">
        <f>_xlfn.XLOOKUP(LabLookup[[#This Row],[TopicID]],topics!I:I,topics!D:D)</f>
        <v>KS3.Science</v>
      </c>
      <c r="D60" s="1" t="str">
        <f>_xlfn.XLOOKUP(LabLookup[[#This Row],[TopicID]],topics!I:I,topics!E:E)</f>
        <v>Y7.Science</v>
      </c>
      <c r="E60" s="4">
        <v>7</v>
      </c>
      <c r="F60" s="3" t="s">
        <v>13</v>
      </c>
      <c r="G60" s="3" t="s">
        <v>5</v>
      </c>
      <c r="H60" s="3">
        <v>9</v>
      </c>
      <c r="I60" s="5">
        <v>2</v>
      </c>
      <c r="J60"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7C1</v>
      </c>
      <c r="K60"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7C1.9</v>
      </c>
      <c r="L60"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7C1.9.2</v>
      </c>
      <c r="M60" s="4" t="str">
        <f>IF(ISERROR(_xlfn.XLOOKUP(LabLookup[[#This Row],[TopicID]],TopicLookup[TopicID],TopicLookup[TopicTitle])),"",_xlfn.XLOOKUP(LabLookup[[#This Row],[TopicID]],TopicLookup[TopicID],TopicLookup[TopicTitle]))</f>
        <v>Introduction To Science</v>
      </c>
      <c r="N60" s="5" t="str">
        <f>IF(ISERROR(_xlfn.XLOOKUP(LabLookup[[#This Row],[LessonID]],LessonLookup[LessonID],LessonLookup[LessonTitle])),"",_xlfn.XLOOKUP(LabLookup[[#This Row],[LessonID]],LessonLookup[LessonID],LessonLookup[LessonTitle]))</f>
        <v>Write a Method</v>
      </c>
      <c r="O60" s="8" t="s">
        <v>2375</v>
      </c>
      <c r="P60" s="7"/>
      <c r="Q60" s="4" t="s">
        <v>2483</v>
      </c>
      <c r="R60" s="2" t="s">
        <v>2484</v>
      </c>
      <c r="S60" s="2" t="s">
        <v>2485</v>
      </c>
    </row>
    <row r="61" spans="1:20" ht="14.65" customHeight="1" x14ac:dyDescent="0.25">
      <c r="A61" s="7" t="str">
        <f>_xlfn.XLOOKUP(LabLookup[[#This Row],[TopicID]],TopicLookup[TopicID],TopicLookup[SyllabusSubject])</f>
        <v>Science</v>
      </c>
      <c r="B61" s="5">
        <f>_xlfn.XLOOKUP(LabLookup[[#This Row],[TopicID]],TopicLookup[TopicID],TopicLookup[SyllabusKeyStage])</f>
        <v>3</v>
      </c>
      <c r="C61" s="1" t="str">
        <f>_xlfn.XLOOKUP(LabLookup[[#This Row],[TopicID]],topics!I:I,topics!D:D)</f>
        <v>KS3.Science</v>
      </c>
      <c r="D61" s="1" t="str">
        <f>_xlfn.XLOOKUP(LabLookup[[#This Row],[TopicID]],topics!I:I,topics!E:E)</f>
        <v>Y7.Science</v>
      </c>
      <c r="E61" s="4">
        <v>7</v>
      </c>
      <c r="F61" s="3" t="s">
        <v>13</v>
      </c>
      <c r="G61" s="3">
        <v>1</v>
      </c>
      <c r="H61" s="3">
        <v>10</v>
      </c>
      <c r="I61" s="5">
        <v>1</v>
      </c>
      <c r="J61"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7C1</v>
      </c>
      <c r="K61"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7C1.10</v>
      </c>
      <c r="L61"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7C1.10.1</v>
      </c>
      <c r="M61" s="4" t="str">
        <f>IF(ISERROR(_xlfn.XLOOKUP(LabLookup[[#This Row],[TopicID]],TopicLookup[TopicID],TopicLookup[TopicTitle])),"",_xlfn.XLOOKUP(LabLookup[[#This Row],[TopicID]],TopicLookup[TopicID],TopicLookup[TopicTitle]))</f>
        <v>Introduction To Science</v>
      </c>
      <c r="N61" s="5" t="str">
        <f>IF(ISERROR(_xlfn.XLOOKUP(LabLookup[[#This Row],[LessonID]],LessonLookup[LessonID],LessonLookup[LessonTitle])),"",_xlfn.XLOOKUP(LabLookup[[#This Row],[LessonID]],LessonLookup[LessonID],LessonLookup[LessonTitle]))</f>
        <v/>
      </c>
      <c r="O61" s="8"/>
      <c r="P61" s="7"/>
      <c r="Q61" s="4"/>
    </row>
    <row r="62" spans="1:20" ht="14.65" customHeight="1" x14ac:dyDescent="0.25">
      <c r="A62" s="7" t="str">
        <f>_xlfn.XLOOKUP(LabLookup[[#This Row],[TopicID]],TopicLookup[TopicID],TopicLookup[SyllabusSubject])</f>
        <v>Science</v>
      </c>
      <c r="B62" s="5">
        <f>_xlfn.XLOOKUP(LabLookup[[#This Row],[TopicID]],TopicLookup[TopicID],TopicLookup[SyllabusKeyStage])</f>
        <v>3</v>
      </c>
      <c r="C62" s="1" t="str">
        <f>_xlfn.XLOOKUP(LabLookup[[#This Row],[TopicID]],topics!I:I,topics!D:D)</f>
        <v>KS3.Science</v>
      </c>
      <c r="D62" s="1" t="str">
        <f>_xlfn.XLOOKUP(LabLookup[[#This Row],[TopicID]],topics!I:I,topics!E:E)</f>
        <v>Y7.Science</v>
      </c>
      <c r="E62" s="4">
        <v>7</v>
      </c>
      <c r="F62" s="3" t="s">
        <v>13</v>
      </c>
      <c r="G62" s="3">
        <v>2</v>
      </c>
      <c r="H62" s="3">
        <v>1</v>
      </c>
      <c r="I62" s="5">
        <v>1</v>
      </c>
      <c r="J62"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7C2</v>
      </c>
      <c r="K62"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7C2.1</v>
      </c>
      <c r="L62"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7C2.1.1</v>
      </c>
      <c r="M62" s="4" t="str">
        <f>IF(ISERROR(_xlfn.XLOOKUP(LabLookup[[#This Row],[TopicID]],TopicLookup[TopicID],TopicLookup[TopicTitle])),"",_xlfn.XLOOKUP(LabLookup[[#This Row],[TopicID]],TopicLookup[TopicID],TopicLookup[TopicTitle]))</f>
        <v>States Of Matter And Dissolving</v>
      </c>
      <c r="N62" s="5" t="str">
        <f>IF(ISERROR(_xlfn.XLOOKUP(LabLookup[[#This Row],[LessonID]],LessonLookup[LessonID],LessonLookup[LessonTitle])),"",_xlfn.XLOOKUP(LabLookup[[#This Row],[LessonID]],LessonLookup[LessonID],LessonLookup[LessonTitle]))</f>
        <v>States of matter</v>
      </c>
      <c r="O62" s="8" t="s">
        <v>2375</v>
      </c>
      <c r="P62" s="7"/>
      <c r="Q62" s="4" t="s">
        <v>2486</v>
      </c>
      <c r="R62" s="2" t="s">
        <v>2487</v>
      </c>
      <c r="S62" s="2" t="s">
        <v>2488</v>
      </c>
    </row>
    <row r="63" spans="1:20" ht="14.65" customHeight="1" x14ac:dyDescent="0.25">
      <c r="A63" s="7" t="str">
        <f>_xlfn.XLOOKUP(LabLookup[[#This Row],[TopicID]],TopicLookup[TopicID],TopicLookup[SyllabusSubject])</f>
        <v>Science</v>
      </c>
      <c r="B63" s="5">
        <f>_xlfn.XLOOKUP(LabLookup[[#This Row],[TopicID]],TopicLookup[TopicID],TopicLookup[SyllabusKeyStage])</f>
        <v>3</v>
      </c>
      <c r="C63" s="1" t="str">
        <f>_xlfn.XLOOKUP(LabLookup[[#This Row],[TopicID]],topics!I:I,topics!D:D)</f>
        <v>KS3.Science</v>
      </c>
      <c r="D63" s="1" t="str">
        <f>_xlfn.XLOOKUP(LabLookup[[#This Row],[TopicID]],topics!I:I,topics!E:E)</f>
        <v>Y7.Science</v>
      </c>
      <c r="E63" s="4">
        <v>7</v>
      </c>
      <c r="F63" s="3" t="s">
        <v>13</v>
      </c>
      <c r="G63" s="3">
        <v>2</v>
      </c>
      <c r="H63" s="3">
        <v>2</v>
      </c>
      <c r="I63" s="5">
        <v>1</v>
      </c>
      <c r="J63"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7C2</v>
      </c>
      <c r="K63"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7C2.2</v>
      </c>
      <c r="L63"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7C2.2.1</v>
      </c>
      <c r="M63" s="4" t="str">
        <f>IF(ISERROR(_xlfn.XLOOKUP(LabLookup[[#This Row],[TopicID]],TopicLookup[TopicID],TopicLookup[TopicTitle])),"",_xlfn.XLOOKUP(LabLookup[[#This Row],[TopicID]],TopicLookup[TopicID],TopicLookup[TopicTitle]))</f>
        <v>States Of Matter And Dissolving</v>
      </c>
      <c r="N63" s="5" t="str">
        <f>IF(ISERROR(_xlfn.XLOOKUP(LabLookup[[#This Row],[LessonID]],LessonLookup[LessonID],LessonLookup[LessonTitle])),"",_xlfn.XLOOKUP(LabLookup[[#This Row],[LessonID]],LessonLookup[LessonID],LessonLookup[LessonTitle]))</f>
        <v>Properties of fluids and diffusion</v>
      </c>
      <c r="O63" s="8"/>
      <c r="P63" s="7" t="s">
        <v>2375</v>
      </c>
      <c r="Q63" s="4" t="s">
        <v>2489</v>
      </c>
      <c r="R63" s="2" t="s">
        <v>2490</v>
      </c>
      <c r="S63" s="2" t="s">
        <v>2491</v>
      </c>
    </row>
    <row r="64" spans="1:20" ht="14.65" customHeight="1" x14ac:dyDescent="0.25">
      <c r="A64" s="7" t="str">
        <f>_xlfn.XLOOKUP(LabLookup[[#This Row],[TopicID]],TopicLookup[TopicID],TopicLookup[SyllabusSubject])</f>
        <v>Science</v>
      </c>
      <c r="B64" s="5">
        <f>_xlfn.XLOOKUP(LabLookup[[#This Row],[TopicID]],TopicLookup[TopicID],TopicLookup[SyllabusKeyStage])</f>
        <v>3</v>
      </c>
      <c r="C64" s="1" t="str">
        <f>_xlfn.XLOOKUP(LabLookup[[#This Row],[TopicID]],topics!I:I,topics!D:D)</f>
        <v>KS3.Science</v>
      </c>
      <c r="D64" s="1" t="str">
        <f>_xlfn.XLOOKUP(LabLookup[[#This Row],[TopicID]],topics!I:I,topics!E:E)</f>
        <v>Y7.Science</v>
      </c>
      <c r="E64" s="4">
        <v>7</v>
      </c>
      <c r="F64" s="3" t="s">
        <v>13</v>
      </c>
      <c r="G64" s="3">
        <v>2</v>
      </c>
      <c r="H64" s="3">
        <v>3</v>
      </c>
      <c r="I64" s="5">
        <v>1</v>
      </c>
      <c r="J64"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7C2</v>
      </c>
      <c r="K64"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7C2.3</v>
      </c>
      <c r="L64"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7C2.3.1</v>
      </c>
      <c r="M64" s="4" t="str">
        <f>IF(ISERROR(_xlfn.XLOOKUP(LabLookup[[#This Row],[TopicID]],TopicLookup[TopicID],TopicLookup[TopicTitle])),"",_xlfn.XLOOKUP(LabLookup[[#This Row],[TopicID]],TopicLookup[TopicID],TopicLookup[TopicTitle]))</f>
        <v>States Of Matter And Dissolving</v>
      </c>
      <c r="N64" s="5" t="str">
        <f>IF(ISERROR(_xlfn.XLOOKUP(LabLookup[[#This Row],[LessonID]],LessonLookup[LessonID],LessonLookup[LessonTitle])),"",_xlfn.XLOOKUP(LabLookup[[#This Row],[LessonID]],LessonLookup[LessonID],LessonLookup[LessonTitle]))</f>
        <v>Testing for gases</v>
      </c>
      <c r="O64" s="8" t="s">
        <v>2375</v>
      </c>
      <c r="P64" s="7"/>
      <c r="Q64" s="4" t="s">
        <v>2492</v>
      </c>
      <c r="R64" s="2" t="s">
        <v>2493</v>
      </c>
      <c r="S64" s="2" t="s">
        <v>2494</v>
      </c>
    </row>
    <row r="65" spans="1:19" ht="14.65" customHeight="1" x14ac:dyDescent="0.25">
      <c r="A65" s="7" t="str">
        <f>_xlfn.XLOOKUP(LabLookup[[#This Row],[TopicID]],TopicLookup[TopicID],TopicLookup[SyllabusSubject])</f>
        <v>Science</v>
      </c>
      <c r="B65" s="5">
        <f>_xlfn.XLOOKUP(LabLookup[[#This Row],[TopicID]],TopicLookup[TopicID],TopicLookup[SyllabusKeyStage])</f>
        <v>3</v>
      </c>
      <c r="C65" s="1" t="str">
        <f>_xlfn.XLOOKUP(LabLookup[[#This Row],[TopicID]],topics!I:I,topics!D:D)</f>
        <v>KS3.Science</v>
      </c>
      <c r="D65" s="1" t="str">
        <f>_xlfn.XLOOKUP(LabLookup[[#This Row],[TopicID]],topics!I:I,topics!E:E)</f>
        <v>Y7.Science</v>
      </c>
      <c r="E65" s="4">
        <v>7</v>
      </c>
      <c r="F65" s="3" t="s">
        <v>13</v>
      </c>
      <c r="G65" s="3">
        <v>2</v>
      </c>
      <c r="H65" s="3">
        <v>4</v>
      </c>
      <c r="I65" s="5">
        <v>1</v>
      </c>
      <c r="J65"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7C2</v>
      </c>
      <c r="K65"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7C2.4</v>
      </c>
      <c r="L65"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7C2.4.1</v>
      </c>
      <c r="M65" s="4" t="str">
        <f>IF(ISERROR(_xlfn.XLOOKUP(LabLookup[[#This Row],[TopicID]],TopicLookup[TopicID],TopicLookup[TopicTitle])),"",_xlfn.XLOOKUP(LabLookup[[#This Row],[TopicID]],TopicLookup[TopicID],TopicLookup[TopicTitle]))</f>
        <v>States Of Matter And Dissolving</v>
      </c>
      <c r="N65" s="5" t="str">
        <f>IF(ISERROR(_xlfn.XLOOKUP(LabLookup[[#This Row],[LessonID]],LessonLookup[LessonID],LessonLookup[LessonTitle])),"",_xlfn.XLOOKUP(LabLookup[[#This Row],[LessonID]],LessonLookup[LessonID],LessonLookup[LessonTitle]))</f>
        <v>Heating and Cooling curves</v>
      </c>
      <c r="O65" s="8"/>
      <c r="P65" s="7" t="s">
        <v>2375</v>
      </c>
      <c r="Q65" s="4" t="s">
        <v>2495</v>
      </c>
      <c r="R65" s="2" t="s">
        <v>2496</v>
      </c>
      <c r="S65" s="2" t="s">
        <v>2497</v>
      </c>
    </row>
    <row r="66" spans="1:19" ht="14.65" customHeight="1" x14ac:dyDescent="0.25">
      <c r="A66" s="7" t="str">
        <f>_xlfn.XLOOKUP(LabLookup[[#This Row],[TopicID]],TopicLookup[TopicID],TopicLookup[SyllabusSubject])</f>
        <v>Science</v>
      </c>
      <c r="B66" s="5">
        <f>_xlfn.XLOOKUP(LabLookup[[#This Row],[TopicID]],TopicLookup[TopicID],TopicLookup[SyllabusKeyStage])</f>
        <v>3</v>
      </c>
      <c r="C66" s="1" t="str">
        <f>_xlfn.XLOOKUP(LabLookup[[#This Row],[TopicID]],topics!I:I,topics!D:D)</f>
        <v>KS3.Science</v>
      </c>
      <c r="D66" s="1" t="str">
        <f>_xlfn.XLOOKUP(LabLookup[[#This Row],[TopicID]],topics!I:I,topics!E:E)</f>
        <v>Y7.Science</v>
      </c>
      <c r="E66" s="4">
        <v>7</v>
      </c>
      <c r="F66" s="3" t="s">
        <v>13</v>
      </c>
      <c r="G66" s="3">
        <v>2</v>
      </c>
      <c r="H66" s="3">
        <v>5</v>
      </c>
      <c r="I66" s="5">
        <v>1</v>
      </c>
      <c r="J66"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7C2</v>
      </c>
      <c r="K66"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7C2.5</v>
      </c>
      <c r="L66"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7C2.5.1</v>
      </c>
      <c r="M66" s="4" t="str">
        <f>IF(ISERROR(_xlfn.XLOOKUP(LabLookup[[#This Row],[TopicID]],TopicLookup[TopicID],TopicLookup[TopicTitle])),"",_xlfn.XLOOKUP(LabLookup[[#This Row],[TopicID]],TopicLookup[TopicID],TopicLookup[TopicTitle]))</f>
        <v>States Of Matter And Dissolving</v>
      </c>
      <c r="N66" s="5" t="str">
        <f>IF(ISERROR(_xlfn.XLOOKUP(LabLookup[[#This Row],[LessonID]],LessonLookup[LessonID],LessonLookup[LessonTitle])),"",_xlfn.XLOOKUP(LabLookup[[#This Row],[LessonID]],LessonLookup[LessonID],LessonLookup[LessonTitle]))</f>
        <v>Solubility</v>
      </c>
      <c r="O66" s="8" t="s">
        <v>2375</v>
      </c>
      <c r="P66" s="7"/>
      <c r="Q66" s="4" t="s">
        <v>2498</v>
      </c>
      <c r="R66" s="2" t="s">
        <v>2499</v>
      </c>
      <c r="S66" s="2" t="s">
        <v>2500</v>
      </c>
    </row>
    <row r="67" spans="1:19" ht="14.65" customHeight="1" x14ac:dyDescent="0.25">
      <c r="A67" s="7" t="str">
        <f>_xlfn.XLOOKUP(LabLookup[[#This Row],[TopicID]],TopicLookup[TopicID],TopicLookup[SyllabusSubject])</f>
        <v>Science</v>
      </c>
      <c r="B67" s="5">
        <f>_xlfn.XLOOKUP(LabLookup[[#This Row],[TopicID]],TopicLookup[TopicID],TopicLookup[SyllabusKeyStage])</f>
        <v>3</v>
      </c>
      <c r="C67" s="1" t="str">
        <f>_xlfn.XLOOKUP(LabLookup[[#This Row],[TopicID]],topics!I:I,topics!D:D)</f>
        <v>KS3.Science</v>
      </c>
      <c r="D67" s="1" t="str">
        <f>_xlfn.XLOOKUP(LabLookup[[#This Row],[TopicID]],topics!I:I,topics!E:E)</f>
        <v>Y7.Science</v>
      </c>
      <c r="E67" s="4">
        <v>7</v>
      </c>
      <c r="F67" s="3" t="s">
        <v>13</v>
      </c>
      <c r="G67" s="3">
        <v>2</v>
      </c>
      <c r="H67" s="3">
        <v>6</v>
      </c>
      <c r="I67" s="5">
        <v>1</v>
      </c>
      <c r="J67"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7C2</v>
      </c>
      <c r="K67"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7C2.6</v>
      </c>
      <c r="L67"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7C2.6.1</v>
      </c>
      <c r="M67" s="4" t="str">
        <f>IF(ISERROR(_xlfn.XLOOKUP(LabLookup[[#This Row],[TopicID]],TopicLookup[TopicID],TopicLookup[TopicTitle])),"",_xlfn.XLOOKUP(LabLookup[[#This Row],[TopicID]],TopicLookup[TopicID],TopicLookup[TopicTitle]))</f>
        <v>States Of Matter And Dissolving</v>
      </c>
      <c r="N67" s="5" t="str">
        <f>IF(ISERROR(_xlfn.XLOOKUP(LabLookup[[#This Row],[LessonID]],LessonLookup[LessonID],LessonLookup[LessonTitle])),"",_xlfn.XLOOKUP(LabLookup[[#This Row],[LessonID]],LessonLookup[LessonID],LessonLookup[LessonTitle]))</f>
        <v>Investigate Solubility</v>
      </c>
      <c r="O67" s="8" t="s">
        <v>2375</v>
      </c>
      <c r="P67" s="7"/>
      <c r="Q67" s="4" t="s">
        <v>2501</v>
      </c>
      <c r="R67" s="2" t="s">
        <v>2502</v>
      </c>
      <c r="S67" s="2" t="s">
        <v>2503</v>
      </c>
    </row>
    <row r="68" spans="1:19" ht="14.65" customHeight="1" x14ac:dyDescent="0.25">
      <c r="A68" s="7" t="str">
        <f>_xlfn.XLOOKUP(LabLookup[[#This Row],[TopicID]],TopicLookup[TopicID],TopicLookup[SyllabusSubject])</f>
        <v>Science</v>
      </c>
      <c r="B68" s="5">
        <f>_xlfn.XLOOKUP(LabLookup[[#This Row],[TopicID]],TopicLookup[TopicID],TopicLookup[SyllabusKeyStage])</f>
        <v>3</v>
      </c>
      <c r="C68" s="1" t="str">
        <f>_xlfn.XLOOKUP(LabLookup[[#This Row],[TopicID]],topics!I:I,topics!D:D)</f>
        <v>KS3.Science</v>
      </c>
      <c r="D68" s="1" t="str">
        <f>_xlfn.XLOOKUP(LabLookup[[#This Row],[TopicID]],topics!I:I,topics!E:E)</f>
        <v>Y7.Science</v>
      </c>
      <c r="E68" s="4">
        <v>7</v>
      </c>
      <c r="F68" s="3" t="s">
        <v>13</v>
      </c>
      <c r="G68" s="3">
        <v>2</v>
      </c>
      <c r="H68" s="3">
        <v>7</v>
      </c>
      <c r="I68" s="5">
        <v>1</v>
      </c>
      <c r="J68"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7C2</v>
      </c>
      <c r="K68"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7C2.7</v>
      </c>
      <c r="L68"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7C2.7.1</v>
      </c>
      <c r="M68" s="4" t="str">
        <f>IF(ISERROR(_xlfn.XLOOKUP(LabLookup[[#This Row],[TopicID]],TopicLookup[TopicID],TopicLookup[TopicTitle])),"",_xlfn.XLOOKUP(LabLookup[[#This Row],[TopicID]],TopicLookup[TopicID],TopicLookup[TopicTitle]))</f>
        <v>States Of Matter And Dissolving</v>
      </c>
      <c r="N68" s="5" t="str">
        <f>IF(ISERROR(_xlfn.XLOOKUP(LabLookup[[#This Row],[LessonID]],LessonLookup[LessonID],LessonLookup[LessonTitle])),"",_xlfn.XLOOKUP(LabLookup[[#This Row],[LessonID]],LessonLookup[LessonID],LessonLookup[LessonTitle]))</f>
        <v/>
      </c>
      <c r="O68" s="8" t="s">
        <v>2375</v>
      </c>
      <c r="P68" s="7"/>
      <c r="Q68" s="4" t="s">
        <v>2504</v>
      </c>
      <c r="R68" s="2" t="s">
        <v>2505</v>
      </c>
      <c r="S68" s="2" t="s">
        <v>2506</v>
      </c>
    </row>
    <row r="69" spans="1:19" ht="14.65" customHeight="1" x14ac:dyDescent="0.25">
      <c r="A69" s="7" t="str">
        <f>_xlfn.XLOOKUP(LabLookup[[#This Row],[TopicID]],TopicLookup[TopicID],TopicLookup[SyllabusSubject])</f>
        <v>Science</v>
      </c>
      <c r="B69" s="5">
        <f>_xlfn.XLOOKUP(LabLookup[[#This Row],[TopicID]],TopicLookup[TopicID],TopicLookup[SyllabusKeyStage])</f>
        <v>3</v>
      </c>
      <c r="C69" s="1" t="str">
        <f>_xlfn.XLOOKUP(LabLookup[[#This Row],[TopicID]],topics!I:I,topics!D:D)</f>
        <v>KS3.Science</v>
      </c>
      <c r="D69" s="1" t="str">
        <f>_xlfn.XLOOKUP(LabLookup[[#This Row],[TopicID]],topics!I:I,topics!E:E)</f>
        <v>Y7.Science</v>
      </c>
      <c r="E69" s="4">
        <v>7</v>
      </c>
      <c r="F69" s="3" t="s">
        <v>13</v>
      </c>
      <c r="G69" s="3">
        <v>2</v>
      </c>
      <c r="H69" s="3">
        <v>8</v>
      </c>
      <c r="I69" s="5">
        <v>1</v>
      </c>
      <c r="J69"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7C2</v>
      </c>
      <c r="K69"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7C2.8</v>
      </c>
      <c r="L69"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7C2.8.1</v>
      </c>
      <c r="M69" s="4" t="str">
        <f>IF(ISERROR(_xlfn.XLOOKUP(LabLookup[[#This Row],[TopicID]],TopicLookup[TopicID],TopicLookup[TopicTitle])),"",_xlfn.XLOOKUP(LabLookup[[#This Row],[TopicID]],TopicLookup[TopicID],TopicLookup[TopicTitle]))</f>
        <v>States Of Matter And Dissolving</v>
      </c>
      <c r="N69" s="5" t="str">
        <f>IF(ISERROR(_xlfn.XLOOKUP(LabLookup[[#This Row],[LessonID]],LessonLookup[LessonID],LessonLookup[LessonTitle])),"",_xlfn.XLOOKUP(LabLookup[[#This Row],[LessonID]],LessonLookup[LessonID],LessonLookup[LessonTitle]))</f>
        <v/>
      </c>
      <c r="O69" s="8"/>
      <c r="P69" s="7"/>
      <c r="Q69" s="4"/>
    </row>
    <row r="70" spans="1:19" ht="14.65" customHeight="1" x14ac:dyDescent="0.25">
      <c r="A70" s="7" t="str">
        <f>_xlfn.XLOOKUP(LabLookup[[#This Row],[TopicID]],TopicLookup[TopicID],TopicLookup[SyllabusSubject])</f>
        <v>Science</v>
      </c>
      <c r="B70" s="5">
        <f>_xlfn.XLOOKUP(LabLookup[[#This Row],[TopicID]],TopicLookup[TopicID],TopicLookup[SyllabusKeyStage])</f>
        <v>3</v>
      </c>
      <c r="C70" s="1" t="str">
        <f>_xlfn.XLOOKUP(LabLookup[[#This Row],[TopicID]],topics!I:I,topics!D:D)</f>
        <v>KS3.Science</v>
      </c>
      <c r="D70" s="1" t="str">
        <f>_xlfn.XLOOKUP(LabLookup[[#This Row],[TopicID]],topics!I:I,topics!E:E)</f>
        <v>Y7.Science</v>
      </c>
      <c r="E70" s="4">
        <v>7</v>
      </c>
      <c r="F70" s="3" t="s">
        <v>13</v>
      </c>
      <c r="G70" s="3">
        <v>3</v>
      </c>
      <c r="H70" s="3">
        <v>1</v>
      </c>
      <c r="I70" s="5">
        <v>1</v>
      </c>
      <c r="J70"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7C3</v>
      </c>
      <c r="K70"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7C3.1</v>
      </c>
      <c r="L70"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7C3.1.1</v>
      </c>
      <c r="M70" s="4" t="str">
        <f>IF(ISERROR(_xlfn.XLOOKUP(LabLookup[[#This Row],[TopicID]],TopicLookup[TopicID],TopicLookup[TopicTitle])),"",_xlfn.XLOOKUP(LabLookup[[#This Row],[TopicID]],TopicLookup[TopicID],TopicLookup[TopicTitle]))</f>
        <v>Elements And Compounds</v>
      </c>
      <c r="N70" s="5" t="str">
        <f>IF(ISERROR(_xlfn.XLOOKUP(LabLookup[[#This Row],[LessonID]],LessonLookup[LessonID],LessonLookup[LessonTitle])),"",_xlfn.XLOOKUP(LabLookup[[#This Row],[LessonID]],LessonLookup[LessonID],LessonLookup[LessonTitle]))</f>
        <v>Elements and Compounds</v>
      </c>
      <c r="O70" s="8" t="s">
        <v>2375</v>
      </c>
      <c r="P70" s="7"/>
      <c r="Q70" s="4" t="s">
        <v>2507</v>
      </c>
      <c r="R70" s="2" t="s">
        <v>2508</v>
      </c>
      <c r="S70" s="2" t="s">
        <v>2509</v>
      </c>
    </row>
    <row r="71" spans="1:19" ht="14.65" customHeight="1" x14ac:dyDescent="0.25">
      <c r="A71" s="7" t="str">
        <f>_xlfn.XLOOKUP(LabLookup[[#This Row],[TopicID]],TopicLookup[TopicID],TopicLookup[SyllabusSubject])</f>
        <v>Science</v>
      </c>
      <c r="B71" s="5">
        <f>_xlfn.XLOOKUP(LabLookup[[#This Row],[TopicID]],TopicLookup[TopicID],TopicLookup[SyllabusKeyStage])</f>
        <v>3</v>
      </c>
      <c r="C71" s="1" t="str">
        <f>_xlfn.XLOOKUP(LabLookup[[#This Row],[TopicID]],topics!I:I,topics!D:D)</f>
        <v>KS3.Science</v>
      </c>
      <c r="D71" s="1" t="str">
        <f>_xlfn.XLOOKUP(LabLookup[[#This Row],[TopicID]],topics!I:I,topics!E:E)</f>
        <v>Y7.Science</v>
      </c>
      <c r="E71" s="4">
        <v>7</v>
      </c>
      <c r="F71" s="3" t="s">
        <v>13</v>
      </c>
      <c r="G71" s="3" t="s">
        <v>11</v>
      </c>
      <c r="H71" s="3">
        <v>1</v>
      </c>
      <c r="I71" s="5">
        <v>2</v>
      </c>
      <c r="J71"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7C3</v>
      </c>
      <c r="K71"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7C3.1</v>
      </c>
      <c r="L71"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7C3.1.2</v>
      </c>
      <c r="M71" s="4" t="str">
        <f>IF(ISERROR(_xlfn.XLOOKUP(LabLookup[[#This Row],[TopicID]],TopicLookup[TopicID],TopicLookup[TopicTitle])),"",_xlfn.XLOOKUP(LabLookup[[#This Row],[TopicID]],TopicLookup[TopicID],TopicLookup[TopicTitle]))</f>
        <v>Elements And Compounds</v>
      </c>
      <c r="N71" s="5" t="str">
        <f>IF(ISERROR(_xlfn.XLOOKUP(LabLookup[[#This Row],[LessonID]],LessonLookup[LessonID],LessonLookup[LessonTitle])),"",_xlfn.XLOOKUP(LabLookup[[#This Row],[LessonID]],LessonLookup[LessonID],LessonLookup[LessonTitle]))</f>
        <v>Elements and Compounds</v>
      </c>
      <c r="O71" s="8"/>
      <c r="P71" s="7" t="s">
        <v>2375</v>
      </c>
      <c r="Q71" s="4" t="s">
        <v>2510</v>
      </c>
      <c r="R71" s="2" t="s">
        <v>2511</v>
      </c>
      <c r="S71" s="2" t="s">
        <v>2512</v>
      </c>
    </row>
    <row r="72" spans="1:19" ht="14.65" customHeight="1" x14ac:dyDescent="0.25">
      <c r="A72" s="7" t="str">
        <f>_xlfn.XLOOKUP(LabLookup[[#This Row],[TopicID]],TopicLookup[TopicID],TopicLookup[SyllabusSubject])</f>
        <v>Science</v>
      </c>
      <c r="B72" s="5">
        <f>_xlfn.XLOOKUP(LabLookup[[#This Row],[TopicID]],TopicLookup[TopicID],TopicLookup[SyllabusKeyStage])</f>
        <v>3</v>
      </c>
      <c r="C72" s="1" t="str">
        <f>_xlfn.XLOOKUP(LabLookup[[#This Row],[TopicID]],topics!I:I,topics!D:D)</f>
        <v>KS3.Science</v>
      </c>
      <c r="D72" s="1" t="str">
        <f>_xlfn.XLOOKUP(LabLookup[[#This Row],[TopicID]],topics!I:I,topics!E:E)</f>
        <v>Y7.Science</v>
      </c>
      <c r="E72" s="4">
        <v>7</v>
      </c>
      <c r="F72" s="3" t="s">
        <v>13</v>
      </c>
      <c r="G72" s="3">
        <v>3</v>
      </c>
      <c r="H72" s="3">
        <v>2</v>
      </c>
      <c r="I72" s="5">
        <v>1</v>
      </c>
      <c r="J72"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7C3</v>
      </c>
      <c r="K72"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7C3.2</v>
      </c>
      <c r="L72"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7C3.2.1</v>
      </c>
      <c r="M72" s="4" t="str">
        <f>IF(ISERROR(_xlfn.XLOOKUP(LabLookup[[#This Row],[TopicID]],TopicLookup[TopicID],TopicLookup[TopicTitle])),"",_xlfn.XLOOKUP(LabLookup[[#This Row],[TopicID]],TopicLookup[TopicID],TopicLookup[TopicTitle]))</f>
        <v>Elements And Compounds</v>
      </c>
      <c r="N72" s="5" t="str">
        <f>IF(ISERROR(_xlfn.XLOOKUP(LabLookup[[#This Row],[LessonID]],LessonLookup[LessonID],LessonLookup[LessonTitle])),"",_xlfn.XLOOKUP(LabLookup[[#This Row],[LessonID]],LessonLookup[LessonID],LessonLookup[LessonTitle]))</f>
        <v>The Periodic Table</v>
      </c>
      <c r="O72" s="8"/>
      <c r="P72" s="7"/>
      <c r="Q72" s="4"/>
    </row>
    <row r="73" spans="1:19" ht="14.65" customHeight="1" x14ac:dyDescent="0.25">
      <c r="A73" s="7" t="str">
        <f>_xlfn.XLOOKUP(LabLookup[[#This Row],[TopicID]],TopicLookup[TopicID],TopicLookup[SyllabusSubject])</f>
        <v>Science</v>
      </c>
      <c r="B73" s="5">
        <f>_xlfn.XLOOKUP(LabLookup[[#This Row],[TopicID]],TopicLookup[TopicID],TopicLookup[SyllabusKeyStage])</f>
        <v>3</v>
      </c>
      <c r="C73" s="1" t="str">
        <f>_xlfn.XLOOKUP(LabLookup[[#This Row],[TopicID]],topics!I:I,topics!D:D)</f>
        <v>KS3.Science</v>
      </c>
      <c r="D73" s="1" t="str">
        <f>_xlfn.XLOOKUP(LabLookup[[#This Row],[TopicID]],topics!I:I,topics!E:E)</f>
        <v>Y7.Science</v>
      </c>
      <c r="E73" s="4">
        <v>7</v>
      </c>
      <c r="F73" s="3" t="s">
        <v>13</v>
      </c>
      <c r="G73" s="3">
        <v>3</v>
      </c>
      <c r="H73" s="3">
        <v>3</v>
      </c>
      <c r="I73" s="5">
        <v>1</v>
      </c>
      <c r="J73"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7C3</v>
      </c>
      <c r="K73"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7C3.3</v>
      </c>
      <c r="L73"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7C3.3.1</v>
      </c>
      <c r="M73" s="4" t="str">
        <f>IF(ISERROR(_xlfn.XLOOKUP(LabLookup[[#This Row],[TopicID]],TopicLookup[TopicID],TopicLookup[TopicTitle])),"",_xlfn.XLOOKUP(LabLookup[[#This Row],[TopicID]],TopicLookup[TopicID],TopicLookup[TopicTitle]))</f>
        <v>Elements And Compounds</v>
      </c>
      <c r="N73" s="5" t="str">
        <f>IF(ISERROR(_xlfn.XLOOKUP(LabLookup[[#This Row],[LessonID]],LessonLookup[LessonID],LessonLookup[LessonTitle])),"",_xlfn.XLOOKUP(LabLookup[[#This Row],[LessonID]],LessonLookup[LessonID],LessonLookup[LessonTitle]))</f>
        <v>The parts of an atom</v>
      </c>
      <c r="O73" s="8" t="s">
        <v>2375</v>
      </c>
      <c r="P73" s="7"/>
      <c r="Q73" s="4" t="s">
        <v>2513</v>
      </c>
      <c r="R73" s="2" t="s">
        <v>2514</v>
      </c>
      <c r="S73" s="2" t="s">
        <v>2515</v>
      </c>
    </row>
    <row r="74" spans="1:19" ht="14.65" customHeight="1" x14ac:dyDescent="0.25">
      <c r="A74" s="7" t="str">
        <f>_xlfn.XLOOKUP(LabLookup[[#This Row],[TopicID]],TopicLookup[TopicID],TopicLookup[SyllabusSubject])</f>
        <v>Science</v>
      </c>
      <c r="B74" s="5">
        <f>_xlfn.XLOOKUP(LabLookup[[#This Row],[TopicID]],TopicLookup[TopicID],TopicLookup[SyllabusKeyStage])</f>
        <v>3</v>
      </c>
      <c r="C74" s="1" t="str">
        <f>_xlfn.XLOOKUP(LabLookup[[#This Row],[TopicID]],topics!I:I,topics!D:D)</f>
        <v>KS3.Science</v>
      </c>
      <c r="D74" s="1" t="str">
        <f>_xlfn.XLOOKUP(LabLookup[[#This Row],[TopicID]],topics!I:I,topics!E:E)</f>
        <v>Y7.Science</v>
      </c>
      <c r="E74" s="4">
        <v>7</v>
      </c>
      <c r="F74" s="3" t="s">
        <v>13</v>
      </c>
      <c r="G74" s="3">
        <v>3</v>
      </c>
      <c r="H74" s="3">
        <v>4</v>
      </c>
      <c r="I74" s="5">
        <v>1</v>
      </c>
      <c r="J74"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7C3</v>
      </c>
      <c r="K74"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7C3.4</v>
      </c>
      <c r="L74"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7C3.4.1</v>
      </c>
      <c r="M74" s="4" t="str">
        <f>IF(ISERROR(_xlfn.XLOOKUP(LabLookup[[#This Row],[TopicID]],TopicLookup[TopicID],TopicLookup[TopicTitle])),"",_xlfn.XLOOKUP(LabLookup[[#This Row],[TopicID]],TopicLookup[TopicID],TopicLookup[TopicTitle]))</f>
        <v>Elements And Compounds</v>
      </c>
      <c r="N74" s="5" t="str">
        <f>IF(ISERROR(_xlfn.XLOOKUP(LabLookup[[#This Row],[LessonID]],LessonLookup[LessonID],LessonLookup[LessonTitle])),"",_xlfn.XLOOKUP(LabLookup[[#This Row],[LessonID]],LessonLookup[LessonID],LessonLookup[LessonTitle]))</f>
        <v>Metals and non-metals</v>
      </c>
      <c r="O74" s="8" t="s">
        <v>2375</v>
      </c>
      <c r="P74" s="7"/>
      <c r="Q74" s="4" t="s">
        <v>2516</v>
      </c>
      <c r="R74" s="2" t="s">
        <v>2517</v>
      </c>
      <c r="S74" s="2" t="s">
        <v>2518</v>
      </c>
    </row>
    <row r="75" spans="1:19" ht="14.65" customHeight="1" x14ac:dyDescent="0.25">
      <c r="A75" s="7" t="str">
        <f>_xlfn.XLOOKUP(LabLookup[[#This Row],[TopicID]],TopicLookup[TopicID],TopicLookup[SyllabusSubject])</f>
        <v>Science</v>
      </c>
      <c r="B75" s="5">
        <f>_xlfn.XLOOKUP(LabLookup[[#This Row],[TopicID]],TopicLookup[TopicID],TopicLookup[SyllabusKeyStage])</f>
        <v>3</v>
      </c>
      <c r="C75" s="1" t="str">
        <f>_xlfn.XLOOKUP(LabLookup[[#This Row],[TopicID]],topics!I:I,topics!D:D)</f>
        <v>KS3.Science</v>
      </c>
      <c r="D75" s="1" t="str">
        <f>_xlfn.XLOOKUP(LabLookup[[#This Row],[TopicID]],topics!I:I,topics!E:E)</f>
        <v>Y7.Science</v>
      </c>
      <c r="E75" s="4">
        <v>7</v>
      </c>
      <c r="F75" s="3" t="s">
        <v>13</v>
      </c>
      <c r="G75" s="3">
        <v>3</v>
      </c>
      <c r="H75" s="3">
        <v>5</v>
      </c>
      <c r="I75" s="5">
        <v>1</v>
      </c>
      <c r="J75"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7C3</v>
      </c>
      <c r="K75"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7C3.5</v>
      </c>
      <c r="L75"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7C3.5.1</v>
      </c>
      <c r="M75" s="4" t="str">
        <f>IF(ISERROR(_xlfn.XLOOKUP(LabLookup[[#This Row],[TopicID]],TopicLookup[TopicID],TopicLookup[TopicTitle])),"",_xlfn.XLOOKUP(LabLookup[[#This Row],[TopicID]],TopicLookup[TopicID],TopicLookup[TopicTitle]))</f>
        <v>Elements And Compounds</v>
      </c>
      <c r="N75" s="5" t="str">
        <f>IF(ISERROR(_xlfn.XLOOKUP(LabLookup[[#This Row],[LessonID]],LessonLookup[LessonID],LessonLookup[LessonTitle])),"",_xlfn.XLOOKUP(LabLookup[[#This Row],[LessonID]],LessonLookup[LessonID],LessonLookup[LessonTitle]))</f>
        <v>Properties and uses of metals</v>
      </c>
      <c r="O75" s="8"/>
      <c r="P75" s="7"/>
      <c r="Q75" s="4"/>
    </row>
    <row r="76" spans="1:19" ht="14.65" customHeight="1" x14ac:dyDescent="0.25">
      <c r="A76" s="7" t="str">
        <f>_xlfn.XLOOKUP(LabLookup[[#This Row],[TopicID]],TopicLookup[TopicID],TopicLookup[SyllabusSubject])</f>
        <v>Science</v>
      </c>
      <c r="B76" s="5">
        <f>_xlfn.XLOOKUP(LabLookup[[#This Row],[TopicID]],TopicLookup[TopicID],TopicLookup[SyllabusKeyStage])</f>
        <v>3</v>
      </c>
      <c r="C76" s="1" t="str">
        <f>_xlfn.XLOOKUP(LabLookup[[#This Row],[TopicID]],topics!I:I,topics!D:D)</f>
        <v>KS3.Science</v>
      </c>
      <c r="D76" s="1" t="str">
        <f>_xlfn.XLOOKUP(LabLookup[[#This Row],[TopicID]],topics!I:I,topics!E:E)</f>
        <v>Y7.Science</v>
      </c>
      <c r="E76" s="4">
        <v>7</v>
      </c>
      <c r="F76" s="3" t="s">
        <v>13</v>
      </c>
      <c r="G76" s="3">
        <v>3</v>
      </c>
      <c r="H76" s="3">
        <v>6</v>
      </c>
      <c r="I76" s="5">
        <v>1</v>
      </c>
      <c r="J76"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7C3</v>
      </c>
      <c r="K76"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7C3.6</v>
      </c>
      <c r="L76"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7C3.6.1</v>
      </c>
      <c r="M76" s="4" t="str">
        <f>IF(ISERROR(_xlfn.XLOOKUP(LabLookup[[#This Row],[TopicID]],TopicLookup[TopicID],TopicLookup[TopicTitle])),"",_xlfn.XLOOKUP(LabLookup[[#This Row],[TopicID]],TopicLookup[TopicID],TopicLookup[TopicTitle]))</f>
        <v>Elements And Compounds</v>
      </c>
      <c r="N76" s="5" t="str">
        <f>IF(ISERROR(_xlfn.XLOOKUP(LabLookup[[#This Row],[LessonID]],LessonLookup[LessonID],LessonLookup[LessonTitle])),"",_xlfn.XLOOKUP(LabLookup[[#This Row],[LessonID]],LessonLookup[LessonID],LessonLookup[LessonTitle]))</f>
        <v>Chemical reactions</v>
      </c>
      <c r="O76" s="8" t="s">
        <v>2375</v>
      </c>
      <c r="P76" s="7" t="s">
        <v>2375</v>
      </c>
      <c r="Q76" s="4" t="s">
        <v>2519</v>
      </c>
      <c r="R76" s="2" t="s">
        <v>2520</v>
      </c>
      <c r="S76" s="2" t="s">
        <v>2521</v>
      </c>
    </row>
    <row r="77" spans="1:19" ht="14.65" customHeight="1" x14ac:dyDescent="0.25">
      <c r="A77" s="7" t="str">
        <f>_xlfn.XLOOKUP(LabLookup[[#This Row],[TopicID]],TopicLookup[TopicID],TopicLookup[SyllabusSubject])</f>
        <v>Science</v>
      </c>
      <c r="B77" s="5">
        <f>_xlfn.XLOOKUP(LabLookup[[#This Row],[TopicID]],TopicLookup[TopicID],TopicLookup[SyllabusKeyStage])</f>
        <v>3</v>
      </c>
      <c r="C77" s="1" t="str">
        <f>_xlfn.XLOOKUP(LabLookup[[#This Row],[TopicID]],topics!I:I,topics!D:D)</f>
        <v>KS3.Science</v>
      </c>
      <c r="D77" s="1" t="str">
        <f>_xlfn.XLOOKUP(LabLookup[[#This Row],[TopicID]],topics!I:I,topics!E:E)</f>
        <v>Y7.Science</v>
      </c>
      <c r="E77" s="4">
        <v>7</v>
      </c>
      <c r="F77" s="3" t="s">
        <v>13</v>
      </c>
      <c r="G77" s="3" t="s">
        <v>11</v>
      </c>
      <c r="H77" s="3">
        <v>6</v>
      </c>
      <c r="I77" s="5">
        <v>2</v>
      </c>
      <c r="J77"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7C3</v>
      </c>
      <c r="K77"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7C3.6</v>
      </c>
      <c r="L77"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7C3.6.2</v>
      </c>
      <c r="M77" s="4" t="str">
        <f>IF(ISERROR(_xlfn.XLOOKUP(LabLookup[[#This Row],[TopicID]],TopicLookup[TopicID],TopicLookup[TopicTitle])),"",_xlfn.XLOOKUP(LabLookup[[#This Row],[TopicID]],TopicLookup[TopicID],TopicLookup[TopicTitle]))</f>
        <v>Elements And Compounds</v>
      </c>
      <c r="N77" s="5" t="str">
        <f>IF(ISERROR(_xlfn.XLOOKUP(LabLookup[[#This Row],[LessonID]],LessonLookup[LessonID],LessonLookup[LessonTitle])),"",_xlfn.XLOOKUP(LabLookup[[#This Row],[LessonID]],LessonLookup[LessonID],LessonLookup[LessonTitle]))</f>
        <v>Chemical reactions</v>
      </c>
      <c r="O77" s="8"/>
      <c r="P77" s="7" t="s">
        <v>2375</v>
      </c>
      <c r="Q77" s="4" t="s">
        <v>2522</v>
      </c>
      <c r="R77" s="2" t="s">
        <v>2523</v>
      </c>
      <c r="S77" s="2" t="s">
        <v>2524</v>
      </c>
    </row>
    <row r="78" spans="1:19" ht="14.65" customHeight="1" x14ac:dyDescent="0.25">
      <c r="A78" s="7" t="str">
        <f>_xlfn.XLOOKUP(LabLookup[[#This Row],[TopicID]],TopicLookup[TopicID],TopicLookup[SyllabusSubject])</f>
        <v>Science</v>
      </c>
      <c r="B78" s="5">
        <f>_xlfn.XLOOKUP(LabLookup[[#This Row],[TopicID]],TopicLookup[TopicID],TopicLookup[SyllabusKeyStage])</f>
        <v>3</v>
      </c>
      <c r="C78" s="1" t="str">
        <f>_xlfn.XLOOKUP(LabLookup[[#This Row],[TopicID]],topics!I:I,topics!D:D)</f>
        <v>KS3.Science</v>
      </c>
      <c r="D78" s="1" t="str">
        <f>_xlfn.XLOOKUP(LabLookup[[#This Row],[TopicID]],topics!I:I,topics!E:E)</f>
        <v>Y7.Science</v>
      </c>
      <c r="E78" s="4">
        <v>7</v>
      </c>
      <c r="F78" s="3" t="s">
        <v>13</v>
      </c>
      <c r="G78" s="3" t="s">
        <v>11</v>
      </c>
      <c r="H78" s="3">
        <v>6</v>
      </c>
      <c r="I78" s="5">
        <v>3</v>
      </c>
      <c r="J78"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7C3</v>
      </c>
      <c r="K78"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7C3.6</v>
      </c>
      <c r="L78"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7C3.6.3</v>
      </c>
      <c r="M78" s="4" t="str">
        <f>IF(ISERROR(_xlfn.XLOOKUP(LabLookup[[#This Row],[TopicID]],TopicLookup[TopicID],TopicLookup[TopicTitle])),"",_xlfn.XLOOKUP(LabLookup[[#This Row],[TopicID]],TopicLookup[TopicID],TopicLookup[TopicTitle]))</f>
        <v>Elements And Compounds</v>
      </c>
      <c r="N78" s="5" t="str">
        <f>IF(ISERROR(_xlfn.XLOOKUP(LabLookup[[#This Row],[LessonID]],LessonLookup[LessonID],LessonLookup[LessonTitle])),"",_xlfn.XLOOKUP(LabLookup[[#This Row],[LessonID]],LessonLookup[LessonID],LessonLookup[LessonTitle]))</f>
        <v>Chemical reactions</v>
      </c>
      <c r="O78" s="8"/>
      <c r="P78" s="7" t="s">
        <v>2375</v>
      </c>
      <c r="Q78" s="4" t="s">
        <v>2525</v>
      </c>
      <c r="R78" s="2" t="s">
        <v>2526</v>
      </c>
      <c r="S78" s="2" t="s">
        <v>2527</v>
      </c>
    </row>
    <row r="79" spans="1:19" ht="14.65" customHeight="1" x14ac:dyDescent="0.25">
      <c r="A79" s="7" t="str">
        <f>_xlfn.XLOOKUP(LabLookup[[#This Row],[TopicID]],TopicLookup[TopicID],TopicLookup[SyllabusSubject])</f>
        <v>Science</v>
      </c>
      <c r="B79" s="5">
        <f>_xlfn.XLOOKUP(LabLookup[[#This Row],[TopicID]],TopicLookup[TopicID],TopicLookup[SyllabusKeyStage])</f>
        <v>3</v>
      </c>
      <c r="C79" s="1" t="str">
        <f>_xlfn.XLOOKUP(LabLookup[[#This Row],[TopicID]],topics!I:I,topics!D:D)</f>
        <v>KS3.Science</v>
      </c>
      <c r="D79" s="1" t="str">
        <f>_xlfn.XLOOKUP(LabLookup[[#This Row],[TopicID]],topics!I:I,topics!E:E)</f>
        <v>Y7.Science</v>
      </c>
      <c r="E79" s="4">
        <v>7</v>
      </c>
      <c r="F79" s="3" t="s">
        <v>13</v>
      </c>
      <c r="G79" s="3">
        <v>3</v>
      </c>
      <c r="H79" s="3">
        <v>7</v>
      </c>
      <c r="I79" s="5">
        <v>1</v>
      </c>
      <c r="J79"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7C3</v>
      </c>
      <c r="K79"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7C3.7</v>
      </c>
      <c r="L79"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7C3.7.1</v>
      </c>
      <c r="M79" s="4" t="str">
        <f>IF(ISERROR(_xlfn.XLOOKUP(LabLookup[[#This Row],[TopicID]],TopicLookup[TopicID],TopicLookup[TopicTitle])),"",_xlfn.XLOOKUP(LabLookup[[#This Row],[TopicID]],TopicLookup[TopicID],TopicLookup[TopicTitle]))</f>
        <v>Elements And Compounds</v>
      </c>
      <c r="N79" s="5" t="str">
        <f>IF(ISERROR(_xlfn.XLOOKUP(LabLookup[[#This Row],[LessonID]],LessonLookup[LessonID],LessonLookup[LessonTitle])),"",_xlfn.XLOOKUP(LabLookup[[#This Row],[LessonID]],LessonLookup[LessonID],LessonLookup[LessonTitle]))</f>
        <v>Writing chemical equations</v>
      </c>
      <c r="O79" s="8"/>
      <c r="P79" s="7"/>
      <c r="Q79" s="4"/>
    </row>
    <row r="80" spans="1:19" ht="14.65" customHeight="1" x14ac:dyDescent="0.25">
      <c r="A80" s="7" t="str">
        <f>_xlfn.XLOOKUP(LabLookup[[#This Row],[TopicID]],TopicLookup[TopicID],TopicLookup[SyllabusSubject])</f>
        <v>Science</v>
      </c>
      <c r="B80" s="5">
        <f>_xlfn.XLOOKUP(LabLookup[[#This Row],[TopicID]],TopicLookup[TopicID],TopicLookup[SyllabusKeyStage])</f>
        <v>3</v>
      </c>
      <c r="C80" s="1" t="str">
        <f>_xlfn.XLOOKUP(LabLookup[[#This Row],[TopicID]],topics!I:I,topics!D:D)</f>
        <v>KS3.Science</v>
      </c>
      <c r="D80" s="1" t="str">
        <f>_xlfn.XLOOKUP(LabLookup[[#This Row],[TopicID]],topics!I:I,topics!E:E)</f>
        <v>Y7.Science</v>
      </c>
      <c r="E80" s="4">
        <v>7</v>
      </c>
      <c r="F80" s="3" t="s">
        <v>13</v>
      </c>
      <c r="G80" s="3">
        <v>3</v>
      </c>
      <c r="H80" s="3">
        <v>8</v>
      </c>
      <c r="I80" s="5">
        <v>1</v>
      </c>
      <c r="J80"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7C3</v>
      </c>
      <c r="K80"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7C3.8</v>
      </c>
      <c r="L80"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7C3.8.1</v>
      </c>
      <c r="M80" s="4" t="str">
        <f>IF(ISERROR(_xlfn.XLOOKUP(LabLookup[[#This Row],[TopicID]],TopicLookup[TopicID],TopicLookup[TopicTitle])),"",_xlfn.XLOOKUP(LabLookup[[#This Row],[TopicID]],TopicLookup[TopicID],TopicLookup[TopicTitle]))</f>
        <v>Elements And Compounds</v>
      </c>
      <c r="N80" s="5" t="str">
        <f>IF(ISERROR(_xlfn.XLOOKUP(LabLookup[[#This Row],[LessonID]],LessonLookup[LessonID],LessonLookup[LessonTitle])),"",_xlfn.XLOOKUP(LabLookup[[#This Row],[LessonID]],LessonLookup[LessonID],LessonLookup[LessonTitle]))</f>
        <v/>
      </c>
      <c r="O80" s="8"/>
      <c r="P80" s="7"/>
      <c r="Q80" s="4"/>
    </row>
    <row r="81" spans="1:19" ht="14.65" customHeight="1" x14ac:dyDescent="0.25">
      <c r="A81" s="7" t="str">
        <f>_xlfn.XLOOKUP(LabLookup[[#This Row],[TopicID]],TopicLookup[TopicID],TopicLookup[SyllabusSubject])</f>
        <v>Science</v>
      </c>
      <c r="B81" s="5">
        <f>_xlfn.XLOOKUP(LabLookup[[#This Row],[TopicID]],TopicLookup[TopicID],TopicLookup[SyllabusKeyStage])</f>
        <v>3</v>
      </c>
      <c r="C81" s="1" t="str">
        <f>_xlfn.XLOOKUP(LabLookup[[#This Row],[TopicID]],topics!I:I,topics!D:D)</f>
        <v>KS3.Science</v>
      </c>
      <c r="D81" s="1" t="str">
        <f>_xlfn.XLOOKUP(LabLookup[[#This Row],[TopicID]],topics!I:I,topics!E:E)</f>
        <v>Y7.Science</v>
      </c>
      <c r="E81" s="4">
        <v>7</v>
      </c>
      <c r="F81" s="3" t="s">
        <v>13</v>
      </c>
      <c r="G81" s="3">
        <v>4</v>
      </c>
      <c r="H81" s="3">
        <v>1</v>
      </c>
      <c r="I81" s="5">
        <v>1</v>
      </c>
      <c r="J81"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7C4</v>
      </c>
      <c r="K81"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7C4.1</v>
      </c>
      <c r="L81"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7C4.1.1</v>
      </c>
      <c r="M81" s="4" t="str">
        <f>IF(ISERROR(_xlfn.XLOOKUP(LabLookup[[#This Row],[TopicID]],TopicLookup[TopicID],TopicLookup[TopicTitle])),"",_xlfn.XLOOKUP(LabLookup[[#This Row],[TopicID]],TopicLookup[TopicID],TopicLookup[TopicTitle]))</f>
        <v>Mixtures And Separation Techniques</v>
      </c>
      <c r="N81" s="5" t="str">
        <f>IF(ISERROR(_xlfn.XLOOKUP(LabLookup[[#This Row],[LessonID]],LessonLookup[LessonID],LessonLookup[LessonTitle])),"",_xlfn.XLOOKUP(LabLookup[[#This Row],[LessonID]],LessonLookup[LessonID],LessonLookup[LessonTitle]))</f>
        <v>Mixtures</v>
      </c>
      <c r="O81" s="8"/>
      <c r="P81" s="7" t="s">
        <v>2375</v>
      </c>
      <c r="Q81" s="4" t="s">
        <v>2528</v>
      </c>
      <c r="R81" s="2" t="s">
        <v>2529</v>
      </c>
      <c r="S81" s="2" t="s">
        <v>2530</v>
      </c>
    </row>
    <row r="82" spans="1:19" ht="14.65" customHeight="1" x14ac:dyDescent="0.25">
      <c r="A82" s="7" t="str">
        <f>_xlfn.XLOOKUP(LabLookup[[#This Row],[TopicID]],TopicLookup[TopicID],TopicLookup[SyllabusSubject])</f>
        <v>Science</v>
      </c>
      <c r="B82" s="5">
        <f>_xlfn.XLOOKUP(LabLookup[[#This Row],[TopicID]],TopicLookup[TopicID],TopicLookup[SyllabusKeyStage])</f>
        <v>3</v>
      </c>
      <c r="C82" s="1" t="str">
        <f>_xlfn.XLOOKUP(LabLookup[[#This Row],[TopicID]],topics!I:I,topics!D:D)</f>
        <v>KS3.Science</v>
      </c>
      <c r="D82" s="1" t="str">
        <f>_xlfn.XLOOKUP(LabLookup[[#This Row],[TopicID]],topics!I:I,topics!E:E)</f>
        <v>Y7.Science</v>
      </c>
      <c r="E82" s="4">
        <v>7</v>
      </c>
      <c r="F82" s="3" t="s">
        <v>13</v>
      </c>
      <c r="G82" s="3">
        <v>4</v>
      </c>
      <c r="H82" s="3">
        <v>2</v>
      </c>
      <c r="I82" s="5">
        <v>1</v>
      </c>
      <c r="J82"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7C4</v>
      </c>
      <c r="K82"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7C4.2</v>
      </c>
      <c r="L82"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7C4.2.1</v>
      </c>
      <c r="M82" s="4" t="str">
        <f>IF(ISERROR(_xlfn.XLOOKUP(LabLookup[[#This Row],[TopicID]],TopicLookup[TopicID],TopicLookup[TopicTitle])),"",_xlfn.XLOOKUP(LabLookup[[#This Row],[TopicID]],TopicLookup[TopicID],TopicLookup[TopicTitle]))</f>
        <v>Mixtures And Separation Techniques</v>
      </c>
      <c r="N82" s="5" t="str">
        <f>IF(ISERROR(_xlfn.XLOOKUP(LabLookup[[#This Row],[LessonID]],LessonLookup[LessonID],LessonLookup[LessonTitle])),"",_xlfn.XLOOKUP(LabLookup[[#This Row],[LessonID]],LessonLookup[LessonID],LessonLookup[LessonTitle]))</f>
        <v>Filtration</v>
      </c>
      <c r="O82" s="8"/>
      <c r="P82" s="7" t="s">
        <v>2375</v>
      </c>
      <c r="Q82" s="4" t="s">
        <v>2531</v>
      </c>
      <c r="R82" s="2" t="s">
        <v>2532</v>
      </c>
      <c r="S82" s="2" t="s">
        <v>2533</v>
      </c>
    </row>
    <row r="83" spans="1:19" ht="14.65" customHeight="1" x14ac:dyDescent="0.25">
      <c r="A83" s="7" t="str">
        <f>_xlfn.XLOOKUP(LabLookup[[#This Row],[TopicID]],TopicLookup[TopicID],TopicLookup[SyllabusSubject])</f>
        <v>Science</v>
      </c>
      <c r="B83" s="5">
        <f>_xlfn.XLOOKUP(LabLookup[[#This Row],[TopicID]],TopicLookup[TopicID],TopicLookup[SyllabusKeyStage])</f>
        <v>3</v>
      </c>
      <c r="C83" s="1" t="str">
        <f>_xlfn.XLOOKUP(LabLookup[[#This Row],[TopicID]],topics!I:I,topics!D:D)</f>
        <v>KS3.Science</v>
      </c>
      <c r="D83" s="1" t="str">
        <f>_xlfn.XLOOKUP(LabLookup[[#This Row],[TopicID]],topics!I:I,topics!E:E)</f>
        <v>Y7.Science</v>
      </c>
      <c r="E83" s="4">
        <v>7</v>
      </c>
      <c r="F83" s="3" t="s">
        <v>13</v>
      </c>
      <c r="G83" s="3">
        <v>4</v>
      </c>
      <c r="H83" s="3">
        <v>3</v>
      </c>
      <c r="I83" s="5">
        <v>1</v>
      </c>
      <c r="J83"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7C4</v>
      </c>
      <c r="K83"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7C4.3</v>
      </c>
      <c r="L83"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7C4.3.1</v>
      </c>
      <c r="M83" s="4" t="str">
        <f>IF(ISERROR(_xlfn.XLOOKUP(LabLookup[[#This Row],[TopicID]],TopicLookup[TopicID],TopicLookup[TopicTitle])),"",_xlfn.XLOOKUP(LabLookup[[#This Row],[TopicID]],TopicLookup[TopicID],TopicLookup[TopicTitle]))</f>
        <v>Mixtures And Separation Techniques</v>
      </c>
      <c r="N83" s="5" t="str">
        <f>IF(ISERROR(_xlfn.XLOOKUP(LabLookup[[#This Row],[LessonID]],LessonLookup[LessonID],LessonLookup[LessonTitle])),"",_xlfn.XLOOKUP(LabLookup[[#This Row],[LessonID]],LessonLookup[LessonID],LessonLookup[LessonTitle]))</f>
        <v>Evaporation</v>
      </c>
      <c r="O83" s="8" t="s">
        <v>2375</v>
      </c>
      <c r="P83" s="7"/>
      <c r="Q83" s="4" t="s">
        <v>2534</v>
      </c>
      <c r="R83" s="2" t="s">
        <v>2535</v>
      </c>
      <c r="S83" s="2" t="s">
        <v>2536</v>
      </c>
    </row>
    <row r="84" spans="1:19" ht="14.65" customHeight="1" x14ac:dyDescent="0.25">
      <c r="A84" s="7" t="str">
        <f>_xlfn.XLOOKUP(LabLookup[[#This Row],[TopicID]],TopicLookup[TopicID],TopicLookup[SyllabusSubject])</f>
        <v>Science</v>
      </c>
      <c r="B84" s="5">
        <f>_xlfn.XLOOKUP(LabLookup[[#This Row],[TopicID]],TopicLookup[TopicID],TopicLookup[SyllabusKeyStage])</f>
        <v>3</v>
      </c>
      <c r="C84" s="1" t="str">
        <f>_xlfn.XLOOKUP(LabLookup[[#This Row],[TopicID]],topics!I:I,topics!D:D)</f>
        <v>KS3.Science</v>
      </c>
      <c r="D84" s="1" t="str">
        <f>_xlfn.XLOOKUP(LabLookup[[#This Row],[TopicID]],topics!I:I,topics!E:E)</f>
        <v>Y7.Science</v>
      </c>
      <c r="E84" s="4">
        <v>7</v>
      </c>
      <c r="F84" s="3" t="s">
        <v>13</v>
      </c>
      <c r="G84" s="3">
        <v>4</v>
      </c>
      <c r="H84" s="3">
        <v>4</v>
      </c>
      <c r="I84" s="5">
        <v>1</v>
      </c>
      <c r="J84"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7C4</v>
      </c>
      <c r="K84"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7C4.4</v>
      </c>
      <c r="L84"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7C4.4.1</v>
      </c>
      <c r="M84" s="4" t="str">
        <f>IF(ISERROR(_xlfn.XLOOKUP(LabLookup[[#This Row],[TopicID]],TopicLookup[TopicID],TopicLookup[TopicTitle])),"",_xlfn.XLOOKUP(LabLookup[[#This Row],[TopicID]],TopicLookup[TopicID],TopicLookup[TopicTitle]))</f>
        <v>Mixtures And Separation Techniques</v>
      </c>
      <c r="N84" s="5" t="str">
        <f>IF(ISERROR(_xlfn.XLOOKUP(LabLookup[[#This Row],[LessonID]],LessonLookup[LessonID],LessonLookup[LessonTitle])),"",_xlfn.XLOOKUP(LabLookup[[#This Row],[LessonID]],LessonLookup[LessonID],LessonLookup[LessonTitle]))</f>
        <v>Distillation</v>
      </c>
      <c r="O84" s="8"/>
      <c r="P84" s="7" t="s">
        <v>2375</v>
      </c>
      <c r="Q84" s="4" t="s">
        <v>2537</v>
      </c>
      <c r="R84" s="2" t="s">
        <v>2538</v>
      </c>
      <c r="S84" s="2" t="s">
        <v>2539</v>
      </c>
    </row>
    <row r="85" spans="1:19" ht="14.65" customHeight="1" x14ac:dyDescent="0.25">
      <c r="A85" s="7" t="str">
        <f>_xlfn.XLOOKUP(LabLookup[[#This Row],[TopicID]],TopicLookup[TopicID],TopicLookup[SyllabusSubject])</f>
        <v>Science</v>
      </c>
      <c r="B85" s="5">
        <f>_xlfn.XLOOKUP(LabLookup[[#This Row],[TopicID]],TopicLookup[TopicID],TopicLookup[SyllabusKeyStage])</f>
        <v>3</v>
      </c>
      <c r="C85" s="1" t="str">
        <f>_xlfn.XLOOKUP(LabLookup[[#This Row],[TopicID]],topics!I:I,topics!D:D)</f>
        <v>KS3.Science</v>
      </c>
      <c r="D85" s="1" t="str">
        <f>_xlfn.XLOOKUP(LabLookup[[#This Row],[TopicID]],topics!I:I,topics!E:E)</f>
        <v>Y7.Science</v>
      </c>
      <c r="E85" s="4">
        <v>7</v>
      </c>
      <c r="F85" s="3" t="s">
        <v>13</v>
      </c>
      <c r="G85" s="3" t="s">
        <v>12</v>
      </c>
      <c r="H85" s="3">
        <v>4</v>
      </c>
      <c r="I85" s="5">
        <v>2</v>
      </c>
      <c r="J85"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7C4</v>
      </c>
      <c r="K85"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7C4.4</v>
      </c>
      <c r="L85"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7C4.4.2</v>
      </c>
      <c r="M85" s="4" t="str">
        <f>IF(ISERROR(_xlfn.XLOOKUP(LabLookup[[#This Row],[TopicID]],TopicLookup[TopicID],TopicLookup[TopicTitle])),"",_xlfn.XLOOKUP(LabLookup[[#This Row],[TopicID]],TopicLookup[TopicID],TopicLookup[TopicTitle]))</f>
        <v>Mixtures And Separation Techniques</v>
      </c>
      <c r="N85" s="5" t="str">
        <f>IF(ISERROR(_xlfn.XLOOKUP(LabLookup[[#This Row],[LessonID]],LessonLookup[LessonID],LessonLookup[LessonTitle])),"",_xlfn.XLOOKUP(LabLookup[[#This Row],[LessonID]],LessonLookup[LessonID],LessonLookup[LessonTitle]))</f>
        <v>Distillation</v>
      </c>
      <c r="O85" s="8"/>
      <c r="P85" s="7" t="s">
        <v>2375</v>
      </c>
      <c r="Q85" s="4" t="s">
        <v>2540</v>
      </c>
      <c r="R85" s="2" t="s">
        <v>2541</v>
      </c>
    </row>
    <row r="86" spans="1:19" ht="14.65" customHeight="1" x14ac:dyDescent="0.25">
      <c r="A86" s="7" t="str">
        <f>_xlfn.XLOOKUP(LabLookup[[#This Row],[TopicID]],TopicLookup[TopicID],TopicLookup[SyllabusSubject])</f>
        <v>Science</v>
      </c>
      <c r="B86" s="5">
        <f>_xlfn.XLOOKUP(LabLookup[[#This Row],[TopicID]],TopicLookup[TopicID],TopicLookup[SyllabusKeyStage])</f>
        <v>3</v>
      </c>
      <c r="C86" s="1" t="str">
        <f>_xlfn.XLOOKUP(LabLookup[[#This Row],[TopicID]],topics!I:I,topics!D:D)</f>
        <v>KS3.Science</v>
      </c>
      <c r="D86" s="1" t="str">
        <f>_xlfn.XLOOKUP(LabLookup[[#This Row],[TopicID]],topics!I:I,topics!E:E)</f>
        <v>Y7.Science</v>
      </c>
      <c r="E86" s="4">
        <v>7</v>
      </c>
      <c r="F86" s="3" t="s">
        <v>13</v>
      </c>
      <c r="G86" s="3">
        <v>4</v>
      </c>
      <c r="H86" s="3">
        <v>5</v>
      </c>
      <c r="I86" s="5">
        <v>1</v>
      </c>
      <c r="J86"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7C4</v>
      </c>
      <c r="K86"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7C4.5</v>
      </c>
      <c r="L86"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7C4.5.1</v>
      </c>
      <c r="M86" s="4" t="str">
        <f>IF(ISERROR(_xlfn.XLOOKUP(LabLookup[[#This Row],[TopicID]],TopicLookup[TopicID],TopicLookup[TopicTitle])),"",_xlfn.XLOOKUP(LabLookup[[#This Row],[TopicID]],TopicLookup[TopicID],TopicLookup[TopicTitle]))</f>
        <v>Mixtures And Separation Techniques</v>
      </c>
      <c r="N86" s="5" t="str">
        <f>IF(ISERROR(_xlfn.XLOOKUP(LabLookup[[#This Row],[LessonID]],LessonLookup[LessonID],LessonLookup[LessonTitle])),"",_xlfn.XLOOKUP(LabLookup[[#This Row],[LessonID]],LessonLookup[LessonID],LessonLookup[LessonTitle]))</f>
        <v>Chromatography</v>
      </c>
      <c r="O86" s="8" t="s">
        <v>2375</v>
      </c>
      <c r="P86" s="7"/>
      <c r="Q86" s="4" t="s">
        <v>2542</v>
      </c>
      <c r="R86" s="2" t="s">
        <v>2543</v>
      </c>
      <c r="S86" s="2" t="s">
        <v>2544</v>
      </c>
    </row>
    <row r="87" spans="1:19" ht="14.65" customHeight="1" x14ac:dyDescent="0.25">
      <c r="A87" s="7" t="str">
        <f>_xlfn.XLOOKUP(LabLookup[[#This Row],[TopicID]],TopicLookup[TopicID],TopicLookup[SyllabusSubject])</f>
        <v>Science</v>
      </c>
      <c r="B87" s="5">
        <f>_xlfn.XLOOKUP(LabLookup[[#This Row],[TopicID]],TopicLookup[TopicID],TopicLookup[SyllabusKeyStage])</f>
        <v>3</v>
      </c>
      <c r="C87" s="1" t="str">
        <f>_xlfn.XLOOKUP(LabLookup[[#This Row],[TopicID]],topics!I:I,topics!D:D)</f>
        <v>KS3.Science</v>
      </c>
      <c r="D87" s="1" t="str">
        <f>_xlfn.XLOOKUP(LabLookup[[#This Row],[TopicID]],topics!I:I,topics!E:E)</f>
        <v>Y7.Science</v>
      </c>
      <c r="E87" s="4">
        <v>7</v>
      </c>
      <c r="F87" s="3" t="s">
        <v>13</v>
      </c>
      <c r="G87" s="3">
        <v>4</v>
      </c>
      <c r="H87" s="3">
        <v>6</v>
      </c>
      <c r="I87" s="5">
        <v>1</v>
      </c>
      <c r="J87"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7C4</v>
      </c>
      <c r="K87"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7C4.6</v>
      </c>
      <c r="L87"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7C4.6.1</v>
      </c>
      <c r="M87" s="4" t="str">
        <f>IF(ISERROR(_xlfn.XLOOKUP(LabLookup[[#This Row],[TopicID]],TopicLookup[TopicID],TopicLookup[TopicTitle])),"",_xlfn.XLOOKUP(LabLookup[[#This Row],[TopicID]],TopicLookup[TopicID],TopicLookup[TopicTitle]))</f>
        <v>Mixtures And Separation Techniques</v>
      </c>
      <c r="N87" s="5" t="str">
        <f>IF(ISERROR(_xlfn.XLOOKUP(LabLookup[[#This Row],[LessonID]],LessonLookup[LessonID],LessonLookup[LessonTitle])),"",_xlfn.XLOOKUP(LabLookup[[#This Row],[LessonID]],LessonLookup[LessonID],LessonLookup[LessonTitle]))</f>
        <v>Using separation techniques</v>
      </c>
      <c r="O87" s="8" t="s">
        <v>2375</v>
      </c>
      <c r="P87" s="7"/>
      <c r="Q87" s="4" t="s">
        <v>2545</v>
      </c>
      <c r="R87" s="2" t="s">
        <v>2546</v>
      </c>
      <c r="S87" s="2" t="s">
        <v>2547</v>
      </c>
    </row>
    <row r="88" spans="1:19" ht="14.65" customHeight="1" x14ac:dyDescent="0.25">
      <c r="A88" s="7" t="str">
        <f>_xlfn.XLOOKUP(LabLookup[[#This Row],[TopicID]],TopicLookup[TopicID],TopicLookup[SyllabusSubject])</f>
        <v>Science</v>
      </c>
      <c r="B88" s="5">
        <f>_xlfn.XLOOKUP(LabLookup[[#This Row],[TopicID]],TopicLookup[TopicID],TopicLookup[SyllabusKeyStage])</f>
        <v>3</v>
      </c>
      <c r="C88" s="1" t="str">
        <f>_xlfn.XLOOKUP(LabLookup[[#This Row],[TopicID]],topics!I:I,topics!D:D)</f>
        <v>KS3.Science</v>
      </c>
      <c r="D88" s="1" t="str">
        <f>_xlfn.XLOOKUP(LabLookup[[#This Row],[TopicID]],topics!I:I,topics!E:E)</f>
        <v>Y7.Science</v>
      </c>
      <c r="E88" s="4">
        <v>7</v>
      </c>
      <c r="F88" s="3" t="s">
        <v>13</v>
      </c>
      <c r="G88" s="3">
        <v>4</v>
      </c>
      <c r="H88" s="3">
        <v>7</v>
      </c>
      <c r="I88" s="5">
        <v>1</v>
      </c>
      <c r="J88"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7C4</v>
      </c>
      <c r="K88"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7C4.7</v>
      </c>
      <c r="L88"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7C4.7.1</v>
      </c>
      <c r="M88" s="4" t="str">
        <f>IF(ISERROR(_xlfn.XLOOKUP(LabLookup[[#This Row],[TopicID]],TopicLookup[TopicID],TopicLookup[TopicTitle])),"",_xlfn.XLOOKUP(LabLookup[[#This Row],[TopicID]],TopicLookup[TopicID],TopicLookup[TopicTitle]))</f>
        <v>Mixtures And Separation Techniques</v>
      </c>
      <c r="N88" s="5" t="str">
        <f>IF(ISERROR(_xlfn.XLOOKUP(LabLookup[[#This Row],[LessonID]],LessonLookup[LessonID],LessonLookup[LessonTitle])),"",_xlfn.XLOOKUP(LabLookup[[#This Row],[LessonID]],LessonLookup[LessonID],LessonLookup[LessonTitle]))</f>
        <v/>
      </c>
      <c r="O88" s="8" t="s">
        <v>2375</v>
      </c>
      <c r="P88" s="7"/>
      <c r="Q88" s="4" t="s">
        <v>2548</v>
      </c>
      <c r="R88" s="2" t="s">
        <v>2546</v>
      </c>
      <c r="S88" s="2" t="s">
        <v>2547</v>
      </c>
    </row>
    <row r="89" spans="1:19" ht="14.65" customHeight="1" x14ac:dyDescent="0.25">
      <c r="A89" s="7" t="str">
        <f>_xlfn.XLOOKUP(LabLookup[[#This Row],[TopicID]],TopicLookup[TopicID],TopicLookup[SyllabusSubject])</f>
        <v>Science</v>
      </c>
      <c r="B89" s="5">
        <f>_xlfn.XLOOKUP(LabLookup[[#This Row],[TopicID]],TopicLookup[TopicID],TopicLookup[SyllabusKeyStage])</f>
        <v>3</v>
      </c>
      <c r="C89" s="1" t="str">
        <f>_xlfn.XLOOKUP(LabLookup[[#This Row],[TopicID]],topics!I:I,topics!D:D)</f>
        <v>KS3.Science</v>
      </c>
      <c r="D89" s="1" t="str">
        <f>_xlfn.XLOOKUP(LabLookup[[#This Row],[TopicID]],topics!I:I,topics!E:E)</f>
        <v>Y7.Science</v>
      </c>
      <c r="E89" s="4">
        <v>7</v>
      </c>
      <c r="F89" s="3" t="s">
        <v>13</v>
      </c>
      <c r="G89" s="3">
        <v>4</v>
      </c>
      <c r="H89" s="3">
        <v>8</v>
      </c>
      <c r="I89" s="5">
        <v>1</v>
      </c>
      <c r="J89"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7C4</v>
      </c>
      <c r="K89"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7C4.8</v>
      </c>
      <c r="L89"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7C4.8.1</v>
      </c>
      <c r="M89" s="4" t="str">
        <f>IF(ISERROR(_xlfn.XLOOKUP(LabLookup[[#This Row],[TopicID]],TopicLookup[TopicID],TopicLookup[TopicTitle])),"",_xlfn.XLOOKUP(LabLookup[[#This Row],[TopicID]],TopicLookup[TopicID],TopicLookup[TopicTitle]))</f>
        <v>Mixtures And Separation Techniques</v>
      </c>
      <c r="N89" s="5" t="str">
        <f>IF(ISERROR(_xlfn.XLOOKUP(LabLookup[[#This Row],[LessonID]],LessonLookup[LessonID],LessonLookup[LessonTitle])),"",_xlfn.XLOOKUP(LabLookup[[#This Row],[LessonID]],LessonLookup[LessonID],LessonLookup[LessonTitle]))</f>
        <v/>
      </c>
      <c r="O89" s="8"/>
      <c r="P89" s="7"/>
      <c r="Q89" s="4"/>
    </row>
    <row r="90" spans="1:19" ht="14.65" customHeight="1" x14ac:dyDescent="0.25">
      <c r="A90" s="7" t="str">
        <f>_xlfn.XLOOKUP(LabLookup[[#This Row],[TopicID]],TopicLookup[TopicID],TopicLookup[SyllabusSubject])</f>
        <v>Science</v>
      </c>
      <c r="B90" s="5">
        <f>_xlfn.XLOOKUP(LabLookup[[#This Row],[TopicID]],TopicLookup[TopicID],TopicLookup[SyllabusKeyStage])</f>
        <v>3</v>
      </c>
      <c r="C90" s="1" t="str">
        <f>_xlfn.XLOOKUP(LabLookup[[#This Row],[TopicID]],topics!I:I,topics!D:D)</f>
        <v>KS3.Science</v>
      </c>
      <c r="D90" s="1" t="str">
        <f>_xlfn.XLOOKUP(LabLookup[[#This Row],[TopicID]],topics!I:I,topics!E:E)</f>
        <v>Y7.Science</v>
      </c>
      <c r="E90" s="4">
        <v>7</v>
      </c>
      <c r="F90" s="3" t="s">
        <v>13</v>
      </c>
      <c r="G90" s="3">
        <v>5</v>
      </c>
      <c r="H90" s="3">
        <v>1</v>
      </c>
      <c r="I90" s="5">
        <v>1</v>
      </c>
      <c r="J90"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7C5</v>
      </c>
      <c r="K90"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7C5.1</v>
      </c>
      <c r="L90"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7C5.1.1</v>
      </c>
      <c r="M90" s="4" t="str">
        <f>IF(ISERROR(_xlfn.XLOOKUP(LabLookup[[#This Row],[TopicID]],TopicLookup[TopicID],TopicLookup[TopicTitle])),"",_xlfn.XLOOKUP(LabLookup[[#This Row],[TopicID]],TopicLookup[TopicID],TopicLookup[TopicTitle]))</f>
        <v>The Earth's Structure</v>
      </c>
      <c r="N90" s="5" t="str">
        <f>IF(ISERROR(_xlfn.XLOOKUP(LabLookup[[#This Row],[LessonID]],LessonLookup[LessonID],LessonLookup[LessonTitle])),"",_xlfn.XLOOKUP(LabLookup[[#This Row],[LessonID]],LessonLookup[LessonID],LessonLookup[LessonTitle]))</f>
        <v>The Earth’s Structure</v>
      </c>
      <c r="O90" s="8"/>
      <c r="P90" s="7" t="s">
        <v>2375</v>
      </c>
      <c r="Q90" s="4" t="s">
        <v>2549</v>
      </c>
      <c r="R90" s="2" t="s">
        <v>2550</v>
      </c>
      <c r="S90" s="2" t="s">
        <v>2551</v>
      </c>
    </row>
    <row r="91" spans="1:19" ht="14.65" customHeight="1" x14ac:dyDescent="0.25">
      <c r="A91" s="7" t="str">
        <f>_xlfn.XLOOKUP(LabLookup[[#This Row],[TopicID]],TopicLookup[TopicID],TopicLookup[SyllabusSubject])</f>
        <v>Science</v>
      </c>
      <c r="B91" s="5">
        <f>_xlfn.XLOOKUP(LabLookup[[#This Row],[TopicID]],TopicLookup[TopicID],TopicLookup[SyllabusKeyStage])</f>
        <v>3</v>
      </c>
      <c r="C91" s="1" t="str">
        <f>_xlfn.XLOOKUP(LabLookup[[#This Row],[TopicID]],topics!I:I,topics!D:D)</f>
        <v>KS3.Science</v>
      </c>
      <c r="D91" s="1" t="str">
        <f>_xlfn.XLOOKUP(LabLookup[[#This Row],[TopicID]],topics!I:I,topics!E:E)</f>
        <v>Y7.Science</v>
      </c>
      <c r="E91" s="4">
        <v>7</v>
      </c>
      <c r="F91" s="3" t="s">
        <v>13</v>
      </c>
      <c r="G91" s="3">
        <v>5</v>
      </c>
      <c r="H91" s="3">
        <v>2</v>
      </c>
      <c r="I91" s="5">
        <v>1</v>
      </c>
      <c r="J91"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7C5</v>
      </c>
      <c r="K91"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7C5.2</v>
      </c>
      <c r="L91"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7C5.2.1</v>
      </c>
      <c r="M91" s="4" t="str">
        <f>IF(ISERROR(_xlfn.XLOOKUP(LabLookup[[#This Row],[TopicID]],TopicLookup[TopicID],TopicLookup[TopicTitle])),"",_xlfn.XLOOKUP(LabLookup[[#This Row],[TopicID]],TopicLookup[TopicID],TopicLookup[TopicTitle]))</f>
        <v>The Earth's Structure</v>
      </c>
      <c r="N91" s="5" t="str">
        <f>IF(ISERROR(_xlfn.XLOOKUP(LabLookup[[#This Row],[LessonID]],LessonLookup[LessonID],LessonLookup[LessonTitle])),"",_xlfn.XLOOKUP(LabLookup[[#This Row],[LessonID]],LessonLookup[LessonID],LessonLookup[LessonTitle]))</f>
        <v>Earthquakes</v>
      </c>
      <c r="O91" s="8"/>
      <c r="P91" s="7" t="s">
        <v>2375</v>
      </c>
      <c r="Q91" s="4" t="s">
        <v>2552</v>
      </c>
      <c r="R91" s="2" t="s">
        <v>2553</v>
      </c>
    </row>
    <row r="92" spans="1:19" ht="14.65" customHeight="1" x14ac:dyDescent="0.25">
      <c r="A92" s="7" t="str">
        <f>_xlfn.XLOOKUP(LabLookup[[#This Row],[TopicID]],TopicLookup[TopicID],TopicLookup[SyllabusSubject])</f>
        <v>Science</v>
      </c>
      <c r="B92" s="5">
        <f>_xlfn.XLOOKUP(LabLookup[[#This Row],[TopicID]],TopicLookup[TopicID],TopicLookup[SyllabusKeyStage])</f>
        <v>3</v>
      </c>
      <c r="C92" s="1" t="str">
        <f>_xlfn.XLOOKUP(LabLookup[[#This Row],[TopicID]],topics!I:I,topics!D:D)</f>
        <v>KS3.Science</v>
      </c>
      <c r="D92" s="1" t="str">
        <f>_xlfn.XLOOKUP(LabLookup[[#This Row],[TopicID]],topics!I:I,topics!E:E)</f>
        <v>Y7.Science</v>
      </c>
      <c r="E92" s="4">
        <v>7</v>
      </c>
      <c r="F92" s="3" t="s">
        <v>13</v>
      </c>
      <c r="G92" s="3">
        <v>5</v>
      </c>
      <c r="H92" s="3">
        <v>3</v>
      </c>
      <c r="I92" s="5">
        <v>1</v>
      </c>
      <c r="J92"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7C5</v>
      </c>
      <c r="K92"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7C5.3</v>
      </c>
      <c r="L92"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7C5.3.1</v>
      </c>
      <c r="M92" s="4" t="str">
        <f>IF(ISERROR(_xlfn.XLOOKUP(LabLookup[[#This Row],[TopicID]],TopicLookup[TopicID],TopicLookup[TopicTitle])),"",_xlfn.XLOOKUP(LabLookup[[#This Row],[TopicID]],TopicLookup[TopicID],TopicLookup[TopicTitle]))</f>
        <v>The Earth's Structure</v>
      </c>
      <c r="N92" s="5" t="str">
        <f>IF(ISERROR(_xlfn.XLOOKUP(LabLookup[[#This Row],[LessonID]],LessonLookup[LessonID],LessonLookup[LessonTitle])),"",_xlfn.XLOOKUP(LabLookup[[#This Row],[LessonID]],LessonLookup[LessonID],LessonLookup[LessonTitle]))</f>
        <v>Volcanoes</v>
      </c>
      <c r="O92" s="8"/>
      <c r="P92" s="7" t="s">
        <v>2375</v>
      </c>
      <c r="Q92" s="4" t="s">
        <v>2554</v>
      </c>
      <c r="R92" s="2" t="s">
        <v>2555</v>
      </c>
      <c r="S92" s="2" t="s">
        <v>2556</v>
      </c>
    </row>
    <row r="93" spans="1:19" ht="14.65" customHeight="1" x14ac:dyDescent="0.25">
      <c r="A93" s="7" t="str">
        <f>_xlfn.XLOOKUP(LabLookup[[#This Row],[TopicID]],TopicLookup[TopicID],TopicLookup[SyllabusSubject])</f>
        <v>Science</v>
      </c>
      <c r="B93" s="5">
        <f>_xlfn.XLOOKUP(LabLookup[[#This Row],[TopicID]],TopicLookup[TopicID],TopicLookup[SyllabusKeyStage])</f>
        <v>3</v>
      </c>
      <c r="C93" s="1" t="str">
        <f>_xlfn.XLOOKUP(LabLookup[[#This Row],[TopicID]],topics!I:I,topics!D:D)</f>
        <v>KS3.Science</v>
      </c>
      <c r="D93" s="1" t="str">
        <f>_xlfn.XLOOKUP(LabLookup[[#This Row],[TopicID]],topics!I:I,topics!E:E)</f>
        <v>Y7.Science</v>
      </c>
      <c r="E93" s="4">
        <v>7</v>
      </c>
      <c r="F93" s="3" t="s">
        <v>13</v>
      </c>
      <c r="G93" s="3">
        <v>5</v>
      </c>
      <c r="H93" s="3">
        <v>4</v>
      </c>
      <c r="I93" s="5">
        <v>1</v>
      </c>
      <c r="J93"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7C5</v>
      </c>
      <c r="K93"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7C5.4</v>
      </c>
      <c r="L93"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7C5.4.1</v>
      </c>
      <c r="M93" s="4" t="str">
        <f>IF(ISERROR(_xlfn.XLOOKUP(LabLookup[[#This Row],[TopicID]],TopicLookup[TopicID],TopicLookup[TopicTitle])),"",_xlfn.XLOOKUP(LabLookup[[#This Row],[TopicID]],TopicLookup[TopicID],TopicLookup[TopicTitle]))</f>
        <v>The Earth's Structure</v>
      </c>
      <c r="N93" s="5" t="str">
        <f>IF(ISERROR(_xlfn.XLOOKUP(LabLookup[[#This Row],[LessonID]],LessonLookup[LessonID],LessonLookup[LessonTitle])),"",_xlfn.XLOOKUP(LabLookup[[#This Row],[LessonID]],LessonLookup[LessonID],LessonLookup[LessonTitle]))</f>
        <v>Sedimentary Rocks</v>
      </c>
      <c r="O93" s="8" t="s">
        <v>2375</v>
      </c>
      <c r="P93" s="7"/>
      <c r="Q93" s="4" t="s">
        <v>2557</v>
      </c>
      <c r="R93" s="2" t="s">
        <v>2558</v>
      </c>
      <c r="S93" s="2" t="s">
        <v>2559</v>
      </c>
    </row>
    <row r="94" spans="1:19" ht="14.65" customHeight="1" x14ac:dyDescent="0.25">
      <c r="A94" s="7" t="str">
        <f>_xlfn.XLOOKUP(LabLookup[[#This Row],[TopicID]],TopicLookup[TopicID],TopicLookup[SyllabusSubject])</f>
        <v>Science</v>
      </c>
      <c r="B94" s="5">
        <f>_xlfn.XLOOKUP(LabLookup[[#This Row],[TopicID]],TopicLookup[TopicID],TopicLookup[SyllabusKeyStage])</f>
        <v>3</v>
      </c>
      <c r="C94" s="1" t="str">
        <f>_xlfn.XLOOKUP(LabLookup[[#This Row],[TopicID]],topics!I:I,topics!D:D)</f>
        <v>KS3.Science</v>
      </c>
      <c r="D94" s="1" t="str">
        <f>_xlfn.XLOOKUP(LabLookup[[#This Row],[TopicID]],topics!I:I,topics!E:E)</f>
        <v>Y7.Science</v>
      </c>
      <c r="E94" s="4">
        <v>7</v>
      </c>
      <c r="F94" s="3" t="s">
        <v>13</v>
      </c>
      <c r="G94" s="3">
        <v>5</v>
      </c>
      <c r="H94" s="3">
        <v>5</v>
      </c>
      <c r="I94" s="5">
        <v>1</v>
      </c>
      <c r="J94"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7C5</v>
      </c>
      <c r="K94"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7C5.5</v>
      </c>
      <c r="L94"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7C5.5.1</v>
      </c>
      <c r="M94" s="4" t="str">
        <f>IF(ISERROR(_xlfn.XLOOKUP(LabLookup[[#This Row],[TopicID]],TopicLookup[TopicID],TopicLookup[TopicTitle])),"",_xlfn.XLOOKUP(LabLookup[[#This Row],[TopicID]],TopicLookup[TopicID],TopicLookup[TopicTitle]))</f>
        <v>The Earth's Structure</v>
      </c>
      <c r="N94" s="5" t="str">
        <f>IF(ISERROR(_xlfn.XLOOKUP(LabLookup[[#This Row],[LessonID]],LessonLookup[LessonID],LessonLookup[LessonTitle])),"",_xlfn.XLOOKUP(LabLookup[[#This Row],[LessonID]],LessonLookup[LessonID],LessonLookup[LessonTitle]))</f>
        <v>Igneous &amp; Metamorphic  rocks</v>
      </c>
      <c r="O94" s="8" t="s">
        <v>2375</v>
      </c>
      <c r="P94" s="7"/>
      <c r="Q94" s="4" t="s">
        <v>2560</v>
      </c>
      <c r="R94" s="2" t="s">
        <v>2561</v>
      </c>
      <c r="S94" s="2" t="s">
        <v>2562</v>
      </c>
    </row>
    <row r="95" spans="1:19" ht="14.65" customHeight="1" x14ac:dyDescent="0.25">
      <c r="A95" s="7" t="str">
        <f>_xlfn.XLOOKUP(LabLookup[[#This Row],[TopicID]],TopicLookup[TopicID],TopicLookup[SyllabusSubject])</f>
        <v>Science</v>
      </c>
      <c r="B95" s="5">
        <f>_xlfn.XLOOKUP(LabLookup[[#This Row],[TopicID]],TopicLookup[TopicID],TopicLookup[SyllabusKeyStage])</f>
        <v>3</v>
      </c>
      <c r="C95" s="1" t="str">
        <f>_xlfn.XLOOKUP(LabLookup[[#This Row],[TopicID]],topics!I:I,topics!D:D)</f>
        <v>KS3.Science</v>
      </c>
      <c r="D95" s="1" t="str">
        <f>_xlfn.XLOOKUP(LabLookup[[#This Row],[TopicID]],topics!I:I,topics!E:E)</f>
        <v>Y7.Science</v>
      </c>
      <c r="E95" s="4">
        <v>7</v>
      </c>
      <c r="F95" s="3" t="s">
        <v>13</v>
      </c>
      <c r="G95" s="3">
        <v>5</v>
      </c>
      <c r="H95" s="3">
        <v>6</v>
      </c>
      <c r="I95" s="5">
        <v>1</v>
      </c>
      <c r="J95"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7C5</v>
      </c>
      <c r="K95"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7C5.6</v>
      </c>
      <c r="L95"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7C5.6.1</v>
      </c>
      <c r="M95" s="4" t="str">
        <f>IF(ISERROR(_xlfn.XLOOKUP(LabLookup[[#This Row],[TopicID]],TopicLookup[TopicID],TopicLookup[TopicTitle])),"",_xlfn.XLOOKUP(LabLookup[[#This Row],[TopicID]],TopicLookup[TopicID],TopicLookup[TopicTitle]))</f>
        <v>The Earth's Structure</v>
      </c>
      <c r="N95" s="5" t="str">
        <f>IF(ISERROR(_xlfn.XLOOKUP(LabLookup[[#This Row],[LessonID]],LessonLookup[LessonID],LessonLookup[LessonTitle])),"",_xlfn.XLOOKUP(LabLookup[[#This Row],[LessonID]],LessonLookup[LessonID],LessonLookup[LessonTitle]))</f>
        <v>Weathering and erosion</v>
      </c>
      <c r="O95" s="8" t="s">
        <v>2375</v>
      </c>
      <c r="P95" s="7"/>
      <c r="Q95" s="4" t="s">
        <v>2563</v>
      </c>
      <c r="R95" s="2" t="s">
        <v>2564</v>
      </c>
      <c r="S95" s="2" t="s">
        <v>2565</v>
      </c>
    </row>
    <row r="96" spans="1:19" ht="14.65" customHeight="1" x14ac:dyDescent="0.25">
      <c r="A96" s="7" t="str">
        <f>_xlfn.XLOOKUP(LabLookup[[#This Row],[TopicID]],TopicLookup[TopicID],TopicLookup[SyllabusSubject])</f>
        <v>Science</v>
      </c>
      <c r="B96" s="5">
        <f>_xlfn.XLOOKUP(LabLookup[[#This Row],[TopicID]],TopicLookup[TopicID],TopicLookup[SyllabusKeyStage])</f>
        <v>3</v>
      </c>
      <c r="C96" s="1" t="str">
        <f>_xlfn.XLOOKUP(LabLookup[[#This Row],[TopicID]],topics!I:I,topics!D:D)</f>
        <v>KS3.Science</v>
      </c>
      <c r="D96" s="1" t="str">
        <f>_xlfn.XLOOKUP(LabLookup[[#This Row],[TopicID]],topics!I:I,topics!E:E)</f>
        <v>Y7.Science</v>
      </c>
      <c r="E96" s="4">
        <v>7</v>
      </c>
      <c r="F96" s="3" t="s">
        <v>13</v>
      </c>
      <c r="G96" s="3">
        <v>5</v>
      </c>
      <c r="H96" s="3">
        <v>7</v>
      </c>
      <c r="I96" s="5">
        <v>1</v>
      </c>
      <c r="J96"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7C5</v>
      </c>
      <c r="K96"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7C5.7</v>
      </c>
      <c r="L96"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7C5.7.1</v>
      </c>
      <c r="M96" s="4" t="str">
        <f>IF(ISERROR(_xlfn.XLOOKUP(LabLookup[[#This Row],[TopicID]],TopicLookup[TopicID],TopicLookup[TopicTitle])),"",_xlfn.XLOOKUP(LabLookup[[#This Row],[TopicID]],TopicLookup[TopicID],TopicLookup[TopicTitle]))</f>
        <v>The Earth's Structure</v>
      </c>
      <c r="N96" s="5" t="str">
        <f>IF(ISERROR(_xlfn.XLOOKUP(LabLookup[[#This Row],[LessonID]],LessonLookup[LessonID],LessonLookup[LessonTitle])),"",_xlfn.XLOOKUP(LabLookup[[#This Row],[LessonID]],LessonLookup[LessonID],LessonLookup[LessonTitle]))</f>
        <v>The rock cycle</v>
      </c>
      <c r="O96" s="8"/>
      <c r="P96" s="7"/>
      <c r="Q96" s="4"/>
    </row>
    <row r="97" spans="1:20" ht="14.65" customHeight="1" x14ac:dyDescent="0.25">
      <c r="A97" s="7" t="str">
        <f>_xlfn.XLOOKUP(LabLookup[[#This Row],[TopicID]],TopicLookup[TopicID],TopicLookup[SyllabusSubject])</f>
        <v>Science</v>
      </c>
      <c r="B97" s="5">
        <f>_xlfn.XLOOKUP(LabLookup[[#This Row],[TopicID]],TopicLookup[TopicID],TopicLookup[SyllabusKeyStage])</f>
        <v>3</v>
      </c>
      <c r="C97" s="1" t="str">
        <f>_xlfn.XLOOKUP(LabLookup[[#This Row],[TopicID]],topics!I:I,topics!D:D)</f>
        <v>KS3.Science</v>
      </c>
      <c r="D97" s="1" t="str">
        <f>_xlfn.XLOOKUP(LabLookup[[#This Row],[TopicID]],topics!I:I,topics!E:E)</f>
        <v>Y7.Science</v>
      </c>
      <c r="E97" s="4">
        <v>7</v>
      </c>
      <c r="F97" s="3" t="s">
        <v>13</v>
      </c>
      <c r="G97" s="3">
        <v>5</v>
      </c>
      <c r="H97" s="3">
        <v>8</v>
      </c>
      <c r="I97" s="5">
        <v>1</v>
      </c>
      <c r="J97"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7C5</v>
      </c>
      <c r="K97"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7C5.8</v>
      </c>
      <c r="L97"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7C5.8.1</v>
      </c>
      <c r="M97" s="4" t="str">
        <f>IF(ISERROR(_xlfn.XLOOKUP(LabLookup[[#This Row],[TopicID]],TopicLookup[TopicID],TopicLookup[TopicTitle])),"",_xlfn.XLOOKUP(LabLookup[[#This Row],[TopicID]],TopicLookup[TopicID],TopicLookup[TopicTitle]))</f>
        <v>The Earth's Structure</v>
      </c>
      <c r="N97" s="5" t="str">
        <f>IF(ISERROR(_xlfn.XLOOKUP(LabLookup[[#This Row],[LessonID]],LessonLookup[LessonID],LessonLookup[LessonTitle])),"",_xlfn.XLOOKUP(LabLookup[[#This Row],[LessonID]],LessonLookup[LessonID],LessonLookup[LessonTitle]))</f>
        <v/>
      </c>
      <c r="O97" s="8"/>
      <c r="P97" s="7"/>
      <c r="Q97" s="4"/>
    </row>
    <row r="98" spans="1:20" ht="14.65" customHeight="1" x14ac:dyDescent="0.25">
      <c r="A98" s="7" t="str">
        <f>_xlfn.XLOOKUP(LabLookup[[#This Row],[TopicID]],TopicLookup[TopicID],TopicLookup[SyllabusSubject])</f>
        <v>Science</v>
      </c>
      <c r="B98" s="5">
        <f>_xlfn.XLOOKUP(LabLookup[[#This Row],[TopicID]],TopicLookup[TopicID],TopicLookup[SyllabusKeyStage])</f>
        <v>3</v>
      </c>
      <c r="C98" s="1" t="str">
        <f>_xlfn.XLOOKUP(LabLookup[[#This Row],[TopicID]],topics!I:I,topics!D:D)</f>
        <v>KS3.Science</v>
      </c>
      <c r="D98" s="1" t="str">
        <f>_xlfn.XLOOKUP(LabLookup[[#This Row],[TopicID]],topics!I:I,topics!E:E)</f>
        <v>Y7.Science</v>
      </c>
      <c r="E98" s="4">
        <v>7</v>
      </c>
      <c r="F98" s="3" t="s">
        <v>13</v>
      </c>
      <c r="G98" s="3">
        <v>6</v>
      </c>
      <c r="H98" s="3">
        <v>1</v>
      </c>
      <c r="I98" s="5">
        <v>1</v>
      </c>
      <c r="J98"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7C6</v>
      </c>
      <c r="K98"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7C6.1</v>
      </c>
      <c r="L98"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7C6.1.1</v>
      </c>
      <c r="M98" s="4" t="str">
        <f>IF(ISERROR(_xlfn.XLOOKUP(LabLookup[[#This Row],[TopicID]],TopicLookup[TopicID],TopicLookup[TopicTitle])),"",_xlfn.XLOOKUP(LabLookup[[#This Row],[TopicID]],TopicLookup[TopicID],TopicLookup[TopicTitle]))</f>
        <v>Fuels</v>
      </c>
      <c r="N98" s="5" t="str">
        <f>IF(ISERROR(_xlfn.XLOOKUP(LabLookup[[#This Row],[LessonID]],LessonLookup[LessonID],LessonLookup[LessonTitle])),"",_xlfn.XLOOKUP(LabLookup[[#This Row],[LessonID]],LessonLookup[LessonID],LessonLookup[LessonTitle]))</f>
        <v>Fuels</v>
      </c>
      <c r="O98" s="8"/>
      <c r="P98" s="7" t="s">
        <v>2375</v>
      </c>
      <c r="Q98" s="4" t="s">
        <v>2566</v>
      </c>
      <c r="R98" s="2" t="s">
        <v>2567</v>
      </c>
      <c r="S98" s="2" t="s">
        <v>2568</v>
      </c>
    </row>
    <row r="99" spans="1:20" ht="14.65" customHeight="1" x14ac:dyDescent="0.25">
      <c r="A99" s="7" t="str">
        <f>_xlfn.XLOOKUP(LabLookup[[#This Row],[TopicID]],TopicLookup[TopicID],TopicLookup[SyllabusSubject])</f>
        <v>Science</v>
      </c>
      <c r="B99" s="5">
        <f>_xlfn.XLOOKUP(LabLookup[[#This Row],[TopicID]],TopicLookup[TopicID],TopicLookup[SyllabusKeyStage])</f>
        <v>3</v>
      </c>
      <c r="C99" s="1" t="str">
        <f>_xlfn.XLOOKUP(LabLookup[[#This Row],[TopicID]],topics!I:I,topics!D:D)</f>
        <v>KS3.Science</v>
      </c>
      <c r="D99" s="1" t="str">
        <f>_xlfn.XLOOKUP(LabLookup[[#This Row],[TopicID]],topics!I:I,topics!E:E)</f>
        <v>Y7.Science</v>
      </c>
      <c r="E99" s="4">
        <v>7</v>
      </c>
      <c r="F99" s="3" t="s">
        <v>13</v>
      </c>
      <c r="G99" s="3">
        <v>6</v>
      </c>
      <c r="H99" s="3">
        <v>2</v>
      </c>
      <c r="I99" s="5">
        <v>1</v>
      </c>
      <c r="J99"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7C6</v>
      </c>
      <c r="K99"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7C6.2</v>
      </c>
      <c r="L99"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7C6.2.1</v>
      </c>
      <c r="M99" s="4" t="str">
        <f>IF(ISERROR(_xlfn.XLOOKUP(LabLookup[[#This Row],[TopicID]],TopicLookup[TopicID],TopicLookup[TopicTitle])),"",_xlfn.XLOOKUP(LabLookup[[#This Row],[TopicID]],TopicLookup[TopicID],TopicLookup[TopicTitle]))</f>
        <v>Fuels</v>
      </c>
      <c r="N99" s="5" t="str">
        <f>IF(ISERROR(_xlfn.XLOOKUP(LabLookup[[#This Row],[LessonID]],LessonLookup[LessonID],LessonLookup[LessonTitle])),"",_xlfn.XLOOKUP(LabLookup[[#This Row],[LessonID]],LessonLookup[LessonID],LessonLookup[LessonTitle]))</f>
        <v>Combustion</v>
      </c>
      <c r="O99" s="8"/>
      <c r="P99" s="7" t="s">
        <v>2375</v>
      </c>
      <c r="Q99" s="4" t="s">
        <v>2569</v>
      </c>
      <c r="R99" s="12" t="s">
        <v>2570</v>
      </c>
      <c r="S99" s="2" t="s">
        <v>2571</v>
      </c>
    </row>
    <row r="100" spans="1:20" ht="14.65" customHeight="1" x14ac:dyDescent="0.25">
      <c r="A100" s="7" t="str">
        <f>_xlfn.XLOOKUP(LabLookup[[#This Row],[TopicID]],TopicLookup[TopicID],TopicLookup[SyllabusSubject])</f>
        <v>Science</v>
      </c>
      <c r="B100" s="5">
        <f>_xlfn.XLOOKUP(LabLookup[[#This Row],[TopicID]],TopicLookup[TopicID],TopicLookup[SyllabusKeyStage])</f>
        <v>3</v>
      </c>
      <c r="C100" s="1" t="str">
        <f>_xlfn.XLOOKUP(LabLookup[[#This Row],[TopicID]],topics!I:I,topics!D:D)</f>
        <v>KS3.Science</v>
      </c>
      <c r="D100" s="1" t="str">
        <f>_xlfn.XLOOKUP(LabLookup[[#This Row],[TopicID]],topics!I:I,topics!E:E)</f>
        <v>Y7.Science</v>
      </c>
      <c r="E100" s="4">
        <v>7</v>
      </c>
      <c r="F100" s="3" t="s">
        <v>13</v>
      </c>
      <c r="G100" s="3">
        <v>6</v>
      </c>
      <c r="H100" s="3">
        <v>3</v>
      </c>
      <c r="I100" s="5">
        <v>1</v>
      </c>
      <c r="J100"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7C6</v>
      </c>
      <c r="K100"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7C6.3</v>
      </c>
      <c r="L100"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7C6.3.1</v>
      </c>
      <c r="M100" s="4" t="str">
        <f>IF(ISERROR(_xlfn.XLOOKUP(LabLookup[[#This Row],[TopicID]],TopicLookup[TopicID],TopicLookup[TopicTitle])),"",_xlfn.XLOOKUP(LabLookup[[#This Row],[TopicID]],TopicLookup[TopicID],TopicLookup[TopicTitle]))</f>
        <v>Fuels</v>
      </c>
      <c r="N100" s="5" t="str">
        <f>IF(ISERROR(_xlfn.XLOOKUP(LabLookup[[#This Row],[LessonID]],LessonLookup[LessonID],LessonLookup[LessonTitle])),"",_xlfn.XLOOKUP(LabLookup[[#This Row],[LessonID]],LessonLookup[LessonID],LessonLookup[LessonTitle]))</f>
        <v>Fossil Fuels</v>
      </c>
      <c r="O100" s="8"/>
      <c r="P100" s="7" t="s">
        <v>2375</v>
      </c>
      <c r="Q100" s="4" t="s">
        <v>2572</v>
      </c>
      <c r="R100" s="16" t="s">
        <v>2573</v>
      </c>
      <c r="S100" s="2" t="s">
        <v>2574</v>
      </c>
    </row>
    <row r="101" spans="1:20" ht="14.65" customHeight="1" x14ac:dyDescent="0.25">
      <c r="A101" s="7" t="str">
        <f>_xlfn.XLOOKUP(LabLookup[[#This Row],[TopicID]],TopicLookup[TopicID],TopicLookup[SyllabusSubject])</f>
        <v>Science</v>
      </c>
      <c r="B101" s="5">
        <f>_xlfn.XLOOKUP(LabLookup[[#This Row],[TopicID]],TopicLookup[TopicID],TopicLookup[SyllabusKeyStage])</f>
        <v>3</v>
      </c>
      <c r="C101" s="1" t="str">
        <f>_xlfn.XLOOKUP(LabLookup[[#This Row],[TopicID]],topics!I:I,topics!D:D)</f>
        <v>KS3.Science</v>
      </c>
      <c r="D101" s="1" t="str">
        <f>_xlfn.XLOOKUP(LabLookup[[#This Row],[TopicID]],topics!I:I,topics!E:E)</f>
        <v>Y7.Science</v>
      </c>
      <c r="E101" s="4">
        <v>7</v>
      </c>
      <c r="F101" s="3" t="s">
        <v>13</v>
      </c>
      <c r="G101" s="3">
        <v>6</v>
      </c>
      <c r="H101" s="3">
        <v>4</v>
      </c>
      <c r="I101" s="5">
        <v>1</v>
      </c>
      <c r="J101"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7C6</v>
      </c>
      <c r="K101"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7C6.4</v>
      </c>
      <c r="L101"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7C6.4.1</v>
      </c>
      <c r="M101" s="4" t="str">
        <f>IF(ISERROR(_xlfn.XLOOKUP(LabLookup[[#This Row],[TopicID]],TopicLookup[TopicID],TopicLookup[TopicTitle])),"",_xlfn.XLOOKUP(LabLookup[[#This Row],[TopicID]],TopicLookup[TopicID],TopicLookup[TopicTitle]))</f>
        <v>Fuels</v>
      </c>
      <c r="N101" s="5" t="str">
        <f>IF(ISERROR(_xlfn.XLOOKUP(LabLookup[[#This Row],[LessonID]],LessonLookup[LessonID],LessonLookup[LessonTitle])),"",_xlfn.XLOOKUP(LabLookup[[#This Row],[LessonID]],LessonLookup[LessonID],LessonLookup[LessonTitle]))</f>
        <v>Pollution from Fuels</v>
      </c>
      <c r="O101" s="8"/>
      <c r="P101" s="7"/>
      <c r="Q101" s="4"/>
    </row>
    <row r="102" spans="1:20" ht="14.65" customHeight="1" x14ac:dyDescent="0.25">
      <c r="A102" s="7" t="str">
        <f>_xlfn.XLOOKUP(LabLookup[[#This Row],[TopicID]],TopicLookup[TopicID],TopicLookup[SyllabusSubject])</f>
        <v>Science</v>
      </c>
      <c r="B102" s="5">
        <f>_xlfn.XLOOKUP(LabLookup[[#This Row],[TopicID]],TopicLookup[TopicID],TopicLookup[SyllabusKeyStage])</f>
        <v>3</v>
      </c>
      <c r="C102" s="1" t="str">
        <f>_xlfn.XLOOKUP(LabLookup[[#This Row],[TopicID]],topics!I:I,topics!D:D)</f>
        <v>KS3.Science</v>
      </c>
      <c r="D102" s="1" t="str">
        <f>_xlfn.XLOOKUP(LabLookup[[#This Row],[TopicID]],topics!I:I,topics!E:E)</f>
        <v>Y7.Science</v>
      </c>
      <c r="E102" s="4">
        <v>7</v>
      </c>
      <c r="F102" s="3" t="s">
        <v>13</v>
      </c>
      <c r="G102" s="3" t="s">
        <v>15</v>
      </c>
      <c r="H102" s="3">
        <v>5</v>
      </c>
      <c r="I102" s="5">
        <v>1</v>
      </c>
      <c r="J102"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7C6</v>
      </c>
      <c r="K102"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7C6.5</v>
      </c>
      <c r="L102"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7C6.5.1</v>
      </c>
      <c r="M102" s="4" t="str">
        <f>IF(ISERROR(_xlfn.XLOOKUP(LabLookup[[#This Row],[TopicID]],TopicLookup[TopicID],TopicLookup[TopicTitle])),"",_xlfn.XLOOKUP(LabLookup[[#This Row],[TopicID]],TopicLookup[TopicID],TopicLookup[TopicTitle]))</f>
        <v>Fuels</v>
      </c>
      <c r="N102" s="5" t="str">
        <f>IF(ISERROR(_xlfn.XLOOKUP(LabLookup[[#This Row],[LessonID]],LessonLookup[LessonID],LessonLookup[LessonTitle])),"",_xlfn.XLOOKUP(LabLookup[[#This Row],[LessonID]],LessonLookup[LessonID],LessonLookup[LessonTitle]))</f>
        <v>Fuel Burners</v>
      </c>
      <c r="O102" s="8" t="s">
        <v>2375</v>
      </c>
      <c r="P102" s="7"/>
      <c r="Q102" s="4" t="s">
        <v>2575</v>
      </c>
      <c r="R102" s="2" t="s">
        <v>2576</v>
      </c>
      <c r="S102" s="2" t="s">
        <v>2577</v>
      </c>
    </row>
    <row r="103" spans="1:20" ht="14.65" customHeight="1" x14ac:dyDescent="0.25">
      <c r="A103" s="7" t="str">
        <f>_xlfn.XLOOKUP(LabLookup[[#This Row],[TopicID]],TopicLookup[TopicID],TopicLookup[SyllabusSubject])</f>
        <v>Science</v>
      </c>
      <c r="B103" s="5">
        <f>_xlfn.XLOOKUP(LabLookup[[#This Row],[TopicID]],TopicLookup[TopicID],TopicLookup[SyllabusKeyStage])</f>
        <v>3</v>
      </c>
      <c r="C103" s="1" t="str">
        <f>_xlfn.XLOOKUP(LabLookup[[#This Row],[TopicID]],topics!I:I,topics!D:D)</f>
        <v>KS3.Science</v>
      </c>
      <c r="D103" s="1" t="str">
        <f>_xlfn.XLOOKUP(LabLookup[[#This Row],[TopicID]],topics!I:I,topics!E:E)</f>
        <v>Y7.Science</v>
      </c>
      <c r="E103" s="4">
        <v>7</v>
      </c>
      <c r="F103" s="3" t="s">
        <v>13</v>
      </c>
      <c r="G103" s="3" t="s">
        <v>15</v>
      </c>
      <c r="H103" s="3">
        <v>6</v>
      </c>
      <c r="I103" s="5">
        <v>1</v>
      </c>
      <c r="J103"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7C6</v>
      </c>
      <c r="K103"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7C6.6</v>
      </c>
      <c r="L103"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7C6.6.1</v>
      </c>
      <c r="M103" s="4" t="str">
        <f>IF(ISERROR(_xlfn.XLOOKUP(LabLookup[[#This Row],[TopicID]],TopicLookup[TopicID],TopicLookup[TopicTitle])),"",_xlfn.XLOOKUP(LabLookup[[#This Row],[TopicID]],TopicLookup[TopicID],TopicLookup[TopicTitle]))</f>
        <v>Fuels</v>
      </c>
      <c r="N103" s="5" t="str">
        <f>IF(ISERROR(_xlfn.XLOOKUP(LabLookup[[#This Row],[LessonID]],LessonLookup[LessonID],LessonLookup[LessonTitle])),"",_xlfn.XLOOKUP(LabLookup[[#This Row],[LessonID]],LessonLookup[LessonID],LessonLookup[LessonTitle]))</f>
        <v/>
      </c>
      <c r="O103" s="8" t="s">
        <v>2375</v>
      </c>
      <c r="P103" s="7"/>
      <c r="Q103" s="4" t="s">
        <v>2578</v>
      </c>
      <c r="R103" s="2" t="s">
        <v>2576</v>
      </c>
      <c r="S103" s="2" t="s">
        <v>2577</v>
      </c>
    </row>
    <row r="104" spans="1:20" ht="14.65" customHeight="1" x14ac:dyDescent="0.25">
      <c r="A104" s="7" t="str">
        <f>_xlfn.XLOOKUP(LabLookup[[#This Row],[TopicID]],TopicLookup[TopicID],TopicLookup[SyllabusSubject])</f>
        <v>Science</v>
      </c>
      <c r="B104" s="5">
        <f>_xlfn.XLOOKUP(LabLookup[[#This Row],[TopicID]],TopicLookup[TopicID],TopicLookup[SyllabusKeyStage])</f>
        <v>3</v>
      </c>
      <c r="C104" s="1" t="str">
        <f>_xlfn.XLOOKUP(LabLookup[[#This Row],[TopicID]],topics!I:I,topics!D:D)</f>
        <v>KS3.Science</v>
      </c>
      <c r="D104" s="1" t="str">
        <f>_xlfn.XLOOKUP(LabLookup[[#This Row],[TopicID]],topics!I:I,topics!E:E)</f>
        <v>Y7.Science</v>
      </c>
      <c r="E104" s="4">
        <v>7</v>
      </c>
      <c r="F104" s="3" t="s">
        <v>13</v>
      </c>
      <c r="G104" s="3" t="s">
        <v>15</v>
      </c>
      <c r="H104" s="3">
        <v>7</v>
      </c>
      <c r="I104" s="5">
        <v>1</v>
      </c>
      <c r="J104"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7C6</v>
      </c>
      <c r="K104"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7C6.7</v>
      </c>
      <c r="L104"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7C6.7.1</v>
      </c>
      <c r="M104" s="4" t="str">
        <f>IF(ISERROR(_xlfn.XLOOKUP(LabLookup[[#This Row],[TopicID]],TopicLookup[TopicID],TopicLookup[TopicTitle])),"",_xlfn.XLOOKUP(LabLookup[[#This Row],[TopicID]],TopicLookup[TopicID],TopicLookup[TopicTitle]))</f>
        <v>Fuels</v>
      </c>
      <c r="N104" s="5" t="str">
        <f>IF(ISERROR(_xlfn.XLOOKUP(LabLookup[[#This Row],[LessonID]],LessonLookup[LessonID],LessonLookup[LessonTitle])),"",_xlfn.XLOOKUP(LabLookup[[#This Row],[LessonID]],LessonLookup[LessonID],LessonLookup[LessonTitle]))</f>
        <v>Alternative Fuels</v>
      </c>
      <c r="O104" s="8"/>
      <c r="P104" s="7" t="s">
        <v>2375</v>
      </c>
      <c r="Q104" s="4" t="s">
        <v>2579</v>
      </c>
      <c r="R104" s="2" t="s">
        <v>2580</v>
      </c>
      <c r="S104" s="2" t="s">
        <v>2581</v>
      </c>
    </row>
    <row r="105" spans="1:20" ht="14.65" customHeight="1" x14ac:dyDescent="0.25">
      <c r="A105" s="7" t="str">
        <f>_xlfn.XLOOKUP(LabLookup[[#This Row],[TopicID]],TopicLookup[TopicID],TopicLookup[SyllabusSubject])</f>
        <v>Science</v>
      </c>
      <c r="B105" s="5">
        <f>_xlfn.XLOOKUP(LabLookup[[#This Row],[TopicID]],TopicLookup[TopicID],TopicLookup[SyllabusKeyStage])</f>
        <v>3</v>
      </c>
      <c r="C105" s="1" t="str">
        <f>_xlfn.XLOOKUP(LabLookup[[#This Row],[TopicID]],topics!I:I,topics!D:D)</f>
        <v>KS3.Science</v>
      </c>
      <c r="D105" s="1" t="str">
        <f>_xlfn.XLOOKUP(LabLookup[[#This Row],[TopicID]],topics!I:I,topics!E:E)</f>
        <v>Y7.Science</v>
      </c>
      <c r="E105" s="4">
        <v>7</v>
      </c>
      <c r="F105" s="3" t="s">
        <v>13</v>
      </c>
      <c r="G105" s="3" t="s">
        <v>15</v>
      </c>
      <c r="H105" s="3">
        <v>8</v>
      </c>
      <c r="I105" s="5">
        <v>1</v>
      </c>
      <c r="J105"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7C6</v>
      </c>
      <c r="K105"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7C6.8</v>
      </c>
      <c r="L105"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7C6.8.1</v>
      </c>
      <c r="M105" s="4" t="str">
        <f>IF(ISERROR(_xlfn.XLOOKUP(LabLookup[[#This Row],[TopicID]],TopicLookup[TopicID],TopicLookup[TopicTitle])),"",_xlfn.XLOOKUP(LabLookup[[#This Row],[TopicID]],TopicLookup[TopicID],TopicLookup[TopicTitle]))</f>
        <v>Fuels</v>
      </c>
      <c r="N105" s="5" t="str">
        <f>IF(ISERROR(_xlfn.XLOOKUP(LabLookup[[#This Row],[LessonID]],LessonLookup[LessonID],LessonLookup[LessonTitle])),"",_xlfn.XLOOKUP(LabLookup[[#This Row],[LessonID]],LessonLookup[LessonID],LessonLookup[LessonTitle]))</f>
        <v/>
      </c>
      <c r="O105" s="8"/>
      <c r="P105" s="7"/>
      <c r="Q105" s="4"/>
    </row>
    <row r="106" spans="1:20" ht="14.65" customHeight="1" x14ac:dyDescent="0.25">
      <c r="A106" s="7" t="str">
        <f>_xlfn.XLOOKUP(LabLookup[[#This Row],[TopicID]],TopicLookup[TopicID],TopicLookup[SyllabusSubject])</f>
        <v>Science</v>
      </c>
      <c r="B106" s="5">
        <f>_xlfn.XLOOKUP(LabLookup[[#This Row],[TopicID]],TopicLookup[TopicID],TopicLookup[SyllabusKeyStage])</f>
        <v>3</v>
      </c>
      <c r="C106" s="1" t="str">
        <f>_xlfn.XLOOKUP(LabLookup[[#This Row],[TopicID]],topics!I:I,topics!D:D)</f>
        <v>KS3.Science</v>
      </c>
      <c r="D106" s="1" t="str">
        <f>_xlfn.XLOOKUP(LabLookup[[#This Row],[TopicID]],topics!I:I,topics!E:E)</f>
        <v>Y7.Science</v>
      </c>
      <c r="E106" s="4">
        <v>7</v>
      </c>
      <c r="F106" s="3" t="s">
        <v>10</v>
      </c>
      <c r="G106" s="3">
        <v>1</v>
      </c>
      <c r="H106" s="3">
        <v>1</v>
      </c>
      <c r="I106" s="5">
        <v>1</v>
      </c>
      <c r="J106"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7P1</v>
      </c>
      <c r="K106"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7P1.1</v>
      </c>
      <c r="L106"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7P1.1.1</v>
      </c>
      <c r="M106" s="4" t="str">
        <f>IF(ISERROR(_xlfn.XLOOKUP(LabLookup[[#This Row],[TopicID]],TopicLookup[TopicID],TopicLookup[TopicTitle])),"",_xlfn.XLOOKUP(LabLookup[[#This Row],[TopicID]],TopicLookup[TopicID],TopicLookup[TopicTitle]))</f>
        <v>Introduction To Forces</v>
      </c>
      <c r="N106" s="5" t="str">
        <f>IF(ISERROR(_xlfn.XLOOKUP(LabLookup[[#This Row],[LessonID]],LessonLookup[LessonID],LessonLookup[LessonTitle])),"",_xlfn.XLOOKUP(LabLookup[[#This Row],[LessonID]],LessonLookup[LessonID],LessonLookup[LessonTitle]))</f>
        <v>Contact and Non-contact Forces</v>
      </c>
      <c r="O106" s="8" t="s">
        <v>2375</v>
      </c>
      <c r="P106" s="7"/>
      <c r="Q106" s="8" t="s">
        <v>2582</v>
      </c>
      <c r="R106" s="16" t="s">
        <v>2583</v>
      </c>
      <c r="S106" s="2" t="s">
        <v>2584</v>
      </c>
    </row>
    <row r="107" spans="1:20" ht="14.65" customHeight="1" x14ac:dyDescent="0.25">
      <c r="A107" s="7" t="str">
        <f>_xlfn.XLOOKUP(LabLookup[[#This Row],[TopicID]],TopicLookup[TopicID],TopicLookup[SyllabusSubject])</f>
        <v>Science</v>
      </c>
      <c r="B107" s="5">
        <f>_xlfn.XLOOKUP(LabLookup[[#This Row],[TopicID]],TopicLookup[TopicID],TopicLookup[SyllabusKeyStage])</f>
        <v>3</v>
      </c>
      <c r="C107" s="1" t="str">
        <f>_xlfn.XLOOKUP(LabLookup[[#This Row],[TopicID]],topics!I:I,topics!D:D)</f>
        <v>KS3.Science</v>
      </c>
      <c r="D107" s="1" t="str">
        <f>_xlfn.XLOOKUP(LabLookup[[#This Row],[TopicID]],topics!I:I,topics!E:E)</f>
        <v>Y7.Science</v>
      </c>
      <c r="E107" s="4">
        <v>7</v>
      </c>
      <c r="F107" s="3" t="s">
        <v>10</v>
      </c>
      <c r="G107" s="3" t="s">
        <v>5</v>
      </c>
      <c r="H107" s="3">
        <v>1</v>
      </c>
      <c r="I107" s="5">
        <v>2</v>
      </c>
      <c r="J107"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7P1</v>
      </c>
      <c r="K107"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7P1.1</v>
      </c>
      <c r="L107"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7P1.1.2</v>
      </c>
      <c r="M107" s="4" t="str">
        <f>IF(ISERROR(_xlfn.XLOOKUP(LabLookup[[#This Row],[TopicID]],TopicLookup[TopicID],TopicLookup[TopicTitle])),"",_xlfn.XLOOKUP(LabLookup[[#This Row],[TopicID]],TopicLookup[TopicID],TopicLookup[TopicTitle]))</f>
        <v>Introduction To Forces</v>
      </c>
      <c r="N107" s="5" t="str">
        <f>IF(ISERROR(_xlfn.XLOOKUP(LabLookup[[#This Row],[LessonID]],LessonLookup[LessonID],LessonLookup[LessonTitle])),"",_xlfn.XLOOKUP(LabLookup[[#This Row],[LessonID]],LessonLookup[LessonID],LessonLookup[LessonTitle]))</f>
        <v>Contact and Non-contact Forces</v>
      </c>
      <c r="O107" s="8"/>
      <c r="P107" s="7"/>
      <c r="Q107" s="8" t="s">
        <v>2585</v>
      </c>
      <c r="R107" s="2" t="s">
        <v>2586</v>
      </c>
      <c r="S107" s="2" t="s">
        <v>2587</v>
      </c>
    </row>
    <row r="108" spans="1:20" s="25" customFormat="1" ht="14.65" customHeight="1" x14ac:dyDescent="0.25">
      <c r="A108" s="7" t="str">
        <f>_xlfn.XLOOKUP(LabLookup[[#This Row],[TopicID]],TopicLookup[TopicID],TopicLookup[SyllabusSubject])</f>
        <v>Science</v>
      </c>
      <c r="B108" s="5">
        <f>_xlfn.XLOOKUP(LabLookup[[#This Row],[TopicID]],TopicLookup[TopicID],TopicLookup[SyllabusKeyStage])</f>
        <v>3</v>
      </c>
      <c r="C108" s="1" t="str">
        <f>_xlfn.XLOOKUP(LabLookup[[#This Row],[TopicID]],topics!I:I,topics!D:D)</f>
        <v>KS3.Science</v>
      </c>
      <c r="D108" s="1" t="str">
        <f>_xlfn.XLOOKUP(LabLookup[[#This Row],[TopicID]],topics!I:I,topics!E:E)</f>
        <v>Y7.Science</v>
      </c>
      <c r="E108" s="4">
        <v>7</v>
      </c>
      <c r="F108" s="3" t="s">
        <v>10</v>
      </c>
      <c r="G108" s="3">
        <v>1</v>
      </c>
      <c r="H108" s="3">
        <v>2</v>
      </c>
      <c r="I108" s="5">
        <v>1</v>
      </c>
      <c r="J108"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7P1</v>
      </c>
      <c r="K108"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7P1.2</v>
      </c>
      <c r="L108"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7P1.2.1</v>
      </c>
      <c r="M108" s="4" t="str">
        <f>IF(ISERROR(_xlfn.XLOOKUP(LabLookup[[#This Row],[TopicID]],TopicLookup[TopicID],TopicLookup[TopicTitle])),"",_xlfn.XLOOKUP(LabLookup[[#This Row],[TopicID]],TopicLookup[TopicID],TopicLookup[TopicTitle]))</f>
        <v>Introduction To Forces</v>
      </c>
      <c r="N108" s="5" t="str">
        <f>IF(ISERROR(_xlfn.XLOOKUP(LabLookup[[#This Row],[LessonID]],LessonLookup[LessonID],LessonLookup[LessonTitle])),"",_xlfn.XLOOKUP(LabLookup[[#This Row],[LessonID]],LessonLookup[LessonID],LessonLookup[LessonTitle]))</f>
        <v>Resultant Forces</v>
      </c>
      <c r="O108" s="8"/>
      <c r="P108" s="7"/>
      <c r="Q108" s="8"/>
      <c r="R108" s="2"/>
      <c r="S108" s="2"/>
      <c r="T108" s="2"/>
    </row>
    <row r="109" spans="1:20" s="25" customFormat="1" ht="14.65" customHeight="1" x14ac:dyDescent="0.25">
      <c r="A109" s="7" t="str">
        <f>_xlfn.XLOOKUP(LabLookup[[#This Row],[TopicID]],TopicLookup[TopicID],TopicLookup[SyllabusSubject])</f>
        <v>Science</v>
      </c>
      <c r="B109" s="5">
        <f>_xlfn.XLOOKUP(LabLookup[[#This Row],[TopicID]],TopicLookup[TopicID],TopicLookup[SyllabusKeyStage])</f>
        <v>3</v>
      </c>
      <c r="C109" s="1" t="str">
        <f>_xlfn.XLOOKUP(LabLookup[[#This Row],[TopicID]],topics!I:I,topics!D:D)</f>
        <v>KS3.Science</v>
      </c>
      <c r="D109" s="1" t="str">
        <f>_xlfn.XLOOKUP(LabLookup[[#This Row],[TopicID]],topics!I:I,topics!E:E)</f>
        <v>Y7.Science</v>
      </c>
      <c r="E109" s="4">
        <v>7</v>
      </c>
      <c r="F109" s="3" t="s">
        <v>10</v>
      </c>
      <c r="G109" s="3">
        <v>1</v>
      </c>
      <c r="H109" s="3">
        <v>3</v>
      </c>
      <c r="I109" s="5">
        <v>1</v>
      </c>
      <c r="J109"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7P1</v>
      </c>
      <c r="K109"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7P1.3</v>
      </c>
      <c r="L109"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7P1.3.1</v>
      </c>
      <c r="M109" s="4" t="str">
        <f>IF(ISERROR(_xlfn.XLOOKUP(LabLookup[[#This Row],[TopicID]],TopicLookup[TopicID],TopicLookup[TopicTitle])),"",_xlfn.XLOOKUP(LabLookup[[#This Row],[TopicID]],TopicLookup[TopicID],TopicLookup[TopicTitle]))</f>
        <v>Introduction To Forces</v>
      </c>
      <c r="N109" s="5" t="str">
        <f>IF(ISERROR(_xlfn.XLOOKUP(LabLookup[[#This Row],[LessonID]],LessonLookup[LessonID],LessonLookup[LessonTitle])),"",_xlfn.XLOOKUP(LabLookup[[#This Row],[LessonID]],LessonLookup[LessonID],LessonLookup[LessonTitle]))</f>
        <v>Friction (Practical)</v>
      </c>
      <c r="O109" s="8" t="s">
        <v>2375</v>
      </c>
      <c r="P109" s="7"/>
      <c r="Q109" s="8" t="s">
        <v>2588</v>
      </c>
      <c r="R109" s="2" t="s">
        <v>2589</v>
      </c>
      <c r="S109" s="2" t="s">
        <v>2590</v>
      </c>
      <c r="T109" s="2"/>
    </row>
    <row r="110" spans="1:20" s="25" customFormat="1" ht="14.65" customHeight="1" x14ac:dyDescent="0.25">
      <c r="A110" s="7" t="str">
        <f>_xlfn.XLOOKUP(LabLookup[[#This Row],[TopicID]],TopicLookup[TopicID],TopicLookup[SyllabusSubject])</f>
        <v>Science</v>
      </c>
      <c r="B110" s="5">
        <f>_xlfn.XLOOKUP(LabLookup[[#This Row],[TopicID]],TopicLookup[TopicID],TopicLookup[SyllabusKeyStage])</f>
        <v>3</v>
      </c>
      <c r="C110" s="1" t="str">
        <f>_xlfn.XLOOKUP(LabLookup[[#This Row],[TopicID]],topics!I:I,topics!D:D)</f>
        <v>KS3.Science</v>
      </c>
      <c r="D110" s="1" t="str">
        <f>_xlfn.XLOOKUP(LabLookup[[#This Row],[TopicID]],topics!I:I,topics!E:E)</f>
        <v>Y7.Science</v>
      </c>
      <c r="E110" s="4">
        <v>7</v>
      </c>
      <c r="F110" s="3" t="s">
        <v>10</v>
      </c>
      <c r="G110" s="3">
        <v>1</v>
      </c>
      <c r="H110" s="3">
        <v>4</v>
      </c>
      <c r="I110" s="5">
        <v>1</v>
      </c>
      <c r="J110"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7P1</v>
      </c>
      <c r="K110"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7P1.4</v>
      </c>
      <c r="L110"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7P1.4.1</v>
      </c>
      <c r="M110" s="4" t="str">
        <f>IF(ISERROR(_xlfn.XLOOKUP(LabLookup[[#This Row],[TopicID]],TopicLookup[TopicID],TopicLookup[TopicTitle])),"",_xlfn.XLOOKUP(LabLookup[[#This Row],[TopicID]],TopicLookup[TopicID],TopicLookup[TopicTitle]))</f>
        <v>Introduction To Forces</v>
      </c>
      <c r="N110" s="5" t="str">
        <f>IF(ISERROR(_xlfn.XLOOKUP(LabLookup[[#This Row],[LessonID]],LessonLookup[LessonID],LessonLookup[LessonTitle])),"",_xlfn.XLOOKUP(LabLookup[[#This Row],[LessonID]],LessonLookup[LessonID],LessonLookup[LessonTitle]))</f>
        <v>Gravity (Practical)</v>
      </c>
      <c r="O110" s="8" t="s">
        <v>2375</v>
      </c>
      <c r="P110" s="7"/>
      <c r="Q110" s="8" t="s">
        <v>2591</v>
      </c>
      <c r="R110" s="2" t="s">
        <v>2592</v>
      </c>
      <c r="S110" s="2" t="s">
        <v>2593</v>
      </c>
      <c r="T110" s="2"/>
    </row>
    <row r="111" spans="1:20" s="25" customFormat="1" ht="14.65" customHeight="1" x14ac:dyDescent="0.25">
      <c r="A111" s="7" t="str">
        <f>_xlfn.XLOOKUP(LabLookup[[#This Row],[TopicID]],TopicLookup[TopicID],TopicLookup[SyllabusSubject])</f>
        <v>Science</v>
      </c>
      <c r="B111" s="5">
        <f>_xlfn.XLOOKUP(LabLookup[[#This Row],[TopicID]],TopicLookup[TopicID],TopicLookup[SyllabusKeyStage])</f>
        <v>3</v>
      </c>
      <c r="C111" s="1" t="str">
        <f>_xlfn.XLOOKUP(LabLookup[[#This Row],[TopicID]],topics!I:I,topics!D:D)</f>
        <v>KS3.Science</v>
      </c>
      <c r="D111" s="1" t="str">
        <f>_xlfn.XLOOKUP(LabLookup[[#This Row],[TopicID]],topics!I:I,topics!E:E)</f>
        <v>Y7.Science</v>
      </c>
      <c r="E111" s="4">
        <v>7</v>
      </c>
      <c r="F111" s="3" t="s">
        <v>10</v>
      </c>
      <c r="G111" s="3">
        <v>1</v>
      </c>
      <c r="H111" s="3">
        <v>5</v>
      </c>
      <c r="I111" s="5">
        <v>1</v>
      </c>
      <c r="J111"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7P1</v>
      </c>
      <c r="K111"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7P1.5</v>
      </c>
      <c r="L111"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7P1.5.1</v>
      </c>
      <c r="M111" s="4" t="str">
        <f>IF(ISERROR(_xlfn.XLOOKUP(LabLookup[[#This Row],[TopicID]],TopicLookup[TopicID],TopicLookup[TopicTitle])),"",_xlfn.XLOOKUP(LabLookup[[#This Row],[TopicID]],TopicLookup[TopicID],TopicLookup[TopicTitle]))</f>
        <v>Introduction To Forces</v>
      </c>
      <c r="N111" s="5" t="str">
        <f>IF(ISERROR(_xlfn.XLOOKUP(LabLookup[[#This Row],[LessonID]],LessonLookup[LessonID],LessonLookup[LessonTitle])),"",_xlfn.XLOOKUP(LabLookup[[#This Row],[LessonID]],LessonLookup[LessonID],LessonLookup[LessonTitle]))</f>
        <v>Hooke’s Law</v>
      </c>
      <c r="O111" s="8"/>
      <c r="P111" s="7"/>
      <c r="Q111" s="8"/>
      <c r="R111" s="2"/>
      <c r="S111" s="2"/>
      <c r="T111" s="2"/>
    </row>
    <row r="112" spans="1:20" s="25" customFormat="1" ht="14.65" customHeight="1" x14ac:dyDescent="0.25">
      <c r="A112" s="7" t="str">
        <f>_xlfn.XLOOKUP(LabLookup[[#This Row],[TopicID]],TopicLookup[TopicID],TopicLookup[SyllabusSubject])</f>
        <v>Science</v>
      </c>
      <c r="B112" s="5">
        <f>_xlfn.XLOOKUP(LabLookup[[#This Row],[TopicID]],TopicLookup[TopicID],TopicLookup[SyllabusKeyStage])</f>
        <v>3</v>
      </c>
      <c r="C112" s="1" t="str">
        <f>_xlfn.XLOOKUP(LabLookup[[#This Row],[TopicID]],topics!I:I,topics!D:D)</f>
        <v>KS3.Science</v>
      </c>
      <c r="D112" s="1" t="str">
        <f>_xlfn.XLOOKUP(LabLookup[[#This Row],[TopicID]],topics!I:I,topics!E:E)</f>
        <v>Y7.Science</v>
      </c>
      <c r="E112" s="4">
        <v>7</v>
      </c>
      <c r="F112" s="3" t="s">
        <v>10</v>
      </c>
      <c r="G112" s="3">
        <v>1</v>
      </c>
      <c r="H112" s="3">
        <v>6</v>
      </c>
      <c r="I112" s="5">
        <v>1</v>
      </c>
      <c r="J112"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7P1</v>
      </c>
      <c r="K112"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7P1.6</v>
      </c>
      <c r="L112"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7P1.6.1</v>
      </c>
      <c r="M112" s="4" t="str">
        <f>IF(ISERROR(_xlfn.XLOOKUP(LabLookup[[#This Row],[TopicID]],TopicLookup[TopicID],TopicLookup[TopicTitle])),"",_xlfn.XLOOKUP(LabLookup[[#This Row],[TopicID]],TopicLookup[TopicID],TopicLookup[TopicTitle]))</f>
        <v>Introduction To Forces</v>
      </c>
      <c r="N112" s="5" t="str">
        <f>IF(ISERROR(_xlfn.XLOOKUP(LabLookup[[#This Row],[LessonID]],LessonLookup[LessonID],LessonLookup[LessonTitle])),"",_xlfn.XLOOKUP(LabLookup[[#This Row],[LessonID]],LessonLookup[LessonID],LessonLookup[LessonTitle]))</f>
        <v>Hooke’s Law (Practical)</v>
      </c>
      <c r="O112" s="8" t="s">
        <v>2375</v>
      </c>
      <c r="P112" s="7"/>
      <c r="Q112" s="8" t="s">
        <v>2594</v>
      </c>
      <c r="R112" s="2" t="s">
        <v>2595</v>
      </c>
      <c r="S112" s="2" t="s">
        <v>2596</v>
      </c>
      <c r="T112" s="2"/>
    </row>
    <row r="113" spans="1:20" s="25" customFormat="1" ht="14.65" customHeight="1" x14ac:dyDescent="0.25">
      <c r="A113" s="7" t="str">
        <f>_xlfn.XLOOKUP(LabLookup[[#This Row],[TopicID]],TopicLookup[TopicID],TopicLookup[SyllabusSubject])</f>
        <v>Science</v>
      </c>
      <c r="B113" s="5">
        <f>_xlfn.XLOOKUP(LabLookup[[#This Row],[TopicID]],TopicLookup[TopicID],TopicLookup[SyllabusKeyStage])</f>
        <v>3</v>
      </c>
      <c r="C113" s="1" t="str">
        <f>_xlfn.XLOOKUP(LabLookup[[#This Row],[TopicID]],topics!I:I,topics!D:D)</f>
        <v>KS3.Science</v>
      </c>
      <c r="D113" s="1" t="str">
        <f>_xlfn.XLOOKUP(LabLookup[[#This Row],[TopicID]],topics!I:I,topics!E:E)</f>
        <v>Y7.Science</v>
      </c>
      <c r="E113" s="4">
        <v>7</v>
      </c>
      <c r="F113" s="3" t="s">
        <v>10</v>
      </c>
      <c r="G113" s="3" t="s">
        <v>5</v>
      </c>
      <c r="H113" s="3">
        <v>7</v>
      </c>
      <c r="I113" s="5">
        <v>1</v>
      </c>
      <c r="J113"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7P1</v>
      </c>
      <c r="K113"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7P1.7</v>
      </c>
      <c r="L113"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7P1.7.1</v>
      </c>
      <c r="M113" s="4" t="str">
        <f>IF(ISERROR(_xlfn.XLOOKUP(LabLookup[[#This Row],[TopicID]],TopicLookup[TopicID],TopicLookup[TopicTitle])),"",_xlfn.XLOOKUP(LabLookup[[#This Row],[TopicID]],TopicLookup[TopicID],TopicLookup[TopicTitle]))</f>
        <v>Introduction To Forces</v>
      </c>
      <c r="N113" s="5" t="str">
        <f>IF(ISERROR(_xlfn.XLOOKUP(LabLookup[[#This Row],[LessonID]],LessonLookup[LessonID],LessonLookup[LessonTitle])),"",_xlfn.XLOOKUP(LabLookup[[#This Row],[LessonID]],LessonLookup[LessonID],LessonLookup[LessonTitle]))</f>
        <v>Moments</v>
      </c>
      <c r="O113" s="8"/>
      <c r="P113" s="7"/>
      <c r="Q113" s="8"/>
      <c r="R113" s="2"/>
      <c r="S113" s="2"/>
      <c r="T113" s="2"/>
    </row>
    <row r="114" spans="1:20" s="25" customFormat="1" ht="14.65" customHeight="1" x14ac:dyDescent="0.25">
      <c r="A114" s="7" t="str">
        <f>_xlfn.XLOOKUP(LabLookup[[#This Row],[TopicID]],TopicLookup[TopicID],TopicLookup[SyllabusSubject])</f>
        <v>Science</v>
      </c>
      <c r="B114" s="5">
        <f>_xlfn.XLOOKUP(LabLookup[[#This Row],[TopicID]],TopicLookup[TopicID],TopicLookup[SyllabusKeyStage])</f>
        <v>3</v>
      </c>
      <c r="C114" s="1" t="str">
        <f>_xlfn.XLOOKUP(LabLookup[[#This Row],[TopicID]],topics!I:I,topics!D:D)</f>
        <v>KS3.Science</v>
      </c>
      <c r="D114" s="1" t="str">
        <f>_xlfn.XLOOKUP(LabLookup[[#This Row],[TopicID]],topics!I:I,topics!E:E)</f>
        <v>Y7.Science</v>
      </c>
      <c r="E114" s="4">
        <v>7</v>
      </c>
      <c r="F114" s="3" t="s">
        <v>10</v>
      </c>
      <c r="G114" s="3" t="s">
        <v>5</v>
      </c>
      <c r="H114" s="3">
        <v>8</v>
      </c>
      <c r="I114" s="5">
        <v>1</v>
      </c>
      <c r="J114"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7P1</v>
      </c>
      <c r="K114"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7P1.8</v>
      </c>
      <c r="L114"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7P1.8.1</v>
      </c>
      <c r="M114" s="4" t="str">
        <f>IF(ISERROR(_xlfn.XLOOKUP(LabLookup[[#This Row],[TopicID]],TopicLookup[TopicID],TopicLookup[TopicTitle])),"",_xlfn.XLOOKUP(LabLookup[[#This Row],[TopicID]],TopicLookup[TopicID],TopicLookup[TopicTitle]))</f>
        <v>Introduction To Forces</v>
      </c>
      <c r="N114" s="5" t="str">
        <f>IF(ISERROR(_xlfn.XLOOKUP(LabLookup[[#This Row],[LessonID]],LessonLookup[LessonID],LessonLookup[LessonTitle])),"",_xlfn.XLOOKUP(LabLookup[[#This Row],[LessonID]],LessonLookup[LessonID],LessonLookup[LessonTitle]))</f>
        <v>Moments (Practical)</v>
      </c>
      <c r="O114" s="8" t="s">
        <v>2375</v>
      </c>
      <c r="P114" s="7"/>
      <c r="Q114" s="8" t="s">
        <v>2597</v>
      </c>
      <c r="R114" s="2" t="s">
        <v>2598</v>
      </c>
      <c r="S114" s="2" t="s">
        <v>2599</v>
      </c>
      <c r="T114" s="2"/>
    </row>
    <row r="115" spans="1:20" s="25" customFormat="1" ht="14.65" customHeight="1" x14ac:dyDescent="0.25">
      <c r="A115" s="7" t="str">
        <f>_xlfn.XLOOKUP(LabLookup[[#This Row],[TopicID]],TopicLookup[TopicID],TopicLookup[SyllabusSubject])</f>
        <v>Science</v>
      </c>
      <c r="B115" s="5">
        <f>_xlfn.XLOOKUP(LabLookup[[#This Row],[TopicID]],TopicLookup[TopicID],TopicLookup[SyllabusKeyStage])</f>
        <v>3</v>
      </c>
      <c r="C115" s="1" t="str">
        <f>_xlfn.XLOOKUP(LabLookup[[#This Row],[TopicID]],topics!I:I,topics!D:D)</f>
        <v>KS3.Science</v>
      </c>
      <c r="D115" s="1" t="str">
        <f>_xlfn.XLOOKUP(LabLookup[[#This Row],[TopicID]],topics!I:I,topics!E:E)</f>
        <v>Y7.Science</v>
      </c>
      <c r="E115" s="4">
        <v>7</v>
      </c>
      <c r="F115" s="3" t="s">
        <v>10</v>
      </c>
      <c r="G115" s="3" t="s">
        <v>5</v>
      </c>
      <c r="H115" s="3">
        <v>9</v>
      </c>
      <c r="I115" s="5">
        <v>1</v>
      </c>
      <c r="J115"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7P1</v>
      </c>
      <c r="K115"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7P1.9</v>
      </c>
      <c r="L115"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7P1.9.1</v>
      </c>
      <c r="M115" s="4" t="str">
        <f>IF(ISERROR(_xlfn.XLOOKUP(LabLookup[[#This Row],[TopicID]],TopicLookup[TopicID],TopicLookup[TopicTitle])),"",_xlfn.XLOOKUP(LabLookup[[#This Row],[TopicID]],TopicLookup[TopicID],TopicLookup[TopicTitle]))</f>
        <v>Introduction To Forces</v>
      </c>
      <c r="N115" s="5" t="str">
        <f>IF(ISERROR(_xlfn.XLOOKUP(LabLookup[[#This Row],[LessonID]],LessonLookup[LessonID],LessonLookup[LessonTitle])),"",_xlfn.XLOOKUP(LabLookup[[#This Row],[LessonID]],LessonLookup[LessonID],LessonLookup[LessonTitle]))</f>
        <v/>
      </c>
      <c r="O115" s="8"/>
      <c r="P115" s="7"/>
      <c r="Q115" s="8"/>
      <c r="R115" s="2"/>
      <c r="S115" s="2"/>
      <c r="T115" s="2"/>
    </row>
    <row r="116" spans="1:20" ht="14.65" customHeight="1" x14ac:dyDescent="0.25">
      <c r="A116" s="7" t="str">
        <f>_xlfn.XLOOKUP(LabLookup[[#This Row],[TopicID]],TopicLookup[TopicID],TopicLookup[SyllabusSubject])</f>
        <v>Science</v>
      </c>
      <c r="B116" s="5">
        <f>_xlfn.XLOOKUP(LabLookup[[#This Row],[TopicID]],TopicLookup[TopicID],TopicLookup[SyllabusKeyStage])</f>
        <v>3</v>
      </c>
      <c r="C116" s="1" t="str">
        <f>_xlfn.XLOOKUP(LabLookup[[#This Row],[TopicID]],topics!I:I,topics!D:D)</f>
        <v>KS3.Science</v>
      </c>
      <c r="D116" s="1" t="str">
        <f>_xlfn.XLOOKUP(LabLookup[[#This Row],[TopicID]],topics!I:I,topics!E:E)</f>
        <v>Y7.Science</v>
      </c>
      <c r="E116" s="4">
        <v>7</v>
      </c>
      <c r="F116" s="3" t="s">
        <v>10</v>
      </c>
      <c r="G116" s="3">
        <v>2</v>
      </c>
      <c r="H116" s="3">
        <v>1</v>
      </c>
      <c r="I116" s="5">
        <v>1</v>
      </c>
      <c r="J116"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7P2</v>
      </c>
      <c r="K116"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7P2.1</v>
      </c>
      <c r="L116"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7P2.1.1</v>
      </c>
      <c r="M116" s="4" t="str">
        <f>IF(ISERROR(_xlfn.XLOOKUP(LabLookup[[#This Row],[TopicID]],TopicLookup[TopicID],TopicLookup[TopicTitle])),"",_xlfn.XLOOKUP(LabLookup[[#This Row],[TopicID]],TopicLookup[TopicID],TopicLookup[TopicTitle]))</f>
        <v>Energy Strores And Transfers</v>
      </c>
      <c r="N116" s="5" t="str">
        <f>IF(ISERROR(_xlfn.XLOOKUP(LabLookup[[#This Row],[LessonID]],LessonLookup[LessonID],LessonLookup[LessonTitle])),"",_xlfn.XLOOKUP(LabLookup[[#This Row],[LessonID]],LessonLookup[LessonID],LessonLookup[LessonTitle]))</f>
        <v>Stores of Energy</v>
      </c>
      <c r="O116" s="8" t="s">
        <v>2375</v>
      </c>
      <c r="P116" s="7"/>
      <c r="Q116" s="8" t="s">
        <v>2600</v>
      </c>
      <c r="R116" s="2" t="s">
        <v>2601</v>
      </c>
      <c r="S116" s="2" t="s">
        <v>2602</v>
      </c>
    </row>
    <row r="117" spans="1:20" ht="14.65" customHeight="1" x14ac:dyDescent="0.25">
      <c r="A117" s="7" t="str">
        <f>_xlfn.XLOOKUP(LabLookup[[#This Row],[TopicID]],TopicLookup[TopicID],TopicLookup[SyllabusSubject])</f>
        <v>Science</v>
      </c>
      <c r="B117" s="5">
        <f>_xlfn.XLOOKUP(LabLookup[[#This Row],[TopicID]],TopicLookup[TopicID],TopicLookup[SyllabusKeyStage])</f>
        <v>3</v>
      </c>
      <c r="C117" s="1" t="str">
        <f>_xlfn.XLOOKUP(LabLookup[[#This Row],[TopicID]],topics!I:I,topics!D:D)</f>
        <v>KS3.Science</v>
      </c>
      <c r="D117" s="1" t="str">
        <f>_xlfn.XLOOKUP(LabLookup[[#This Row],[TopicID]],topics!I:I,topics!E:E)</f>
        <v>Y7.Science</v>
      </c>
      <c r="E117" s="4">
        <v>7</v>
      </c>
      <c r="F117" s="3" t="s">
        <v>10</v>
      </c>
      <c r="G117" s="3">
        <v>2</v>
      </c>
      <c r="H117" s="3">
        <v>2</v>
      </c>
      <c r="I117" s="5">
        <v>1</v>
      </c>
      <c r="J117"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7P2</v>
      </c>
      <c r="K117"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7P2.2</v>
      </c>
      <c r="L117"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7P2.2.1</v>
      </c>
      <c r="M117" s="4" t="str">
        <f>IF(ISERROR(_xlfn.XLOOKUP(LabLookup[[#This Row],[TopicID]],TopicLookup[TopicID],TopicLookup[TopicTitle])),"",_xlfn.XLOOKUP(LabLookup[[#This Row],[TopicID]],TopicLookup[TopicID],TopicLookup[TopicTitle]))</f>
        <v>Energy Strores And Transfers</v>
      </c>
      <c r="N117" s="5" t="str">
        <f>IF(ISERROR(_xlfn.XLOOKUP(LabLookup[[#This Row],[LessonID]],LessonLookup[LessonID],LessonLookup[LessonTitle])),"",_xlfn.XLOOKUP(LabLookup[[#This Row],[LessonID]],LessonLookup[LessonID],LessonLookup[LessonTitle]))</f>
        <v>Energy Transfers</v>
      </c>
      <c r="O117" s="8" t="s">
        <v>2375</v>
      </c>
      <c r="P117" s="7"/>
      <c r="Q117" s="8" t="s">
        <v>2603</v>
      </c>
      <c r="R117" s="2" t="s">
        <v>2604</v>
      </c>
      <c r="S117" s="2" t="s">
        <v>2605</v>
      </c>
    </row>
    <row r="118" spans="1:20" ht="14.65" customHeight="1" x14ac:dyDescent="0.25">
      <c r="A118" s="7" t="str">
        <f>_xlfn.XLOOKUP(LabLookup[[#This Row],[TopicID]],TopicLookup[TopicID],TopicLookup[SyllabusSubject])</f>
        <v>Science</v>
      </c>
      <c r="B118" s="5">
        <f>_xlfn.XLOOKUP(LabLookup[[#This Row],[TopicID]],TopicLookup[TopicID],TopicLookup[SyllabusKeyStage])</f>
        <v>3</v>
      </c>
      <c r="C118" s="1" t="str">
        <f>_xlfn.XLOOKUP(LabLookup[[#This Row],[TopicID]],topics!I:I,topics!D:D)</f>
        <v>KS3.Science</v>
      </c>
      <c r="D118" s="1" t="str">
        <f>_xlfn.XLOOKUP(LabLookup[[#This Row],[TopicID]],topics!I:I,topics!E:E)</f>
        <v>Y7.Science</v>
      </c>
      <c r="E118" s="4">
        <v>7</v>
      </c>
      <c r="F118" s="3" t="s">
        <v>10</v>
      </c>
      <c r="G118" s="3">
        <v>2</v>
      </c>
      <c r="H118" s="3">
        <v>3</v>
      </c>
      <c r="I118" s="5">
        <v>1</v>
      </c>
      <c r="J118"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7P2</v>
      </c>
      <c r="K118"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7P2.3</v>
      </c>
      <c r="L118"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7P2.3.1</v>
      </c>
      <c r="M118" s="4" t="str">
        <f>IF(ISERROR(_xlfn.XLOOKUP(LabLookup[[#This Row],[TopicID]],TopicLookup[TopicID],TopicLookup[TopicTitle])),"",_xlfn.XLOOKUP(LabLookup[[#This Row],[TopicID]],TopicLookup[TopicID],TopicLookup[TopicTitle]))</f>
        <v>Energy Strores And Transfers</v>
      </c>
      <c r="N118" s="5" t="str">
        <f>IF(ISERROR(_xlfn.XLOOKUP(LabLookup[[#This Row],[LessonID]],LessonLookup[LessonID],LessonLookup[LessonTitle])),"",_xlfn.XLOOKUP(LabLookup[[#This Row],[LessonID]],LessonLookup[LessonID],LessonLookup[LessonTitle]))</f>
        <v>Sankey Diagrams</v>
      </c>
      <c r="O118" s="8" t="s">
        <v>2375</v>
      </c>
      <c r="P118" s="7"/>
      <c r="Q118" s="8"/>
    </row>
    <row r="119" spans="1:20" ht="14.65" customHeight="1" x14ac:dyDescent="0.25">
      <c r="A119" s="7" t="str">
        <f>_xlfn.XLOOKUP(LabLookup[[#This Row],[TopicID]],TopicLookup[TopicID],TopicLookup[SyllabusSubject])</f>
        <v>Science</v>
      </c>
      <c r="B119" s="5">
        <f>_xlfn.XLOOKUP(LabLookup[[#This Row],[TopicID]],TopicLookup[TopicID],TopicLookup[SyllabusKeyStage])</f>
        <v>3</v>
      </c>
      <c r="C119" s="1" t="str">
        <f>_xlfn.XLOOKUP(LabLookup[[#This Row],[TopicID]],topics!I:I,topics!D:D)</f>
        <v>KS3.Science</v>
      </c>
      <c r="D119" s="1" t="str">
        <f>_xlfn.XLOOKUP(LabLookup[[#This Row],[TopicID]],topics!I:I,topics!E:E)</f>
        <v>Y7.Science</v>
      </c>
      <c r="E119" s="4">
        <v>7</v>
      </c>
      <c r="F119" s="3" t="s">
        <v>10</v>
      </c>
      <c r="G119" s="3">
        <v>2</v>
      </c>
      <c r="H119" s="3">
        <v>4</v>
      </c>
      <c r="I119" s="5">
        <v>1</v>
      </c>
      <c r="J119"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7P2</v>
      </c>
      <c r="K119"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7P2.4</v>
      </c>
      <c r="L119"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7P2.4.1</v>
      </c>
      <c r="M119" s="4" t="str">
        <f>IF(ISERROR(_xlfn.XLOOKUP(LabLookup[[#This Row],[TopicID]],TopicLookup[TopicID],TopicLookup[TopicTitle])),"",_xlfn.XLOOKUP(LabLookup[[#This Row],[TopicID]],TopicLookup[TopicID],TopicLookup[TopicTitle]))</f>
        <v>Energy Strores And Transfers</v>
      </c>
      <c r="N119" s="5" t="str">
        <f>IF(ISERROR(_xlfn.XLOOKUP(LabLookup[[#This Row],[LessonID]],LessonLookup[LessonID],LessonLookup[LessonTitle])),"",_xlfn.XLOOKUP(LabLookup[[#This Row],[LessonID]],LessonLookup[LessonID],LessonLookup[LessonTitle]))</f>
        <v>Renewable Energy</v>
      </c>
      <c r="O119" s="8"/>
      <c r="P119" s="7" t="s">
        <v>2375</v>
      </c>
      <c r="Q119" s="8"/>
    </row>
    <row r="120" spans="1:20" ht="14.65" customHeight="1" x14ac:dyDescent="0.25">
      <c r="A120" s="7" t="str">
        <f>_xlfn.XLOOKUP(LabLookup[[#This Row],[TopicID]],TopicLookup[TopicID],TopicLookup[SyllabusSubject])</f>
        <v>Science</v>
      </c>
      <c r="B120" s="5">
        <f>_xlfn.XLOOKUP(LabLookup[[#This Row],[TopicID]],TopicLookup[TopicID],TopicLookup[SyllabusKeyStage])</f>
        <v>3</v>
      </c>
      <c r="C120" s="1" t="str">
        <f>_xlfn.XLOOKUP(LabLookup[[#This Row],[TopicID]],topics!I:I,topics!D:D)</f>
        <v>KS3.Science</v>
      </c>
      <c r="D120" s="1" t="str">
        <f>_xlfn.XLOOKUP(LabLookup[[#This Row],[TopicID]],topics!I:I,topics!E:E)</f>
        <v>Y7.Science</v>
      </c>
      <c r="E120" s="4">
        <v>7</v>
      </c>
      <c r="F120" s="3" t="s">
        <v>10</v>
      </c>
      <c r="G120" s="3">
        <v>2</v>
      </c>
      <c r="H120" s="3">
        <v>5</v>
      </c>
      <c r="I120" s="5">
        <v>1</v>
      </c>
      <c r="J120"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7P2</v>
      </c>
      <c r="K120"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7P2.5</v>
      </c>
      <c r="L120"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7P2.5.1</v>
      </c>
      <c r="M120" s="4" t="str">
        <f>IF(ISERROR(_xlfn.XLOOKUP(LabLookup[[#This Row],[TopicID]],TopicLookup[TopicID],TopicLookup[TopicTitle])),"",_xlfn.XLOOKUP(LabLookup[[#This Row],[TopicID]],TopicLookup[TopicID],TopicLookup[TopicTitle]))</f>
        <v>Energy Strores And Transfers</v>
      </c>
      <c r="N120" s="5" t="str">
        <f>IF(ISERROR(_xlfn.XLOOKUP(LabLookup[[#This Row],[LessonID]],LessonLookup[LessonID],LessonLookup[LessonTitle])),"",_xlfn.XLOOKUP(LabLookup[[#This Row],[LessonID]],LessonLookup[LessonID],LessonLookup[LessonTitle]))</f>
        <v>Non-Renewable Energy</v>
      </c>
      <c r="O120" s="8" t="s">
        <v>2375</v>
      </c>
      <c r="P120" s="7"/>
      <c r="Q120" s="8"/>
    </row>
    <row r="121" spans="1:20" ht="14.65" customHeight="1" x14ac:dyDescent="0.25">
      <c r="A121" s="7" t="str">
        <f>_xlfn.XLOOKUP(LabLookup[[#This Row],[TopicID]],TopicLookup[TopicID],TopicLookup[SyllabusSubject])</f>
        <v>Science</v>
      </c>
      <c r="B121" s="5">
        <f>_xlfn.XLOOKUP(LabLookup[[#This Row],[TopicID]],TopicLookup[TopicID],TopicLookup[SyllabusKeyStage])</f>
        <v>3</v>
      </c>
      <c r="C121" s="1" t="str">
        <f>_xlfn.XLOOKUP(LabLookup[[#This Row],[TopicID]],topics!I:I,topics!D:D)</f>
        <v>KS3.Science</v>
      </c>
      <c r="D121" s="1" t="str">
        <f>_xlfn.XLOOKUP(LabLookup[[#This Row],[TopicID]],topics!I:I,topics!E:E)</f>
        <v>Y7.Science</v>
      </c>
      <c r="E121" s="4">
        <v>7</v>
      </c>
      <c r="F121" s="3" t="s">
        <v>10</v>
      </c>
      <c r="G121" s="3" t="s">
        <v>9</v>
      </c>
      <c r="H121" s="3">
        <v>6</v>
      </c>
      <c r="I121" s="5">
        <v>1</v>
      </c>
      <c r="J121"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7P2</v>
      </c>
      <c r="K121"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7P2.6</v>
      </c>
      <c r="L121"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7P2.6.1</v>
      </c>
      <c r="M121" s="4" t="str">
        <f>IF(ISERROR(_xlfn.XLOOKUP(LabLookup[[#This Row],[TopicID]],TopicLookup[TopicID],TopicLookup[TopicTitle])),"",_xlfn.XLOOKUP(LabLookup[[#This Row],[TopicID]],TopicLookup[TopicID],TopicLookup[TopicTitle]))</f>
        <v>Energy Strores And Transfers</v>
      </c>
      <c r="N121" s="5" t="str">
        <f>IF(ISERROR(_xlfn.XLOOKUP(LabLookup[[#This Row],[LessonID]],LessonLookup[LessonID],LessonLookup[LessonTitle])),"",_xlfn.XLOOKUP(LabLookup[[#This Row],[LessonID]],LessonLookup[LessonID],LessonLookup[LessonTitle]))</f>
        <v>Energy Resources Debate</v>
      </c>
      <c r="O121" s="8"/>
      <c r="P121" s="7"/>
      <c r="Q121" s="8"/>
    </row>
    <row r="122" spans="1:20" ht="14.65" customHeight="1" x14ac:dyDescent="0.25">
      <c r="A122" s="7" t="str">
        <f>_xlfn.XLOOKUP(LabLookup[[#This Row],[TopicID]],TopicLookup[TopicID],TopicLookup[SyllabusSubject])</f>
        <v>Science</v>
      </c>
      <c r="B122" s="5">
        <f>_xlfn.XLOOKUP(LabLookup[[#This Row],[TopicID]],TopicLookup[TopicID],TopicLookup[SyllabusKeyStage])</f>
        <v>3</v>
      </c>
      <c r="C122" s="1" t="str">
        <f>_xlfn.XLOOKUP(LabLookup[[#This Row],[TopicID]],topics!I:I,topics!D:D)</f>
        <v>KS3.Science</v>
      </c>
      <c r="D122" s="1" t="str">
        <f>_xlfn.XLOOKUP(LabLookup[[#This Row],[TopicID]],topics!I:I,topics!E:E)</f>
        <v>Y7.Science</v>
      </c>
      <c r="E122" s="4">
        <v>7</v>
      </c>
      <c r="F122" s="3" t="s">
        <v>10</v>
      </c>
      <c r="G122" s="3" t="s">
        <v>9</v>
      </c>
      <c r="H122" s="3">
        <v>7</v>
      </c>
      <c r="I122" s="5">
        <v>1</v>
      </c>
      <c r="J122"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7P2</v>
      </c>
      <c r="K122"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7P2.7</v>
      </c>
      <c r="L122"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7P2.7.1</v>
      </c>
      <c r="M122" s="4" t="str">
        <f>IF(ISERROR(_xlfn.XLOOKUP(LabLookup[[#This Row],[TopicID]],TopicLookup[TopicID],TopicLookup[TopicTitle])),"",_xlfn.XLOOKUP(LabLookup[[#This Row],[TopicID]],TopicLookup[TopicID],TopicLookup[TopicTitle]))</f>
        <v>Energy Strores And Transfers</v>
      </c>
      <c r="N122" s="5" t="str">
        <f>IF(ISERROR(_xlfn.XLOOKUP(LabLookup[[#This Row],[LessonID]],LessonLookup[LessonID],LessonLookup[LessonTitle])),"",_xlfn.XLOOKUP(LabLookup[[#This Row],[LessonID]],LessonLookup[LessonID],LessonLookup[LessonTitle]))</f>
        <v>National Grid</v>
      </c>
      <c r="O122" s="8"/>
      <c r="P122" s="7"/>
      <c r="Q122" s="8"/>
    </row>
    <row r="123" spans="1:20" ht="14.65" customHeight="1" x14ac:dyDescent="0.25">
      <c r="A123" s="7" t="str">
        <f>_xlfn.XLOOKUP(LabLookup[[#This Row],[TopicID]],TopicLookup[TopicID],TopicLookup[SyllabusSubject])</f>
        <v>Science</v>
      </c>
      <c r="B123" s="5">
        <f>_xlfn.XLOOKUP(LabLookup[[#This Row],[TopicID]],TopicLookup[TopicID],TopicLookup[SyllabusKeyStage])</f>
        <v>3</v>
      </c>
      <c r="C123" s="1" t="str">
        <f>_xlfn.XLOOKUP(LabLookup[[#This Row],[TopicID]],topics!I:I,topics!D:D)</f>
        <v>KS3.Science</v>
      </c>
      <c r="D123" s="1" t="str">
        <f>_xlfn.XLOOKUP(LabLookup[[#This Row],[TopicID]],topics!I:I,topics!E:E)</f>
        <v>Y7.Science</v>
      </c>
      <c r="E123" s="4">
        <v>7</v>
      </c>
      <c r="F123" s="3" t="s">
        <v>10</v>
      </c>
      <c r="G123" s="3" t="s">
        <v>9</v>
      </c>
      <c r="H123" s="3">
        <v>8</v>
      </c>
      <c r="I123" s="5">
        <v>1</v>
      </c>
      <c r="J123"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7P2</v>
      </c>
      <c r="K123"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7P2.8</v>
      </c>
      <c r="L123"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7P2.8.1</v>
      </c>
      <c r="M123" s="4" t="str">
        <f>IF(ISERROR(_xlfn.XLOOKUP(LabLookup[[#This Row],[TopicID]],TopicLookup[TopicID],TopicLookup[TopicTitle])),"",_xlfn.XLOOKUP(LabLookup[[#This Row],[TopicID]],TopicLookup[TopicID],TopicLookup[TopicTitle]))</f>
        <v>Energy Strores And Transfers</v>
      </c>
      <c r="N123" s="5" t="str">
        <f>IF(ISERROR(_xlfn.XLOOKUP(LabLookup[[#This Row],[LessonID]],LessonLookup[LessonID],LessonLookup[LessonTitle])),"",_xlfn.XLOOKUP(LabLookup[[#This Row],[LessonID]],LessonLookup[LessonID],LessonLookup[LessonTitle]))</f>
        <v>Energy Demand</v>
      </c>
      <c r="O123" s="8"/>
      <c r="P123" s="7"/>
      <c r="Q123" s="8"/>
    </row>
    <row r="124" spans="1:20" ht="14.65" customHeight="1" x14ac:dyDescent="0.25">
      <c r="A124" s="7" t="str">
        <f>_xlfn.XLOOKUP(LabLookup[[#This Row],[TopicID]],TopicLookup[TopicID],TopicLookup[SyllabusSubject])</f>
        <v>Science</v>
      </c>
      <c r="B124" s="5">
        <f>_xlfn.XLOOKUP(LabLookup[[#This Row],[TopicID]],TopicLookup[TopicID],TopicLookup[SyllabusKeyStage])</f>
        <v>3</v>
      </c>
      <c r="C124" s="1" t="str">
        <f>_xlfn.XLOOKUP(LabLookup[[#This Row],[TopicID]],topics!I:I,topics!D:D)</f>
        <v>KS3.Science</v>
      </c>
      <c r="D124" s="1" t="str">
        <f>_xlfn.XLOOKUP(LabLookup[[#This Row],[TopicID]],topics!I:I,topics!E:E)</f>
        <v>Y7.Science</v>
      </c>
      <c r="E124" s="4">
        <v>7</v>
      </c>
      <c r="F124" s="3" t="s">
        <v>10</v>
      </c>
      <c r="G124" s="3" t="s">
        <v>9</v>
      </c>
      <c r="H124" s="3">
        <v>9</v>
      </c>
      <c r="I124" s="5">
        <v>1</v>
      </c>
      <c r="J124"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7P2</v>
      </c>
      <c r="K124"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7P2.9</v>
      </c>
      <c r="L124"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7P2.9.1</v>
      </c>
      <c r="M124" s="4" t="str">
        <f>IF(ISERROR(_xlfn.XLOOKUP(LabLookup[[#This Row],[TopicID]],TopicLookup[TopicID],TopicLookup[TopicTitle])),"",_xlfn.XLOOKUP(LabLookup[[#This Row],[TopicID]],TopicLookup[TopicID],TopicLookup[TopicTitle]))</f>
        <v>Energy Strores And Transfers</v>
      </c>
      <c r="N124" s="5" t="str">
        <f>IF(ISERROR(_xlfn.XLOOKUP(LabLookup[[#This Row],[LessonID]],LessonLookup[LessonID],LessonLookup[LessonTitle])),"",_xlfn.XLOOKUP(LabLookup[[#This Row],[LessonID]],LessonLookup[LessonID],LessonLookup[LessonTitle]))</f>
        <v/>
      </c>
      <c r="O124" s="8"/>
      <c r="P124" s="7"/>
      <c r="Q124" s="8"/>
    </row>
    <row r="125" spans="1:20" ht="14.65" customHeight="1" x14ac:dyDescent="0.25">
      <c r="A125" s="7" t="str">
        <f>_xlfn.XLOOKUP(LabLookup[[#This Row],[TopicID]],TopicLookup[TopicID],TopicLookup[SyllabusSubject])</f>
        <v>Science</v>
      </c>
      <c r="B125" s="5">
        <f>_xlfn.XLOOKUP(LabLookup[[#This Row],[TopicID]],TopicLookup[TopicID],TopicLookup[SyllabusKeyStage])</f>
        <v>3</v>
      </c>
      <c r="C125" s="1" t="str">
        <f>_xlfn.XLOOKUP(LabLookup[[#This Row],[TopicID]],topics!I:I,topics!D:D)</f>
        <v>KS3.Science</v>
      </c>
      <c r="D125" s="1" t="str">
        <f>_xlfn.XLOOKUP(LabLookup[[#This Row],[TopicID]],topics!I:I,topics!E:E)</f>
        <v>Y7.Science</v>
      </c>
      <c r="E125" s="4">
        <v>7</v>
      </c>
      <c r="F125" s="3" t="s">
        <v>10</v>
      </c>
      <c r="G125" s="3">
        <v>3</v>
      </c>
      <c r="H125" s="3">
        <v>1</v>
      </c>
      <c r="I125" s="5">
        <v>1</v>
      </c>
      <c r="J125"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7P3</v>
      </c>
      <c r="K125"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7P3.1</v>
      </c>
      <c r="L125"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7P3.1.1</v>
      </c>
      <c r="M125" s="4" t="str">
        <f>IF(ISERROR(_xlfn.XLOOKUP(LabLookup[[#This Row],[TopicID]],TopicLookup[TopicID],TopicLookup[TopicTitle])),"",_xlfn.XLOOKUP(LabLookup[[#This Row],[TopicID]],TopicLookup[TopicID],TopicLookup[TopicTitle]))</f>
        <v>Circuits</v>
      </c>
      <c r="N125" s="5" t="str">
        <f>IF(ISERROR(_xlfn.XLOOKUP(LabLookup[[#This Row],[LessonID]],LessonLookup[LessonID],LessonLookup[LessonTitle])),"",_xlfn.XLOOKUP(LabLookup[[#This Row],[LessonID]],LessonLookup[LessonID],LessonLookup[LessonTitle]))</f>
        <v>Building Circuits</v>
      </c>
      <c r="O125" s="8" t="s">
        <v>2375</v>
      </c>
      <c r="P125" s="7"/>
      <c r="Q125" s="8" t="s">
        <v>2606</v>
      </c>
      <c r="R125" s="2" t="s">
        <v>2607</v>
      </c>
      <c r="S125" s="2" t="s">
        <v>2608</v>
      </c>
    </row>
    <row r="126" spans="1:20" ht="14.65" customHeight="1" x14ac:dyDescent="0.25">
      <c r="A126" s="7" t="str">
        <f>_xlfn.XLOOKUP(LabLookup[[#This Row],[TopicID]],TopicLookup[TopicID],TopicLookup[SyllabusSubject])</f>
        <v>Science</v>
      </c>
      <c r="B126" s="5">
        <f>_xlfn.XLOOKUP(LabLookup[[#This Row],[TopicID]],TopicLookup[TopicID],TopicLookup[SyllabusKeyStage])</f>
        <v>3</v>
      </c>
      <c r="C126" s="1" t="str">
        <f>_xlfn.XLOOKUP(LabLookup[[#This Row],[TopicID]],topics!I:I,topics!D:D)</f>
        <v>KS3.Science</v>
      </c>
      <c r="D126" s="1" t="str">
        <f>_xlfn.XLOOKUP(LabLookup[[#This Row],[TopicID]],topics!I:I,topics!E:E)</f>
        <v>Y7.Science</v>
      </c>
      <c r="E126" s="4">
        <v>7</v>
      </c>
      <c r="F126" s="3" t="s">
        <v>10</v>
      </c>
      <c r="G126" s="3">
        <v>3</v>
      </c>
      <c r="H126" s="3">
        <v>2</v>
      </c>
      <c r="I126" s="5">
        <v>1</v>
      </c>
      <c r="J126"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7P3</v>
      </c>
      <c r="K126"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7P3.2</v>
      </c>
      <c r="L126"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7P3.2.1</v>
      </c>
      <c r="M126" s="4" t="str">
        <f>IF(ISERROR(_xlfn.XLOOKUP(LabLookup[[#This Row],[TopicID]],TopicLookup[TopicID],TopicLookup[TopicTitle])),"",_xlfn.XLOOKUP(LabLookup[[#This Row],[TopicID]],TopicLookup[TopicID],TopicLookup[TopicTitle]))</f>
        <v>Circuits</v>
      </c>
      <c r="N126" s="5" t="str">
        <f>IF(ISERROR(_xlfn.XLOOKUP(LabLookup[[#This Row],[LessonID]],LessonLookup[LessonID],LessonLookup[LessonTitle])),"",_xlfn.XLOOKUP(LabLookup[[#This Row],[LessonID]],LessonLookup[LessonID],LessonLookup[LessonTitle]))</f>
        <v>Building Series and Parallel Circuits</v>
      </c>
      <c r="O126" s="8"/>
      <c r="P126" s="7" t="s">
        <v>2375</v>
      </c>
      <c r="Q126" s="8" t="s">
        <v>2609</v>
      </c>
      <c r="R126" s="2" t="s">
        <v>2610</v>
      </c>
      <c r="S126" s="2" t="s">
        <v>2611</v>
      </c>
    </row>
    <row r="127" spans="1:20" ht="14.65" customHeight="1" x14ac:dyDescent="0.25">
      <c r="A127" s="7" t="str">
        <f>_xlfn.XLOOKUP(LabLookup[[#This Row],[TopicID]],TopicLookup[TopicID],TopicLookup[SyllabusSubject])</f>
        <v>Science</v>
      </c>
      <c r="B127" s="5">
        <f>_xlfn.XLOOKUP(LabLookup[[#This Row],[TopicID]],TopicLookup[TopicID],TopicLookup[SyllabusKeyStage])</f>
        <v>3</v>
      </c>
      <c r="C127" s="1" t="str">
        <f>_xlfn.XLOOKUP(LabLookup[[#This Row],[TopicID]],topics!I:I,topics!D:D)</f>
        <v>KS3.Science</v>
      </c>
      <c r="D127" s="1" t="str">
        <f>_xlfn.XLOOKUP(LabLookup[[#This Row],[TopicID]],topics!I:I,topics!E:E)</f>
        <v>Y7.Science</v>
      </c>
      <c r="E127" s="4">
        <v>7</v>
      </c>
      <c r="F127" s="3" t="s">
        <v>10</v>
      </c>
      <c r="G127" s="3" t="s">
        <v>11</v>
      </c>
      <c r="H127" s="3">
        <v>2</v>
      </c>
      <c r="I127" s="5">
        <v>2</v>
      </c>
      <c r="J127"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7P3</v>
      </c>
      <c r="K127"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7P3.2</v>
      </c>
      <c r="L127"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7P3.2.2</v>
      </c>
      <c r="M127" s="4" t="str">
        <f>IF(ISERROR(_xlfn.XLOOKUP(LabLookup[[#This Row],[TopicID]],TopicLookup[TopicID],TopicLookup[TopicTitle])),"",_xlfn.XLOOKUP(LabLookup[[#This Row],[TopicID]],TopicLookup[TopicID],TopicLookup[TopicTitle]))</f>
        <v>Circuits</v>
      </c>
      <c r="N127" s="5" t="str">
        <f>IF(ISERROR(_xlfn.XLOOKUP(LabLookup[[#This Row],[LessonID]],LessonLookup[LessonID],LessonLookup[LessonTitle])),"",_xlfn.XLOOKUP(LabLookup[[#This Row],[LessonID]],LessonLookup[LessonID],LessonLookup[LessonTitle]))</f>
        <v>Building Series and Parallel Circuits</v>
      </c>
      <c r="O127" s="8" t="s">
        <v>2375</v>
      </c>
      <c r="P127" s="7"/>
      <c r="Q127" s="8" t="s">
        <v>2612</v>
      </c>
      <c r="R127" s="2" t="s">
        <v>2613</v>
      </c>
      <c r="S127" s="2" t="s">
        <v>2614</v>
      </c>
    </row>
    <row r="128" spans="1:20" ht="14.65" customHeight="1" x14ac:dyDescent="0.25">
      <c r="A128" s="7" t="str">
        <f>_xlfn.XLOOKUP(LabLookup[[#This Row],[TopicID]],TopicLookup[TopicID],TopicLookup[SyllabusSubject])</f>
        <v>Science</v>
      </c>
      <c r="B128" s="5">
        <f>_xlfn.XLOOKUP(LabLookup[[#This Row],[TopicID]],TopicLookup[TopicID],TopicLookup[SyllabusKeyStage])</f>
        <v>3</v>
      </c>
      <c r="C128" s="1" t="str">
        <f>_xlfn.XLOOKUP(LabLookup[[#This Row],[TopicID]],topics!I:I,topics!D:D)</f>
        <v>KS3.Science</v>
      </c>
      <c r="D128" s="1" t="str">
        <f>_xlfn.XLOOKUP(LabLookup[[#This Row],[TopicID]],topics!I:I,topics!E:E)</f>
        <v>Y7.Science</v>
      </c>
      <c r="E128" s="4">
        <v>7</v>
      </c>
      <c r="F128" s="3" t="s">
        <v>10</v>
      </c>
      <c r="G128" s="3">
        <v>3</v>
      </c>
      <c r="H128" s="3">
        <v>3</v>
      </c>
      <c r="I128" s="5">
        <v>1</v>
      </c>
      <c r="J128"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7P3</v>
      </c>
      <c r="K128"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7P3.3</v>
      </c>
      <c r="L128"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7P3.3.1</v>
      </c>
      <c r="M128" s="4" t="str">
        <f>IF(ISERROR(_xlfn.XLOOKUP(LabLookup[[#This Row],[TopicID]],TopicLookup[TopicID],TopicLookup[TopicTitle])),"",_xlfn.XLOOKUP(LabLookup[[#This Row],[TopicID]],TopicLookup[TopicID],TopicLookup[TopicTitle]))</f>
        <v>Circuits</v>
      </c>
      <c r="N128" s="5" t="str">
        <f>IF(ISERROR(_xlfn.XLOOKUP(LabLookup[[#This Row],[LessonID]],LessonLookup[LessonID],LessonLookup[LessonTitle])),"",_xlfn.XLOOKUP(LabLookup[[#This Row],[LessonID]],LessonLookup[LessonID],LessonLookup[LessonTitle]))</f>
        <v>Current in Series and Parallel</v>
      </c>
      <c r="O128" s="8"/>
      <c r="P128" s="7"/>
      <c r="Q128" s="4"/>
    </row>
    <row r="129" spans="1:19" ht="14.65" customHeight="1" x14ac:dyDescent="0.25">
      <c r="A129" s="7" t="str">
        <f>_xlfn.XLOOKUP(LabLookup[[#This Row],[TopicID]],TopicLookup[TopicID],TopicLookup[SyllabusSubject])</f>
        <v>Science</v>
      </c>
      <c r="B129" s="5">
        <f>_xlfn.XLOOKUP(LabLookup[[#This Row],[TopicID]],TopicLookup[TopicID],TopicLookup[SyllabusKeyStage])</f>
        <v>3</v>
      </c>
      <c r="C129" s="1" t="str">
        <f>_xlfn.XLOOKUP(LabLookup[[#This Row],[TopicID]],topics!I:I,topics!D:D)</f>
        <v>KS3.Science</v>
      </c>
      <c r="D129" s="1" t="str">
        <f>_xlfn.XLOOKUP(LabLookup[[#This Row],[TopicID]],topics!I:I,topics!E:E)</f>
        <v>Y7.Science</v>
      </c>
      <c r="E129" s="4">
        <v>7</v>
      </c>
      <c r="F129" s="3" t="s">
        <v>10</v>
      </c>
      <c r="G129" s="3">
        <v>3</v>
      </c>
      <c r="H129" s="3">
        <v>4</v>
      </c>
      <c r="I129" s="5">
        <v>1</v>
      </c>
      <c r="J129"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7P3</v>
      </c>
      <c r="K129"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7P3.4</v>
      </c>
      <c r="L129"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7P3.4.1</v>
      </c>
      <c r="M129" s="4" t="str">
        <f>IF(ISERROR(_xlfn.XLOOKUP(LabLookup[[#This Row],[TopicID]],TopicLookup[TopicID],TopicLookup[TopicTitle])),"",_xlfn.XLOOKUP(LabLookup[[#This Row],[TopicID]],TopicLookup[TopicID],TopicLookup[TopicTitle]))</f>
        <v>Circuits</v>
      </c>
      <c r="N129" s="5" t="str">
        <f>IF(ISERROR(_xlfn.XLOOKUP(LabLookup[[#This Row],[LessonID]],LessonLookup[LessonID],LessonLookup[LessonTitle])),"",_xlfn.XLOOKUP(LabLookup[[#This Row],[LessonID]],LessonLookup[LessonID],LessonLookup[LessonTitle]))</f>
        <v>Current in Series and Parallel (Practical)</v>
      </c>
      <c r="O129" s="8" t="s">
        <v>2375</v>
      </c>
      <c r="P129" s="7"/>
      <c r="Q129" s="8" t="s">
        <v>2615</v>
      </c>
      <c r="R129" s="2" t="s">
        <v>2616</v>
      </c>
      <c r="S129" s="2" t="s">
        <v>2617</v>
      </c>
    </row>
    <row r="130" spans="1:19" ht="14.65" customHeight="1" x14ac:dyDescent="0.25">
      <c r="A130" s="7" t="str">
        <f>_xlfn.XLOOKUP(LabLookup[[#This Row],[TopicID]],TopicLookup[TopicID],TopicLookup[SyllabusSubject])</f>
        <v>Science</v>
      </c>
      <c r="B130" s="5">
        <f>_xlfn.XLOOKUP(LabLookup[[#This Row],[TopicID]],TopicLookup[TopicID],TopicLookup[SyllabusKeyStage])</f>
        <v>3</v>
      </c>
      <c r="C130" s="1" t="str">
        <f>_xlfn.XLOOKUP(LabLookup[[#This Row],[TopicID]],topics!I:I,topics!D:D)</f>
        <v>KS3.Science</v>
      </c>
      <c r="D130" s="1" t="str">
        <f>_xlfn.XLOOKUP(LabLookup[[#This Row],[TopicID]],topics!I:I,topics!E:E)</f>
        <v>Y7.Science</v>
      </c>
      <c r="E130" s="4">
        <v>7</v>
      </c>
      <c r="F130" s="3" t="s">
        <v>10</v>
      </c>
      <c r="G130" s="3">
        <v>3</v>
      </c>
      <c r="H130" s="3">
        <v>5</v>
      </c>
      <c r="I130" s="5">
        <v>1</v>
      </c>
      <c r="J130"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7P3</v>
      </c>
      <c r="K130"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7P3.5</v>
      </c>
      <c r="L130"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7P3.5.1</v>
      </c>
      <c r="M130" s="4" t="str">
        <f>IF(ISERROR(_xlfn.XLOOKUP(LabLookup[[#This Row],[TopicID]],TopicLookup[TopicID],TopicLookup[TopicTitle])),"",_xlfn.XLOOKUP(LabLookup[[#This Row],[TopicID]],TopicLookup[TopicID],TopicLookup[TopicTitle]))</f>
        <v>Circuits</v>
      </c>
      <c r="N130" s="5" t="str">
        <f>IF(ISERROR(_xlfn.XLOOKUP(LabLookup[[#This Row],[LessonID]],LessonLookup[LessonID],LessonLookup[LessonTitle])),"",_xlfn.XLOOKUP(LabLookup[[#This Row],[LessonID]],LessonLookup[LessonID],LessonLookup[LessonTitle]))</f>
        <v>Voltage in Series and Parallel</v>
      </c>
      <c r="O130" s="8"/>
      <c r="P130" s="7"/>
      <c r="Q130" s="4"/>
    </row>
    <row r="131" spans="1:19" ht="14.65" customHeight="1" x14ac:dyDescent="0.25">
      <c r="A131" s="7" t="str">
        <f>_xlfn.XLOOKUP(LabLookup[[#This Row],[TopicID]],TopicLookup[TopicID],TopicLookup[SyllabusSubject])</f>
        <v>Science</v>
      </c>
      <c r="B131" s="5">
        <f>_xlfn.XLOOKUP(LabLookup[[#This Row],[TopicID]],TopicLookup[TopicID],TopicLookup[SyllabusKeyStage])</f>
        <v>3</v>
      </c>
      <c r="C131" s="1" t="str">
        <f>_xlfn.XLOOKUP(LabLookup[[#This Row],[TopicID]],topics!I:I,topics!D:D)</f>
        <v>KS3.Science</v>
      </c>
      <c r="D131" s="1" t="str">
        <f>_xlfn.XLOOKUP(LabLookup[[#This Row],[TopicID]],topics!I:I,topics!E:E)</f>
        <v>Y7.Science</v>
      </c>
      <c r="E131" s="4">
        <v>7</v>
      </c>
      <c r="F131" s="3" t="s">
        <v>10</v>
      </c>
      <c r="G131" s="3">
        <v>3</v>
      </c>
      <c r="H131" s="3">
        <v>6</v>
      </c>
      <c r="I131" s="5">
        <v>1</v>
      </c>
      <c r="J131"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7P3</v>
      </c>
      <c r="K131"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7P3.6</v>
      </c>
      <c r="L131"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7P3.6.1</v>
      </c>
      <c r="M131" s="4" t="str">
        <f>IF(ISERROR(_xlfn.XLOOKUP(LabLookup[[#This Row],[TopicID]],TopicLookup[TopicID],TopicLookup[TopicTitle])),"",_xlfn.XLOOKUP(LabLookup[[#This Row],[TopicID]],TopicLookup[TopicID],TopicLookup[TopicTitle]))</f>
        <v>Circuits</v>
      </c>
      <c r="N131" s="5" t="str">
        <f>IF(ISERROR(_xlfn.XLOOKUP(LabLookup[[#This Row],[LessonID]],LessonLookup[LessonID],LessonLookup[LessonTitle])),"",_xlfn.XLOOKUP(LabLookup[[#This Row],[LessonID]],LessonLookup[LessonID],LessonLookup[LessonTitle]))</f>
        <v>Voltage in Series and Parallel (Practical)</v>
      </c>
      <c r="O131" s="8" t="s">
        <v>2375</v>
      </c>
      <c r="P131" s="7"/>
      <c r="Q131" s="8" t="s">
        <v>2618</v>
      </c>
      <c r="R131" s="2" t="s">
        <v>2619</v>
      </c>
      <c r="S131" s="2" t="s">
        <v>2620</v>
      </c>
    </row>
    <row r="132" spans="1:19" ht="14.65" customHeight="1" x14ac:dyDescent="0.25">
      <c r="A132" s="7" t="str">
        <f>_xlfn.XLOOKUP(LabLookup[[#This Row],[TopicID]],TopicLookup[TopicID],TopicLookup[SyllabusSubject])</f>
        <v>Science</v>
      </c>
      <c r="B132" s="5">
        <f>_xlfn.XLOOKUP(LabLookup[[#This Row],[TopicID]],TopicLookup[TopicID],TopicLookup[SyllabusKeyStage])</f>
        <v>3</v>
      </c>
      <c r="C132" s="1" t="str">
        <f>_xlfn.XLOOKUP(LabLookup[[#This Row],[TopicID]],topics!I:I,topics!D:D)</f>
        <v>KS3.Science</v>
      </c>
      <c r="D132" s="1" t="str">
        <f>_xlfn.XLOOKUP(LabLookup[[#This Row],[TopicID]],topics!I:I,topics!E:E)</f>
        <v>Y7.Science</v>
      </c>
      <c r="E132" s="4">
        <v>7</v>
      </c>
      <c r="F132" s="3" t="s">
        <v>10</v>
      </c>
      <c r="G132" s="3">
        <v>3</v>
      </c>
      <c r="H132" s="3">
        <v>7</v>
      </c>
      <c r="I132" s="5">
        <v>1</v>
      </c>
      <c r="J132"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7P3</v>
      </c>
      <c r="K132"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7P3.7</v>
      </c>
      <c r="L132"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7P3.7.1</v>
      </c>
      <c r="M132" s="4" t="str">
        <f>IF(ISERROR(_xlfn.XLOOKUP(LabLookup[[#This Row],[TopicID]],TopicLookup[TopicID],TopicLookup[TopicTitle])),"",_xlfn.XLOOKUP(LabLookup[[#This Row],[TopicID]],TopicLookup[TopicID],TopicLookup[TopicTitle]))</f>
        <v>Circuits</v>
      </c>
      <c r="N132" s="5" t="str">
        <f>IF(ISERROR(_xlfn.XLOOKUP(LabLookup[[#This Row],[LessonID]],LessonLookup[LessonID],LessonLookup[LessonTitle])),"",_xlfn.XLOOKUP(LabLookup[[#This Row],[LessonID]],LessonLookup[LessonID],LessonLookup[LessonTitle]))</f>
        <v>Resistance and Ohm’s Law</v>
      </c>
      <c r="O132" s="8"/>
      <c r="P132" s="7" t="s">
        <v>2375</v>
      </c>
      <c r="Q132" s="8" t="s">
        <v>2621</v>
      </c>
      <c r="R132" s="2" t="s">
        <v>2622</v>
      </c>
      <c r="S132" s="2" t="s">
        <v>2623</v>
      </c>
    </row>
    <row r="133" spans="1:19" ht="14.65" customHeight="1" x14ac:dyDescent="0.25">
      <c r="A133" s="7" t="str">
        <f>_xlfn.XLOOKUP(LabLookup[[#This Row],[TopicID]],TopicLookup[TopicID],TopicLookup[SyllabusSubject])</f>
        <v>Science</v>
      </c>
      <c r="B133" s="5">
        <f>_xlfn.XLOOKUP(LabLookup[[#This Row],[TopicID]],TopicLookup[TopicID],TopicLookup[SyllabusKeyStage])</f>
        <v>3</v>
      </c>
      <c r="C133" s="1" t="str">
        <f>_xlfn.XLOOKUP(LabLookup[[#This Row],[TopicID]],topics!I:I,topics!D:D)</f>
        <v>KS3.Science</v>
      </c>
      <c r="D133" s="1" t="str">
        <f>_xlfn.XLOOKUP(LabLookup[[#This Row],[TopicID]],topics!I:I,topics!E:E)</f>
        <v>Y7.Science</v>
      </c>
      <c r="E133" s="4">
        <v>7</v>
      </c>
      <c r="F133" s="3" t="s">
        <v>10</v>
      </c>
      <c r="G133" s="3" t="s">
        <v>11</v>
      </c>
      <c r="H133" s="3">
        <v>8</v>
      </c>
      <c r="I133" s="5">
        <v>1</v>
      </c>
      <c r="J133"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7P3</v>
      </c>
      <c r="K133"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7P3.8</v>
      </c>
      <c r="L133"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7P3.8.1</v>
      </c>
      <c r="M133" s="4" t="str">
        <f>IF(ISERROR(_xlfn.XLOOKUP(LabLookup[[#This Row],[TopicID]],TopicLookup[TopicID],TopicLookup[TopicTitle])),"",_xlfn.XLOOKUP(LabLookup[[#This Row],[TopicID]],TopicLookup[TopicID],TopicLookup[TopicTitle]))</f>
        <v>Circuits</v>
      </c>
      <c r="N133" s="5" t="str">
        <f>IF(ISERROR(_xlfn.XLOOKUP(LabLookup[[#This Row],[LessonID]],LessonLookup[LessonID],LessonLookup[LessonTitle])),"",_xlfn.XLOOKUP(LabLookup[[#This Row],[LessonID]],LessonLookup[LessonID],LessonLookup[LessonTitle]))</f>
        <v>Resistance and Ohm’s Law (Practical)</v>
      </c>
      <c r="O133" s="8" t="s">
        <v>2375</v>
      </c>
      <c r="P133" s="7"/>
      <c r="Q133" s="8" t="s">
        <v>2624</v>
      </c>
      <c r="R133" s="2" t="s">
        <v>2625</v>
      </c>
      <c r="S133" s="2" t="s">
        <v>2626</v>
      </c>
    </row>
    <row r="134" spans="1:19" ht="14.65" customHeight="1" x14ac:dyDescent="0.25">
      <c r="A134" s="7" t="str">
        <f>_xlfn.XLOOKUP(LabLookup[[#This Row],[TopicID]],TopicLookup[TopicID],TopicLookup[SyllabusSubject])</f>
        <v>Science</v>
      </c>
      <c r="B134" s="5">
        <f>_xlfn.XLOOKUP(LabLookup[[#This Row],[TopicID]],TopicLookup[TopicID],TopicLookup[SyllabusKeyStage])</f>
        <v>3</v>
      </c>
      <c r="C134" s="1" t="str">
        <f>_xlfn.XLOOKUP(LabLookup[[#This Row],[TopicID]],topics!I:I,topics!D:D)</f>
        <v>KS3.Science</v>
      </c>
      <c r="D134" s="1" t="str">
        <f>_xlfn.XLOOKUP(LabLookup[[#This Row],[TopicID]],topics!I:I,topics!E:E)</f>
        <v>Y7.Science</v>
      </c>
      <c r="E134" s="4">
        <v>7</v>
      </c>
      <c r="F134" s="3" t="s">
        <v>10</v>
      </c>
      <c r="G134" s="3" t="s">
        <v>11</v>
      </c>
      <c r="H134" s="3">
        <v>9</v>
      </c>
      <c r="I134" s="5">
        <v>1</v>
      </c>
      <c r="J134"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7P3</v>
      </c>
      <c r="K134"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7P3.9</v>
      </c>
      <c r="L134"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7P3.9.1</v>
      </c>
      <c r="M134" s="4" t="str">
        <f>IF(ISERROR(_xlfn.XLOOKUP(LabLookup[[#This Row],[TopicID]],TopicLookup[TopicID],TopicLookup[TopicTitle])),"",_xlfn.XLOOKUP(LabLookup[[#This Row],[TopicID]],TopicLookup[TopicID],TopicLookup[TopicTitle]))</f>
        <v>Circuits</v>
      </c>
      <c r="N134" s="5" t="str">
        <f>IF(ISERROR(_xlfn.XLOOKUP(LabLookup[[#This Row],[LessonID]],LessonLookup[LessonID],LessonLookup[LessonTitle])),"",_xlfn.XLOOKUP(LabLookup[[#This Row],[LessonID]],LessonLookup[LessonID],LessonLookup[LessonTitle]))</f>
        <v/>
      </c>
      <c r="O134" s="8"/>
      <c r="P134" s="7"/>
      <c r="Q134" s="8"/>
    </row>
    <row r="135" spans="1:19" ht="14.65" customHeight="1" thickBot="1" x14ac:dyDescent="0.3">
      <c r="A135" s="7" t="str">
        <f>_xlfn.XLOOKUP(LabLookup[[#This Row],[TopicID]],TopicLookup[TopicID],TopicLookup[SyllabusSubject])</f>
        <v>Science</v>
      </c>
      <c r="B135" s="5">
        <f>_xlfn.XLOOKUP(LabLookup[[#This Row],[TopicID]],TopicLookup[TopicID],TopicLookup[SyllabusKeyStage])</f>
        <v>3</v>
      </c>
      <c r="C135" s="1" t="str">
        <f>_xlfn.XLOOKUP(LabLookup[[#This Row],[TopicID]],topics!I:I,topics!D:D)</f>
        <v>KS3.Science</v>
      </c>
      <c r="D135" s="1" t="str">
        <f>_xlfn.XLOOKUP(LabLookup[[#This Row],[TopicID]],topics!I:I,topics!E:E)</f>
        <v>Y7.Science</v>
      </c>
      <c r="E135" s="4">
        <v>7</v>
      </c>
      <c r="F135" s="3" t="s">
        <v>10</v>
      </c>
      <c r="G135" s="3">
        <v>4</v>
      </c>
      <c r="H135" s="3">
        <v>1</v>
      </c>
      <c r="I135" s="5">
        <v>1</v>
      </c>
      <c r="J135"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7P4</v>
      </c>
      <c r="K135"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7P4.1</v>
      </c>
      <c r="L135"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7P4.1.1</v>
      </c>
      <c r="M135" s="4" t="str">
        <f>IF(ISERROR(_xlfn.XLOOKUP(LabLookup[[#This Row],[TopicID]],TopicLookup[TopicID],TopicLookup[TopicTitle])),"",_xlfn.XLOOKUP(LabLookup[[#This Row],[TopicID]],TopicLookup[TopicID],TopicLookup[TopicTitle]))</f>
        <v>Sound and Light Waves</v>
      </c>
      <c r="N135" s="5" t="str">
        <f>IF(ISERROR(_xlfn.XLOOKUP(LabLookup[[#This Row],[LessonID]],LessonLookup[LessonID],LessonLookup[LessonTitle])),"",_xlfn.XLOOKUP(LabLookup[[#This Row],[LessonID]],LessonLookup[LessonID],LessonLookup[LessonTitle]))</f>
        <v>Sound</v>
      </c>
      <c r="O135" s="8" t="s">
        <v>2375</v>
      </c>
      <c r="P135" s="7" t="s">
        <v>2375</v>
      </c>
      <c r="Q135" t="s">
        <v>2627</v>
      </c>
      <c r="R135" s="2" t="s">
        <v>2628</v>
      </c>
      <c r="S135" s="2" t="s">
        <v>2629</v>
      </c>
    </row>
    <row r="136" spans="1:19" ht="14.65" customHeight="1" thickBot="1" x14ac:dyDescent="0.3">
      <c r="A136" s="7" t="str">
        <f>_xlfn.XLOOKUP(LabLookup[[#This Row],[TopicID]],TopicLookup[TopicID],TopicLookup[SyllabusSubject])</f>
        <v>Science</v>
      </c>
      <c r="B136" s="18">
        <f>_xlfn.XLOOKUP(LabLookup[[#This Row],[TopicID]],TopicLookup[TopicID],TopicLookup[SyllabusKeyStage])</f>
        <v>3</v>
      </c>
      <c r="C136" s="26" t="str">
        <f>_xlfn.XLOOKUP(LabLookup[[#This Row],[TopicID]],topics!I:I,topics!D:D)</f>
        <v>KS3.Science</v>
      </c>
      <c r="D136" s="26" t="str">
        <f>_xlfn.XLOOKUP(LabLookup[[#This Row],[TopicID]],topics!I:I,topics!E:E)</f>
        <v>Y7.Science</v>
      </c>
      <c r="E136" s="4">
        <v>7</v>
      </c>
      <c r="F136" s="3" t="s">
        <v>10</v>
      </c>
      <c r="G136" s="3">
        <v>4</v>
      </c>
      <c r="H136" s="3">
        <v>1</v>
      </c>
      <c r="I136" s="5" t="s">
        <v>9</v>
      </c>
      <c r="J136" s="29"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7P4</v>
      </c>
      <c r="K136" s="30"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7P4.1</v>
      </c>
      <c r="L136" s="31"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7P4.1.2</v>
      </c>
      <c r="M136" s="19" t="str">
        <f>IF(ISERROR(_xlfn.XLOOKUP(LabLookup[[#This Row],[TopicID]],TopicLookup[TopicID],TopicLookup[TopicTitle])),"",_xlfn.XLOOKUP(LabLookup[[#This Row],[TopicID]],TopicLookup[TopicID],TopicLookup[TopicTitle]))</f>
        <v>Sound and Light Waves</v>
      </c>
      <c r="N136" s="20" t="str">
        <f>IF(ISERROR(_xlfn.XLOOKUP(LabLookup[[#This Row],[LessonID]],LessonLookup[LessonID],LessonLookup[LessonTitle])),"",_xlfn.XLOOKUP(LabLookup[[#This Row],[LessonID]],LessonLookup[LessonID],LessonLookup[LessonTitle]))</f>
        <v>Sound</v>
      </c>
      <c r="O136" s="4" t="s">
        <v>2375</v>
      </c>
      <c r="P136" s="5"/>
      <c r="Q136" s="40" t="s">
        <v>2630</v>
      </c>
      <c r="R136" s="16" t="s">
        <v>2631</v>
      </c>
      <c r="S136" s="16" t="s">
        <v>2632</v>
      </c>
    </row>
    <row r="137" spans="1:19" ht="14.65" customHeight="1" x14ac:dyDescent="0.25">
      <c r="A137" s="7" t="str">
        <f>_xlfn.XLOOKUP(LabLookup[[#This Row],[TopicID]],TopicLookup[TopicID],TopicLookup[SyllabusSubject])</f>
        <v>Science</v>
      </c>
      <c r="B137" s="5">
        <f>_xlfn.XLOOKUP(LabLookup[[#This Row],[TopicID]],TopicLookup[TopicID],TopicLookup[SyllabusKeyStage])</f>
        <v>3</v>
      </c>
      <c r="C137" s="1" t="str">
        <f>_xlfn.XLOOKUP(LabLookup[[#This Row],[TopicID]],topics!I:I,topics!D:D)</f>
        <v>KS3.Science</v>
      </c>
      <c r="D137" s="1" t="str">
        <f>_xlfn.XLOOKUP(LabLookup[[#This Row],[TopicID]],topics!I:I,topics!E:E)</f>
        <v>Y7.Science</v>
      </c>
      <c r="E137" s="4">
        <v>7</v>
      </c>
      <c r="F137" s="3" t="s">
        <v>10</v>
      </c>
      <c r="G137" s="3">
        <v>4</v>
      </c>
      <c r="H137" s="3">
        <v>2</v>
      </c>
      <c r="I137" s="5">
        <v>1</v>
      </c>
      <c r="J137"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7P4</v>
      </c>
      <c r="K137"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7P4.2</v>
      </c>
      <c r="L137"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7P4.2.1</v>
      </c>
      <c r="M137" s="4" t="str">
        <f>IF(ISERROR(_xlfn.XLOOKUP(LabLookup[[#This Row],[TopicID]],TopicLookup[TopicID],TopicLookup[TopicTitle])),"",_xlfn.XLOOKUP(LabLookup[[#This Row],[TopicID]],TopicLookup[TopicID],TopicLookup[TopicTitle]))</f>
        <v>Sound and Light Waves</v>
      </c>
      <c r="N137" s="5" t="str">
        <f>IF(ISERROR(_xlfn.XLOOKUP(LabLookup[[#This Row],[LessonID]],LessonLookup[LessonID],LessonLookup[LessonTitle])),"",_xlfn.XLOOKUP(LabLookup[[#This Row],[LessonID]],LessonLookup[LessonID],LessonLookup[LessonTitle]))</f>
        <v>Transverse And Longitudinal Waves</v>
      </c>
      <c r="O137" s="8"/>
      <c r="P137" s="7" t="s">
        <v>2375</v>
      </c>
      <c r="Q137" s="8" t="s">
        <v>2633</v>
      </c>
      <c r="R137" s="2" t="s">
        <v>2634</v>
      </c>
      <c r="S137" s="16" t="s">
        <v>2635</v>
      </c>
    </row>
    <row r="138" spans="1:19" ht="14.65" customHeight="1" x14ac:dyDescent="0.25">
      <c r="A138" s="7" t="str">
        <f>_xlfn.XLOOKUP(LabLookup[[#This Row],[TopicID]],TopicLookup[TopicID],TopicLookup[SyllabusSubject])</f>
        <v>Science</v>
      </c>
      <c r="B138" s="18">
        <f>_xlfn.XLOOKUP(LabLookup[[#This Row],[TopicID]],TopicLookup[TopicID],TopicLookup[SyllabusKeyStage])</f>
        <v>3</v>
      </c>
      <c r="C138" s="26" t="str">
        <f>_xlfn.XLOOKUP(LabLookup[[#This Row],[TopicID]],topics!I:I,topics!D:D)</f>
        <v>KS3.Science</v>
      </c>
      <c r="D138" s="26" t="str">
        <f>_xlfn.XLOOKUP(LabLookup[[#This Row],[TopicID]],topics!I:I,topics!E:E)</f>
        <v>Y7.Science</v>
      </c>
      <c r="E138" s="4">
        <v>7</v>
      </c>
      <c r="F138" s="3" t="s">
        <v>10</v>
      </c>
      <c r="G138" s="3">
        <v>4</v>
      </c>
      <c r="H138" s="3">
        <v>2</v>
      </c>
      <c r="I138" s="5" t="s">
        <v>9</v>
      </c>
      <c r="J138" s="29"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7P4</v>
      </c>
      <c r="K138" s="30"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7P4.2</v>
      </c>
      <c r="L138" s="31"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7P4.2.2</v>
      </c>
      <c r="M138" s="19" t="str">
        <f>IF(ISERROR(_xlfn.XLOOKUP(LabLookup[[#This Row],[TopicID]],TopicLookup[TopicID],TopicLookup[TopicTitle])),"",_xlfn.XLOOKUP(LabLookup[[#This Row],[TopicID]],TopicLookup[TopicID],TopicLookup[TopicTitle]))</f>
        <v>Sound and Light Waves</v>
      </c>
      <c r="N138" s="20" t="str">
        <f>IF(ISERROR(_xlfn.XLOOKUP(LabLookup[[#This Row],[LessonID]],LessonLookup[LessonID],LessonLookup[LessonTitle])),"",_xlfn.XLOOKUP(LabLookup[[#This Row],[LessonID]],LessonLookup[LessonID],LessonLookup[LessonTitle]))</f>
        <v>Transverse And Longitudinal Waves</v>
      </c>
      <c r="O138" s="4" t="s">
        <v>2375</v>
      </c>
      <c r="P138" s="5" t="s">
        <v>2375</v>
      </c>
      <c r="Q138" s="4" t="s">
        <v>2636</v>
      </c>
      <c r="R138" s="2" t="s">
        <v>2637</v>
      </c>
      <c r="S138" s="2" t="s">
        <v>2638</v>
      </c>
    </row>
    <row r="139" spans="1:19" ht="14.65" customHeight="1" x14ac:dyDescent="0.25">
      <c r="A139" s="7" t="str">
        <f>_xlfn.XLOOKUP(LabLookup[[#This Row],[TopicID]],TopicLookup[TopicID],TopicLookup[SyllabusSubject])</f>
        <v>Science</v>
      </c>
      <c r="B139" s="5">
        <f>_xlfn.XLOOKUP(LabLookup[[#This Row],[TopicID]],TopicLookup[TopicID],TopicLookup[SyllabusKeyStage])</f>
        <v>3</v>
      </c>
      <c r="C139" s="1" t="str">
        <f>_xlfn.XLOOKUP(LabLookup[[#This Row],[TopicID]],topics!I:I,topics!D:D)</f>
        <v>KS3.Science</v>
      </c>
      <c r="D139" s="1" t="str">
        <f>_xlfn.XLOOKUP(LabLookup[[#This Row],[TopicID]],topics!I:I,topics!E:E)</f>
        <v>Y7.Science</v>
      </c>
      <c r="E139" s="4">
        <v>7</v>
      </c>
      <c r="F139" s="3" t="s">
        <v>10</v>
      </c>
      <c r="G139" s="3">
        <v>4</v>
      </c>
      <c r="H139" s="3">
        <v>3</v>
      </c>
      <c r="I139" s="5"/>
      <c r="J139"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7P4</v>
      </c>
      <c r="K139"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7P4.3</v>
      </c>
      <c r="L139"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7P4.3.</v>
      </c>
      <c r="M139" s="4" t="str">
        <f>IF(ISERROR(_xlfn.XLOOKUP(LabLookup[[#This Row],[TopicID]],TopicLookup[TopicID],TopicLookup[TopicTitle])),"",_xlfn.XLOOKUP(LabLookup[[#This Row],[TopicID]],TopicLookup[TopicID],TopicLookup[TopicTitle]))</f>
        <v>Sound and Light Waves</v>
      </c>
      <c r="N139" s="5" t="str">
        <f>IF(ISERROR(_xlfn.XLOOKUP(LabLookup[[#This Row],[LessonID]],LessonLookup[LessonID],LessonLookup[LessonTitle])),"",_xlfn.XLOOKUP(LabLookup[[#This Row],[LessonID]],LessonLookup[LessonID],LessonLookup[LessonTitle]))</f>
        <v>Describing Waves</v>
      </c>
      <c r="O139" s="8"/>
      <c r="P139" s="7"/>
      <c r="Q139" s="8"/>
    </row>
    <row r="140" spans="1:19" ht="14.65" customHeight="1" x14ac:dyDescent="0.25">
      <c r="A140" s="7" t="str">
        <f>_xlfn.XLOOKUP(LabLookup[[#This Row],[TopicID]],TopicLookup[TopicID],TopicLookup[SyllabusSubject])</f>
        <v>Science</v>
      </c>
      <c r="B140" s="5">
        <f>_xlfn.XLOOKUP(LabLookup[[#This Row],[TopicID]],TopicLookup[TopicID],TopicLookup[SyllabusKeyStage])</f>
        <v>3</v>
      </c>
      <c r="C140" s="1" t="str">
        <f>_xlfn.XLOOKUP(LabLookup[[#This Row],[TopicID]],topics!I:I,topics!D:D)</f>
        <v>KS3.Science</v>
      </c>
      <c r="D140" s="1" t="str">
        <f>_xlfn.XLOOKUP(LabLookup[[#This Row],[TopicID]],topics!I:I,topics!E:E)</f>
        <v>Y7.Science</v>
      </c>
      <c r="E140" s="4">
        <v>7</v>
      </c>
      <c r="F140" s="3" t="s">
        <v>10</v>
      </c>
      <c r="G140" s="3">
        <v>4</v>
      </c>
      <c r="H140" s="3">
        <v>4</v>
      </c>
      <c r="I140" s="5">
        <v>1</v>
      </c>
      <c r="J140"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7P4</v>
      </c>
      <c r="K140"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7P4.4</v>
      </c>
      <c r="L140"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7P4.4.1</v>
      </c>
      <c r="M140" s="4" t="str">
        <f>IF(ISERROR(_xlfn.XLOOKUP(LabLookup[[#This Row],[TopicID]],TopicLookup[TopicID],TopicLookup[TopicTitle])),"",_xlfn.XLOOKUP(LabLookup[[#This Row],[TopicID]],TopicLookup[TopicID],TopicLookup[TopicTitle]))</f>
        <v>Sound and Light Waves</v>
      </c>
      <c r="N140" s="5" t="str">
        <f>IF(ISERROR(_xlfn.XLOOKUP(LabLookup[[#This Row],[LessonID]],LessonLookup[LessonID],LessonLookup[LessonTitle])),"",_xlfn.XLOOKUP(LabLookup[[#This Row],[LessonID]],LessonLookup[LessonID],LessonLookup[LessonTitle]))</f>
        <v>Light and Electromagnetic Waves</v>
      </c>
      <c r="O140" s="8" t="s">
        <v>2375</v>
      </c>
      <c r="P140" s="7"/>
      <c r="Q140" s="8" t="s">
        <v>2639</v>
      </c>
      <c r="R140" s="2" t="s">
        <v>2640</v>
      </c>
      <c r="S140" s="2" t="s">
        <v>2641</v>
      </c>
    </row>
    <row r="141" spans="1:19" ht="14.65" customHeight="1" x14ac:dyDescent="0.25">
      <c r="A141" s="7" t="str">
        <f>_xlfn.XLOOKUP(LabLookup[[#This Row],[TopicID]],TopicLookup[TopicID],TopicLookup[SyllabusSubject])</f>
        <v>Science</v>
      </c>
      <c r="B141" s="18">
        <f>_xlfn.XLOOKUP(LabLookup[[#This Row],[TopicID]],TopicLookup[TopicID],TopicLookup[SyllabusKeyStage])</f>
        <v>3</v>
      </c>
      <c r="C141" s="26" t="str">
        <f>_xlfn.XLOOKUP(LabLookup[[#This Row],[TopicID]],topics!I:I,topics!D:D)</f>
        <v>KS3.Science</v>
      </c>
      <c r="D141" s="26" t="str">
        <f>_xlfn.XLOOKUP(LabLookup[[#This Row],[TopicID]],topics!I:I,topics!E:E)</f>
        <v>Y7.Science</v>
      </c>
      <c r="E141" s="4">
        <v>7</v>
      </c>
      <c r="F141" s="3" t="s">
        <v>10</v>
      </c>
      <c r="G141" s="3">
        <v>4</v>
      </c>
      <c r="H141" s="3">
        <v>4</v>
      </c>
      <c r="I141" s="5" t="s">
        <v>9</v>
      </c>
      <c r="J141" s="29"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7P4</v>
      </c>
      <c r="K141" s="30"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7P4.4</v>
      </c>
      <c r="L141" s="31"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7P4.4.2</v>
      </c>
      <c r="M141" s="19" t="str">
        <f>IF(ISERROR(_xlfn.XLOOKUP(LabLookup[[#This Row],[TopicID]],TopicLookup[TopicID],TopicLookup[TopicTitle])),"",_xlfn.XLOOKUP(LabLookup[[#This Row],[TopicID]],TopicLookup[TopicID],TopicLookup[TopicTitle]))</f>
        <v>Sound and Light Waves</v>
      </c>
      <c r="N141" s="20" t="str">
        <f>IF(ISERROR(_xlfn.XLOOKUP(LabLookup[[#This Row],[LessonID]],LessonLookup[LessonID],LessonLookup[LessonTitle])),"",_xlfn.XLOOKUP(LabLookup[[#This Row],[LessonID]],LessonLookup[LessonID],LessonLookup[LessonTitle]))</f>
        <v>Light and Electromagnetic Waves</v>
      </c>
      <c r="O141" s="4" t="s">
        <v>2375</v>
      </c>
      <c r="P141" s="5" t="s">
        <v>2375</v>
      </c>
      <c r="Q141" s="4" t="s">
        <v>2642</v>
      </c>
      <c r="R141" s="2" t="s">
        <v>2643</v>
      </c>
      <c r="S141" s="2" t="s">
        <v>2644</v>
      </c>
    </row>
    <row r="142" spans="1:19" ht="14.65" customHeight="1" x14ac:dyDescent="0.25">
      <c r="A142" s="7" t="str">
        <f>_xlfn.XLOOKUP(LabLookup[[#This Row],[TopicID]],TopicLookup[TopicID],TopicLookup[SyllabusSubject])</f>
        <v>Science</v>
      </c>
      <c r="B142" s="5">
        <f>_xlfn.XLOOKUP(LabLookup[[#This Row],[TopicID]],TopicLookup[TopicID],TopicLookup[SyllabusKeyStage])</f>
        <v>3</v>
      </c>
      <c r="C142" s="1" t="str">
        <f>_xlfn.XLOOKUP(LabLookup[[#This Row],[TopicID]],topics!I:I,topics!D:D)</f>
        <v>KS3.Science</v>
      </c>
      <c r="D142" s="1" t="str">
        <f>_xlfn.XLOOKUP(LabLookup[[#This Row],[TopicID]],topics!I:I,topics!E:E)</f>
        <v>Y7.Science</v>
      </c>
      <c r="E142" s="4">
        <v>7</v>
      </c>
      <c r="F142" s="3" t="s">
        <v>10</v>
      </c>
      <c r="G142" s="3">
        <v>4</v>
      </c>
      <c r="H142" s="3">
        <v>5</v>
      </c>
      <c r="I142" s="5">
        <v>1</v>
      </c>
      <c r="J142"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7P4</v>
      </c>
      <c r="K142"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7P4.5</v>
      </c>
      <c r="L142"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7P4.5.1</v>
      </c>
      <c r="M142" s="4" t="str">
        <f>IF(ISERROR(_xlfn.XLOOKUP(LabLookup[[#This Row],[TopicID]],TopicLookup[TopicID],TopicLookup[TopicTitle])),"",_xlfn.XLOOKUP(LabLookup[[#This Row],[TopicID]],TopicLookup[TopicID],TopicLookup[TopicTitle]))</f>
        <v>Sound and Light Waves</v>
      </c>
      <c r="N142" s="5" t="str">
        <f>IF(ISERROR(_xlfn.XLOOKUP(LabLookup[[#This Row],[LessonID]],LessonLookup[LessonID],LessonLookup[LessonTitle])),"",_xlfn.XLOOKUP(LabLookup[[#This Row],[LessonID]],LessonLookup[LessonID],LessonLookup[LessonTitle]))</f>
        <v>Travelling light</v>
      </c>
      <c r="O142" s="8" t="s">
        <v>2375</v>
      </c>
      <c r="P142" s="7" t="s">
        <v>2375</v>
      </c>
      <c r="Q142" s="8" t="s">
        <v>2645</v>
      </c>
      <c r="R142" s="2" t="s">
        <v>2646</v>
      </c>
      <c r="S142" s="2" t="s">
        <v>2647</v>
      </c>
    </row>
    <row r="143" spans="1:19" ht="14.65" customHeight="1" x14ac:dyDescent="0.25">
      <c r="A143" s="7" t="str">
        <f>_xlfn.XLOOKUP(LabLookup[[#This Row],[TopicID]],TopicLookup[TopicID],TopicLookup[SyllabusSubject])</f>
        <v>Science</v>
      </c>
      <c r="B143" s="5">
        <f>_xlfn.XLOOKUP(LabLookup[[#This Row],[TopicID]],TopicLookup[TopicID],TopicLookup[SyllabusKeyStage])</f>
        <v>3</v>
      </c>
      <c r="C143" s="1" t="str">
        <f>_xlfn.XLOOKUP(LabLookup[[#This Row],[TopicID]],topics!I:I,topics!D:D)</f>
        <v>KS3.Science</v>
      </c>
      <c r="D143" s="1" t="str">
        <f>_xlfn.XLOOKUP(LabLookup[[#This Row],[TopicID]],topics!I:I,topics!E:E)</f>
        <v>Y7.Science</v>
      </c>
      <c r="E143" s="4">
        <v>7</v>
      </c>
      <c r="F143" s="3" t="s">
        <v>10</v>
      </c>
      <c r="G143" s="3">
        <v>4</v>
      </c>
      <c r="H143" s="3">
        <v>6</v>
      </c>
      <c r="I143" s="5">
        <v>1</v>
      </c>
      <c r="J143"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7P4</v>
      </c>
      <c r="K143"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7P4.6</v>
      </c>
      <c r="L143"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7P4.6.1</v>
      </c>
      <c r="M143" s="4" t="str">
        <f>IF(ISERROR(_xlfn.XLOOKUP(LabLookup[[#This Row],[TopicID]],TopicLookup[TopicID],TopicLookup[TopicTitle])),"",_xlfn.XLOOKUP(LabLookup[[#This Row],[TopicID]],TopicLookup[TopicID],TopicLookup[TopicTitle]))</f>
        <v>Sound and Light Waves</v>
      </c>
      <c r="N143" s="5" t="str">
        <f>IF(ISERROR(_xlfn.XLOOKUP(LabLookup[[#This Row],[LessonID]],LessonLookup[LessonID],LessonLookup[LessonTitle])),"",_xlfn.XLOOKUP(LabLookup[[#This Row],[LessonID]],LessonLookup[LessonID],LessonLookup[LessonTitle]))</f>
        <v>Ray Diagrams: Reflection</v>
      </c>
      <c r="O143" s="8"/>
      <c r="P143" s="7" t="s">
        <v>2375</v>
      </c>
      <c r="Q143" s="8" t="s">
        <v>2648</v>
      </c>
      <c r="R143" s="2" t="s">
        <v>2649</v>
      </c>
      <c r="S143" s="2" t="s">
        <v>2650</v>
      </c>
    </row>
    <row r="144" spans="1:19" ht="14.65" customHeight="1" x14ac:dyDescent="0.25">
      <c r="A144" s="7" t="str">
        <f>_xlfn.XLOOKUP(LabLookup[[#This Row],[TopicID]],TopicLookup[TopicID],TopicLookup[SyllabusSubject])</f>
        <v>Science</v>
      </c>
      <c r="B144" s="18">
        <f>_xlfn.XLOOKUP(LabLookup[[#This Row],[TopicID]],TopicLookup[TopicID],TopicLookup[SyllabusKeyStage])</f>
        <v>3</v>
      </c>
      <c r="C144" s="26" t="str">
        <f>_xlfn.XLOOKUP(LabLookup[[#This Row],[TopicID]],topics!I:I,topics!D:D)</f>
        <v>KS3.Science</v>
      </c>
      <c r="D144" s="26" t="str">
        <f>_xlfn.XLOOKUP(LabLookup[[#This Row],[TopicID]],topics!I:I,topics!E:E)</f>
        <v>Y7.Science</v>
      </c>
      <c r="E144" s="4">
        <v>7</v>
      </c>
      <c r="F144" s="3" t="s">
        <v>10</v>
      </c>
      <c r="G144" s="3">
        <v>4</v>
      </c>
      <c r="H144" s="3">
        <v>6</v>
      </c>
      <c r="I144" s="5" t="s">
        <v>9</v>
      </c>
      <c r="J144" s="29"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7P4</v>
      </c>
      <c r="K144" s="30"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7P4.6</v>
      </c>
      <c r="L144" s="31"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7P4.6.2</v>
      </c>
      <c r="M144" s="19" t="str">
        <f>IF(ISERROR(_xlfn.XLOOKUP(LabLookup[[#This Row],[TopicID]],TopicLookup[TopicID],TopicLookup[TopicTitle])),"",_xlfn.XLOOKUP(LabLookup[[#This Row],[TopicID]],TopicLookup[TopicID],TopicLookup[TopicTitle]))</f>
        <v>Sound and Light Waves</v>
      </c>
      <c r="N144" s="20" t="str">
        <f>IF(ISERROR(_xlfn.XLOOKUP(LabLookup[[#This Row],[LessonID]],LessonLookup[LessonID],LessonLookup[LessonTitle])),"",_xlfn.XLOOKUP(LabLookup[[#This Row],[LessonID]],LessonLookup[LessonID],LessonLookup[LessonTitle]))</f>
        <v>Ray Diagrams: Reflection</v>
      </c>
      <c r="O144" s="4" t="s">
        <v>2375</v>
      </c>
      <c r="P144" s="5" t="s">
        <v>2375</v>
      </c>
      <c r="Q144" s="4" t="s">
        <v>2651</v>
      </c>
      <c r="R144" s="2" t="s">
        <v>2652</v>
      </c>
      <c r="S144" s="2" t="s">
        <v>2653</v>
      </c>
    </row>
    <row r="145" spans="1:20" ht="14.65" customHeight="1" x14ac:dyDescent="0.25">
      <c r="A145" s="7" t="str">
        <f>_xlfn.XLOOKUP(LabLookup[[#This Row],[TopicID]],TopicLookup[TopicID],TopicLookup[SyllabusSubject])</f>
        <v>Science</v>
      </c>
      <c r="B145" s="5">
        <f>_xlfn.XLOOKUP(LabLookup[[#This Row],[TopicID]],TopicLookup[TopicID],TopicLookup[SyllabusKeyStage])</f>
        <v>3</v>
      </c>
      <c r="C145" s="1" t="str">
        <f>_xlfn.XLOOKUP(LabLookup[[#This Row],[TopicID]],topics!I:I,topics!D:D)</f>
        <v>KS3.Science</v>
      </c>
      <c r="D145" s="1" t="str">
        <f>_xlfn.XLOOKUP(LabLookup[[#This Row],[TopicID]],topics!I:I,topics!E:E)</f>
        <v>Y7.Science</v>
      </c>
      <c r="E145" s="4">
        <v>7</v>
      </c>
      <c r="F145" s="3" t="s">
        <v>10</v>
      </c>
      <c r="G145" s="3">
        <v>4</v>
      </c>
      <c r="H145" s="3">
        <v>7</v>
      </c>
      <c r="I145" s="5">
        <v>1</v>
      </c>
      <c r="J145"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7P4</v>
      </c>
      <c r="K145"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7P4.7</v>
      </c>
      <c r="L145"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7P4.7.1</v>
      </c>
      <c r="M145" s="4" t="str">
        <f>IF(ISERROR(_xlfn.XLOOKUP(LabLookup[[#This Row],[TopicID]],TopicLookup[TopicID],TopicLookup[TopicTitle])),"",_xlfn.XLOOKUP(LabLookup[[#This Row],[TopicID]],TopicLookup[TopicID],TopicLookup[TopicTitle]))</f>
        <v>Sound and Light Waves</v>
      </c>
      <c r="N145" s="5" t="str">
        <f>IF(ISERROR(_xlfn.XLOOKUP(LabLookup[[#This Row],[LessonID]],LessonLookup[LessonID],LessonLookup[LessonTitle])),"",_xlfn.XLOOKUP(LabLookup[[#This Row],[LessonID]],LessonLookup[LessonID],LessonLookup[LessonTitle]))</f>
        <v>Ray Diagrams: Refraction</v>
      </c>
      <c r="O145" s="8" t="s">
        <v>2375</v>
      </c>
      <c r="P145" s="7"/>
      <c r="Q145" s="8" t="s">
        <v>2654</v>
      </c>
      <c r="R145" s="2" t="s">
        <v>2655</v>
      </c>
      <c r="S145" s="2" t="s">
        <v>2656</v>
      </c>
    </row>
    <row r="146" spans="1:20" ht="14.65" customHeight="1" x14ac:dyDescent="0.25">
      <c r="A146" s="7" t="str">
        <f>_xlfn.XLOOKUP(LabLookup[[#This Row],[TopicID]],TopicLookup[TopicID],TopicLookup[SyllabusSubject])</f>
        <v>Science</v>
      </c>
      <c r="B146" s="5">
        <f>_xlfn.XLOOKUP(LabLookup[[#This Row],[TopicID]],TopicLookup[TopicID],TopicLookup[SyllabusKeyStage])</f>
        <v>3</v>
      </c>
      <c r="C146" s="1" t="str">
        <f>_xlfn.XLOOKUP(LabLookup[[#This Row],[TopicID]],topics!I:I,topics!D:D)</f>
        <v>KS3.Science</v>
      </c>
      <c r="D146" s="1" t="str">
        <f>_xlfn.XLOOKUP(LabLookup[[#This Row],[TopicID]],topics!I:I,topics!E:E)</f>
        <v>Y7.Science</v>
      </c>
      <c r="E146" s="4">
        <v>7</v>
      </c>
      <c r="F146" s="3" t="s">
        <v>10</v>
      </c>
      <c r="G146" s="3">
        <v>4</v>
      </c>
      <c r="H146" s="3">
        <v>7</v>
      </c>
      <c r="I146" s="5">
        <v>2</v>
      </c>
      <c r="J146"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7P4</v>
      </c>
      <c r="K146"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7P4.7</v>
      </c>
      <c r="L146"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7P4.7.2</v>
      </c>
      <c r="M146" s="4" t="str">
        <f>IF(ISERROR(_xlfn.XLOOKUP(LabLookup[[#This Row],[TopicID]],TopicLookup[TopicID],TopicLookup[TopicTitle])),"",_xlfn.XLOOKUP(LabLookup[[#This Row],[TopicID]],TopicLookup[TopicID],TopicLookup[TopicTitle]))</f>
        <v>Sound and Light Waves</v>
      </c>
      <c r="N146" s="5" t="str">
        <f>IF(ISERROR(_xlfn.XLOOKUP(LabLookup[[#This Row],[LessonID]],LessonLookup[LessonID],LessonLookup[LessonTitle])),"",_xlfn.XLOOKUP(LabLookup[[#This Row],[LessonID]],LessonLookup[LessonID],LessonLookup[LessonTitle]))</f>
        <v>Ray Diagrams: Refraction</v>
      </c>
      <c r="O146" s="8"/>
      <c r="P146" s="7" t="s">
        <v>2375</v>
      </c>
      <c r="Q146" s="8" t="s">
        <v>468</v>
      </c>
      <c r="R146" s="16" t="s">
        <v>2657</v>
      </c>
      <c r="S146" s="2" t="s">
        <v>2658</v>
      </c>
    </row>
    <row r="147" spans="1:20" ht="14.65" customHeight="1" x14ac:dyDescent="0.25">
      <c r="A147" s="7" t="str">
        <f>_xlfn.XLOOKUP(LabLookup[[#This Row],[TopicID]],TopicLookup[TopicID],TopicLookup[SyllabusSubject])</f>
        <v>Science</v>
      </c>
      <c r="B147" s="5">
        <f>_xlfn.XLOOKUP(LabLookup[[#This Row],[TopicID]],TopicLookup[TopicID],TopicLookup[SyllabusKeyStage])</f>
        <v>3</v>
      </c>
      <c r="C147" s="1" t="str">
        <f>_xlfn.XLOOKUP(LabLookup[[#This Row],[TopicID]],topics!I:I,topics!D:D)</f>
        <v>KS3.Science</v>
      </c>
      <c r="D147" s="1" t="str">
        <f>_xlfn.XLOOKUP(LabLookup[[#This Row],[TopicID]],topics!I:I,topics!E:E)</f>
        <v>Y7.Science</v>
      </c>
      <c r="E147" s="4">
        <v>7</v>
      </c>
      <c r="F147" s="3" t="s">
        <v>10</v>
      </c>
      <c r="G147" s="3">
        <v>4</v>
      </c>
      <c r="H147" s="3">
        <v>8</v>
      </c>
      <c r="I147" s="5">
        <v>1</v>
      </c>
      <c r="J147"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7P4</v>
      </c>
      <c r="K147"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7P4.8</v>
      </c>
      <c r="L147"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7P4.8.1</v>
      </c>
      <c r="M147" s="4" t="str">
        <f>IF(ISERROR(_xlfn.XLOOKUP(LabLookup[[#This Row],[TopicID]],TopicLookup[TopicID],TopicLookup[TopicTitle])),"",_xlfn.XLOOKUP(LabLookup[[#This Row],[TopicID]],TopicLookup[TopicID],TopicLookup[TopicTitle]))</f>
        <v>Sound and Light Waves</v>
      </c>
      <c r="N147" s="5" t="str">
        <f>IF(ISERROR(_xlfn.XLOOKUP(LabLookup[[#This Row],[LessonID]],LessonLookup[LessonID],LessonLookup[LessonTitle])),"",_xlfn.XLOOKUP(LabLookup[[#This Row],[LessonID]],LessonLookup[LessonID],LessonLookup[LessonTitle]))</f>
        <v>Investigating refraction</v>
      </c>
      <c r="O147" s="8"/>
      <c r="P147" s="7" t="s">
        <v>2375</v>
      </c>
      <c r="Q147" s="4" t="s">
        <v>2659</v>
      </c>
      <c r="R147" s="2" t="s">
        <v>2660</v>
      </c>
      <c r="S147" s="2" t="s">
        <v>2661</v>
      </c>
    </row>
    <row r="148" spans="1:20" ht="14.65" customHeight="1" x14ac:dyDescent="0.25">
      <c r="A148" s="7" t="str">
        <f>_xlfn.XLOOKUP(LabLookup[[#This Row],[TopicID]],TopicLookup[TopicID],TopicLookup[SyllabusSubject])</f>
        <v>Science</v>
      </c>
      <c r="B148" s="18">
        <f>_xlfn.XLOOKUP(LabLookup[[#This Row],[TopicID]],TopicLookup[TopicID],TopicLookup[SyllabusKeyStage])</f>
        <v>3</v>
      </c>
      <c r="C148" s="26" t="str">
        <f>_xlfn.XLOOKUP(LabLookup[[#This Row],[TopicID]],topics!I:I,topics!D:D)</f>
        <v>KS3.Science</v>
      </c>
      <c r="D148" s="26" t="str">
        <f>_xlfn.XLOOKUP(LabLookup[[#This Row],[TopicID]],topics!I:I,topics!E:E)</f>
        <v>Y7.Science</v>
      </c>
      <c r="E148" s="4">
        <v>7</v>
      </c>
      <c r="F148" s="3" t="s">
        <v>10</v>
      </c>
      <c r="G148" s="3">
        <v>4</v>
      </c>
      <c r="H148" s="3">
        <v>9</v>
      </c>
      <c r="I148" s="5" t="s">
        <v>9</v>
      </c>
      <c r="J148" s="29"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7P4</v>
      </c>
      <c r="K148" s="30"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7P4.9</v>
      </c>
      <c r="L148" s="31"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7P4.9.2</v>
      </c>
      <c r="M148" s="19" t="str">
        <f>IF(ISERROR(_xlfn.XLOOKUP(LabLookup[[#This Row],[TopicID]],TopicLookup[TopicID],TopicLookup[TopicTitle])),"",_xlfn.XLOOKUP(LabLookup[[#This Row],[TopicID]],TopicLookup[TopicID],TopicLookup[TopicTitle]))</f>
        <v>Sound and Light Waves</v>
      </c>
      <c r="N148" s="20" t="str">
        <f>IF(ISERROR(_xlfn.XLOOKUP(LabLookup[[#This Row],[LessonID]],LessonLookup[LessonID],LessonLookup[LessonTitle])),"",_xlfn.XLOOKUP(LabLookup[[#This Row],[LessonID]],LessonLookup[LessonID],LessonLookup[LessonTitle]))</f>
        <v>Total internal reflection</v>
      </c>
      <c r="O148" s="4" t="s">
        <v>2375</v>
      </c>
      <c r="P148" s="5" t="s">
        <v>2375</v>
      </c>
      <c r="Q148" s="4" t="s">
        <v>2662</v>
      </c>
      <c r="R148" s="2" t="s">
        <v>2663</v>
      </c>
      <c r="S148" s="2" t="s">
        <v>2664</v>
      </c>
    </row>
    <row r="149" spans="1:20" ht="14.65" customHeight="1" x14ac:dyDescent="0.25">
      <c r="A149" s="7" t="str">
        <f>_xlfn.XLOOKUP(LabLookup[[#This Row],[TopicID]],TopicLookup[TopicID],TopicLookup[SyllabusSubject])</f>
        <v>Science</v>
      </c>
      <c r="B149" s="5">
        <f>_xlfn.XLOOKUP(LabLookup[[#This Row],[TopicID]],TopicLookup[TopicID],TopicLookup[SyllabusKeyStage])</f>
        <v>3</v>
      </c>
      <c r="C149" s="1" t="str">
        <f>_xlfn.XLOOKUP(LabLookup[[#This Row],[TopicID]],topics!I:I,topics!D:D)</f>
        <v>KS3.Science</v>
      </c>
      <c r="D149" s="1" t="str">
        <f>_xlfn.XLOOKUP(LabLookup[[#This Row],[TopicID]],topics!I:I,topics!E:E)</f>
        <v>Y7.Science</v>
      </c>
      <c r="E149" s="4">
        <v>7</v>
      </c>
      <c r="F149" s="3" t="s">
        <v>10</v>
      </c>
      <c r="G149" s="3">
        <v>4</v>
      </c>
      <c r="H149" s="3">
        <v>9</v>
      </c>
      <c r="I149" s="5">
        <v>1</v>
      </c>
      <c r="J149"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7P4</v>
      </c>
      <c r="K149"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7P4.9</v>
      </c>
      <c r="L149"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7P4.9.1</v>
      </c>
      <c r="M149" s="4" t="str">
        <f>IF(ISERROR(_xlfn.XLOOKUP(LabLookup[[#This Row],[TopicID]],TopicLookup[TopicID],TopicLookup[TopicTitle])),"",_xlfn.XLOOKUP(LabLookup[[#This Row],[TopicID]],TopicLookup[TopicID],TopicLookup[TopicTitle]))</f>
        <v>Sound and Light Waves</v>
      </c>
      <c r="N149" s="5" t="str">
        <f>IF(ISERROR(_xlfn.XLOOKUP(LabLookup[[#This Row],[LessonID]],LessonLookup[LessonID],LessonLookup[LessonTitle])),"",_xlfn.XLOOKUP(LabLookup[[#This Row],[LessonID]],LessonLookup[LessonID],LessonLookup[LessonTitle]))</f>
        <v>Total internal reflection</v>
      </c>
      <c r="O149" s="8"/>
      <c r="P149" s="7" t="s">
        <v>2375</v>
      </c>
      <c r="Q149" s="8" t="s">
        <v>2665</v>
      </c>
      <c r="R149" s="2" t="s">
        <v>2666</v>
      </c>
      <c r="S149" s="2" t="s">
        <v>2667</v>
      </c>
    </row>
    <row r="150" spans="1:20" ht="14.65" customHeight="1" x14ac:dyDescent="0.25">
      <c r="A150" s="7" t="str">
        <f>_xlfn.XLOOKUP(LabLookup[[#This Row],[TopicID]],TopicLookup[TopicID],TopicLookup[SyllabusSubject])</f>
        <v>Science</v>
      </c>
      <c r="B150" s="5">
        <f>_xlfn.XLOOKUP(LabLookup[[#This Row],[TopicID]],TopicLookup[TopicID],TopicLookup[SyllabusKeyStage])</f>
        <v>3</v>
      </c>
      <c r="C150" s="1" t="str">
        <f>_xlfn.XLOOKUP(LabLookup[[#This Row],[TopicID]],topics!I:I,topics!D:D)</f>
        <v>KS3.Science</v>
      </c>
      <c r="D150" s="1" t="str">
        <f>_xlfn.XLOOKUP(LabLookup[[#This Row],[TopicID]],topics!I:I,topics!E:E)</f>
        <v>Y7.Science</v>
      </c>
      <c r="E150" s="4">
        <v>7</v>
      </c>
      <c r="F150" s="3" t="s">
        <v>10</v>
      </c>
      <c r="G150" s="3">
        <v>5</v>
      </c>
      <c r="H150" s="3">
        <v>1</v>
      </c>
      <c r="I150" s="5">
        <v>1</v>
      </c>
      <c r="J150"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7P5</v>
      </c>
      <c r="K150"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7P5.1</v>
      </c>
      <c r="L150"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7P5.1.1</v>
      </c>
      <c r="M150" s="4" t="str">
        <f>IF(ISERROR(_xlfn.XLOOKUP(LabLookup[[#This Row],[TopicID]],TopicLookup[TopicID],TopicLookup[TopicTitle])),"",_xlfn.XLOOKUP(LabLookup[[#This Row],[TopicID]],TopicLookup[TopicID],TopicLookup[TopicTitle]))</f>
        <v>Introduction to Space</v>
      </c>
      <c r="N150" s="5" t="str">
        <f>IF(ISERROR(_xlfn.XLOOKUP(LabLookup[[#This Row],[LessonID]],LessonLookup[LessonID],LessonLookup[LessonTitle])),"",_xlfn.XLOOKUP(LabLookup[[#This Row],[LessonID]],LessonLookup[LessonID],LessonLookup[LessonTitle]))</f>
        <v>Our Place In Space</v>
      </c>
      <c r="O150" s="8"/>
      <c r="P150" s="7" t="s">
        <v>2375</v>
      </c>
      <c r="Q150" s="8" t="s">
        <v>2668</v>
      </c>
      <c r="R150" s="2" t="s">
        <v>2669</v>
      </c>
      <c r="S150" s="2" t="s">
        <v>2670</v>
      </c>
    </row>
    <row r="151" spans="1:20" ht="14.65" customHeight="1" x14ac:dyDescent="0.25">
      <c r="A151" s="7" t="str">
        <f>_xlfn.XLOOKUP(LabLookup[[#This Row],[TopicID]],TopicLookup[TopicID],TopicLookup[SyllabusSubject])</f>
        <v>Science</v>
      </c>
      <c r="B151" s="5">
        <f>_xlfn.XLOOKUP(LabLookup[[#This Row],[TopicID]],TopicLookup[TopicID],TopicLookup[SyllabusKeyStage])</f>
        <v>3</v>
      </c>
      <c r="C151" s="1" t="str">
        <f>_xlfn.XLOOKUP(LabLookup[[#This Row],[TopicID]],topics!I:I,topics!D:D)</f>
        <v>KS3.Science</v>
      </c>
      <c r="D151" s="1" t="str">
        <f>_xlfn.XLOOKUP(LabLookup[[#This Row],[TopicID]],topics!I:I,topics!E:E)</f>
        <v>Y7.Science</v>
      </c>
      <c r="E151" s="4">
        <v>7</v>
      </c>
      <c r="F151" s="3" t="s">
        <v>10</v>
      </c>
      <c r="G151" s="3">
        <v>5</v>
      </c>
      <c r="H151" s="3">
        <v>2</v>
      </c>
      <c r="I151" s="5">
        <v>1</v>
      </c>
      <c r="J151"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7P5</v>
      </c>
      <c r="K151"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7P5.2</v>
      </c>
      <c r="L151"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7P5.2.1</v>
      </c>
      <c r="M151" s="4" t="str">
        <f>IF(ISERROR(_xlfn.XLOOKUP(LabLookup[[#This Row],[TopicID]],TopicLookup[TopicID],TopicLookup[TopicTitle])),"",_xlfn.XLOOKUP(LabLookup[[#This Row],[TopicID]],TopicLookup[TopicID],TopicLookup[TopicTitle]))</f>
        <v>Introduction to Space</v>
      </c>
      <c r="N151" s="5" t="str">
        <f>IF(ISERROR(_xlfn.XLOOKUP(LabLookup[[#This Row],[LessonID]],LessonLookup[LessonID],LessonLookup[LessonTitle])),"",_xlfn.XLOOKUP(LabLookup[[#This Row],[LessonID]],LessonLookup[LessonID],LessonLookup[LessonTitle]))</f>
        <v>Gravity</v>
      </c>
      <c r="O151" s="8"/>
      <c r="P151" s="7" t="s">
        <v>2375</v>
      </c>
      <c r="Q151" s="8" t="s">
        <v>2671</v>
      </c>
      <c r="R151" s="2" t="s">
        <v>2672</v>
      </c>
      <c r="S151" s="2" t="s">
        <v>2673</v>
      </c>
    </row>
    <row r="152" spans="1:20" ht="14.65" customHeight="1" x14ac:dyDescent="0.25">
      <c r="A152" s="7" t="str">
        <f>_xlfn.XLOOKUP(LabLookup[[#This Row],[TopicID]],TopicLookup[TopicID],TopicLookup[SyllabusSubject])</f>
        <v>Science</v>
      </c>
      <c r="B152" s="5">
        <f>_xlfn.XLOOKUP(LabLookup[[#This Row],[TopicID]],TopicLookup[TopicID],TopicLookup[SyllabusKeyStage])</f>
        <v>3</v>
      </c>
      <c r="C152" s="1" t="str">
        <f>_xlfn.XLOOKUP(LabLookup[[#This Row],[TopicID]],topics!I:I,topics!D:D)</f>
        <v>KS3.Science</v>
      </c>
      <c r="D152" s="1" t="str">
        <f>_xlfn.XLOOKUP(LabLookup[[#This Row],[TopicID]],topics!I:I,topics!E:E)</f>
        <v>Y7.Science</v>
      </c>
      <c r="E152" s="4">
        <v>7</v>
      </c>
      <c r="F152" s="3" t="s">
        <v>10</v>
      </c>
      <c r="G152" s="3">
        <v>5</v>
      </c>
      <c r="H152" s="3">
        <v>3</v>
      </c>
      <c r="I152" s="5">
        <v>1</v>
      </c>
      <c r="J152"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7P5</v>
      </c>
      <c r="K152"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7P5.3</v>
      </c>
      <c r="L152"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7P5.3.1</v>
      </c>
      <c r="M152" s="4" t="str">
        <f>IF(ISERROR(_xlfn.XLOOKUP(LabLookup[[#This Row],[TopicID]],TopicLookup[TopicID],TopicLookup[TopicTitle])),"",_xlfn.XLOOKUP(LabLookup[[#This Row],[TopicID]],TopicLookup[TopicID],TopicLookup[TopicTitle]))</f>
        <v>Introduction to Space</v>
      </c>
      <c r="N152" s="5" t="str">
        <f>IF(ISERROR(_xlfn.XLOOKUP(LabLookup[[#This Row],[LessonID]],LessonLookup[LessonID],LessonLookup[LessonTitle])),"",_xlfn.XLOOKUP(LabLookup[[#This Row],[LessonID]],LessonLookup[LessonID],LessonLookup[LessonTitle]))</f>
        <v>Orbits</v>
      </c>
      <c r="O152" s="8"/>
      <c r="P152" s="7"/>
      <c r="Q152" s="8"/>
    </row>
    <row r="153" spans="1:20" ht="14.65" customHeight="1" x14ac:dyDescent="0.25">
      <c r="A153" s="7" t="str">
        <f>_xlfn.XLOOKUP(LabLookup[[#This Row],[TopicID]],TopicLookup[TopicID],TopicLookup[SyllabusSubject])</f>
        <v>Science</v>
      </c>
      <c r="B153" s="5">
        <f>_xlfn.XLOOKUP(LabLookup[[#This Row],[TopicID]],TopicLookup[TopicID],TopicLookup[SyllabusKeyStage])</f>
        <v>3</v>
      </c>
      <c r="C153" s="1" t="str">
        <f>_xlfn.XLOOKUP(LabLookup[[#This Row],[TopicID]],topics!I:I,topics!D:D)</f>
        <v>KS3.Science</v>
      </c>
      <c r="D153" s="1" t="str">
        <f>_xlfn.XLOOKUP(LabLookup[[#This Row],[TopicID]],topics!I:I,topics!E:E)</f>
        <v>Y7.Science</v>
      </c>
      <c r="E153" s="4">
        <v>7</v>
      </c>
      <c r="F153" s="3" t="s">
        <v>10</v>
      </c>
      <c r="G153" s="3">
        <v>5</v>
      </c>
      <c r="H153" s="3">
        <v>4</v>
      </c>
      <c r="I153" s="5">
        <v>1</v>
      </c>
      <c r="J153"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7P5</v>
      </c>
      <c r="K153"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7P5.4</v>
      </c>
      <c r="L153"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7P5.4.1</v>
      </c>
      <c r="M153" s="4" t="str">
        <f>IF(ISERROR(_xlfn.XLOOKUP(LabLookup[[#This Row],[TopicID]],TopicLookup[TopicID],TopicLookup[TopicTitle])),"",_xlfn.XLOOKUP(LabLookup[[#This Row],[TopicID]],TopicLookup[TopicID],TopicLookup[TopicTitle]))</f>
        <v>Introduction to Space</v>
      </c>
      <c r="N153" s="5" t="str">
        <f>IF(ISERROR(_xlfn.XLOOKUP(LabLookup[[#This Row],[LessonID]],LessonLookup[LessonID],LessonLookup[LessonTitle])),"",_xlfn.XLOOKUP(LabLookup[[#This Row],[LessonID]],LessonLookup[LessonID],LessonLookup[LessonTitle]))</f>
        <v>Seasons</v>
      </c>
      <c r="O153" s="8"/>
      <c r="P153" s="7"/>
      <c r="Q153" s="8"/>
    </row>
    <row r="154" spans="1:20" ht="14.65" customHeight="1" x14ac:dyDescent="0.25">
      <c r="A154" s="7" t="str">
        <f>_xlfn.XLOOKUP(LabLookup[[#This Row],[TopicID]],TopicLookup[TopicID],TopicLookup[SyllabusSubject])</f>
        <v>Science</v>
      </c>
      <c r="B154" s="5">
        <f>_xlfn.XLOOKUP(LabLookup[[#This Row],[TopicID]],TopicLookup[TopicID],TopicLookup[SyllabusKeyStage])</f>
        <v>3</v>
      </c>
      <c r="C154" s="1" t="str">
        <f>_xlfn.XLOOKUP(LabLookup[[#This Row],[TopicID]],topics!I:I,topics!D:D)</f>
        <v>KS3.Science</v>
      </c>
      <c r="D154" s="1" t="str">
        <f>_xlfn.XLOOKUP(LabLookup[[#This Row],[TopicID]],topics!I:I,topics!E:E)</f>
        <v>Y7.Science</v>
      </c>
      <c r="E154" s="4">
        <v>7</v>
      </c>
      <c r="F154" s="3" t="s">
        <v>10</v>
      </c>
      <c r="G154" s="3">
        <v>5</v>
      </c>
      <c r="H154" s="3">
        <v>5</v>
      </c>
      <c r="I154" s="5">
        <v>1</v>
      </c>
      <c r="J154"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7P5</v>
      </c>
      <c r="K154"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7P5.5</v>
      </c>
      <c r="L154"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7P5.5.1</v>
      </c>
      <c r="M154" s="4" t="str">
        <f>IF(ISERROR(_xlfn.XLOOKUP(LabLookup[[#This Row],[TopicID]],TopicLookup[TopicID],TopicLookup[TopicTitle])),"",_xlfn.XLOOKUP(LabLookup[[#This Row],[TopicID]],TopicLookup[TopicID],TopicLookup[TopicTitle]))</f>
        <v>Introduction to Space</v>
      </c>
      <c r="N154" s="5" t="str">
        <f>IF(ISERROR(_xlfn.XLOOKUP(LabLookup[[#This Row],[LessonID]],LessonLookup[LessonID],LessonLookup[LessonTitle])),"",_xlfn.XLOOKUP(LabLookup[[#This Row],[LessonID]],LessonLookup[LessonID],LessonLookup[LessonTitle]))</f>
        <v>Keeping Time</v>
      </c>
      <c r="O154" s="8"/>
      <c r="P154" s="7" t="s">
        <v>2375</v>
      </c>
      <c r="Q154" s="8" t="s">
        <v>2674</v>
      </c>
      <c r="R154" s="2" t="s">
        <v>2675</v>
      </c>
      <c r="S154" s="2" t="s">
        <v>2676</v>
      </c>
    </row>
    <row r="155" spans="1:20" ht="14.65" customHeight="1" x14ac:dyDescent="0.25">
      <c r="A155" s="7" t="str">
        <f>_xlfn.XLOOKUP(LabLookup[[#This Row],[TopicID]],TopicLookup[TopicID],TopicLookup[SyllabusSubject])</f>
        <v>Science</v>
      </c>
      <c r="B155" s="5">
        <f>_xlfn.XLOOKUP(LabLookup[[#This Row],[TopicID]],TopicLookup[TopicID],TopicLookup[SyllabusKeyStage])</f>
        <v>3</v>
      </c>
      <c r="C155" s="1" t="str">
        <f>_xlfn.XLOOKUP(LabLookup[[#This Row],[TopicID]],topics!I:I,topics!D:D)</f>
        <v>KS3.Science</v>
      </c>
      <c r="D155" s="1" t="str">
        <f>_xlfn.XLOOKUP(LabLookup[[#This Row],[TopicID]],topics!I:I,topics!E:E)</f>
        <v>Y7.Science</v>
      </c>
      <c r="E155" s="4">
        <v>7</v>
      </c>
      <c r="F155" s="3" t="s">
        <v>10</v>
      </c>
      <c r="G155" s="3" t="s">
        <v>14</v>
      </c>
      <c r="H155" s="3">
        <v>5</v>
      </c>
      <c r="I155" s="5">
        <v>2</v>
      </c>
      <c r="J155"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7P5</v>
      </c>
      <c r="K155"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7P5.5</v>
      </c>
      <c r="L155"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7P5.5.2</v>
      </c>
      <c r="M155" s="4" t="str">
        <f>IF(ISERROR(_xlfn.XLOOKUP(LabLookup[[#This Row],[TopicID]],TopicLookup[TopicID],TopicLookup[TopicTitle])),"",_xlfn.XLOOKUP(LabLookup[[#This Row],[TopicID]],TopicLookup[TopicID],TopicLookup[TopicTitle]))</f>
        <v>Introduction to Space</v>
      </c>
      <c r="N155" s="5" t="str">
        <f>IF(ISERROR(_xlfn.XLOOKUP(LabLookup[[#This Row],[LessonID]],LessonLookup[LessonID],LessonLookup[LessonTitle])),"",_xlfn.XLOOKUP(LabLookup[[#This Row],[LessonID]],LessonLookup[LessonID],LessonLookup[LessonTitle]))</f>
        <v>Keeping Time</v>
      </c>
      <c r="O155" s="8"/>
      <c r="P155" s="7"/>
      <c r="Q155" s="8"/>
    </row>
    <row r="156" spans="1:20" ht="14.65" customHeight="1" x14ac:dyDescent="0.25">
      <c r="A156" s="7" t="str">
        <f>_xlfn.XLOOKUP(LabLookup[[#This Row],[TopicID]],TopicLookup[TopicID],TopicLookup[SyllabusSubject])</f>
        <v>Science</v>
      </c>
      <c r="B156" s="5">
        <f>_xlfn.XLOOKUP(LabLookup[[#This Row],[TopicID]],TopicLookup[TopicID],TopicLookup[SyllabusKeyStage])</f>
        <v>3</v>
      </c>
      <c r="C156" s="1" t="str">
        <f>_xlfn.XLOOKUP(LabLookup[[#This Row],[TopicID]],topics!I:I,topics!D:D)</f>
        <v>KS3.Science</v>
      </c>
      <c r="D156" s="1" t="str">
        <f>_xlfn.XLOOKUP(LabLookup[[#This Row],[TopicID]],topics!I:I,topics!E:E)</f>
        <v>Y7.Science</v>
      </c>
      <c r="E156" s="4">
        <v>7</v>
      </c>
      <c r="F156" s="3" t="s">
        <v>10</v>
      </c>
      <c r="G156" s="3" t="s">
        <v>14</v>
      </c>
      <c r="H156" s="3">
        <v>6</v>
      </c>
      <c r="I156" s="5">
        <v>1</v>
      </c>
      <c r="J156"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7P5</v>
      </c>
      <c r="K156"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7P5.6</v>
      </c>
      <c r="L156"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7P5.6.1</v>
      </c>
      <c r="M156" s="4" t="str">
        <f>IF(ISERROR(_xlfn.XLOOKUP(LabLookup[[#This Row],[TopicID]],TopicLookup[TopicID],TopicLookup[TopicTitle])),"",_xlfn.XLOOKUP(LabLookup[[#This Row],[TopicID]],TopicLookup[TopicID],TopicLookup[TopicTitle]))</f>
        <v>Introduction to Space</v>
      </c>
      <c r="N156" s="5" t="str">
        <f>IF(ISERROR(_xlfn.XLOOKUP(LabLookup[[#This Row],[LessonID]],LessonLookup[LessonID],LessonLookup[LessonTitle])),"",_xlfn.XLOOKUP(LabLookup[[#This Row],[LessonID]],LessonLookup[LessonID],LessonLookup[LessonTitle]))</f>
        <v>The Moon</v>
      </c>
      <c r="O156" s="8"/>
      <c r="P156" s="7"/>
      <c r="Q156" s="8"/>
    </row>
    <row r="157" spans="1:20" ht="14.65" customHeight="1" x14ac:dyDescent="0.25">
      <c r="A157" s="7" t="str">
        <f>_xlfn.XLOOKUP(LabLookup[[#This Row],[TopicID]],TopicLookup[TopicID],TopicLookup[SyllabusSubject])</f>
        <v>Science</v>
      </c>
      <c r="B157" s="5">
        <f>_xlfn.XLOOKUP(LabLookup[[#This Row],[TopicID]],TopicLookup[TopicID],TopicLookup[SyllabusKeyStage])</f>
        <v>3</v>
      </c>
      <c r="C157" s="1" t="str">
        <f>_xlfn.XLOOKUP(LabLookup[[#This Row],[TopicID]],topics!I:I,topics!D:D)</f>
        <v>KS3.Science</v>
      </c>
      <c r="D157" s="1" t="str">
        <f>_xlfn.XLOOKUP(LabLookup[[#This Row],[TopicID]],topics!I:I,topics!E:E)</f>
        <v>Y7.Science</v>
      </c>
      <c r="E157" s="4">
        <v>7</v>
      </c>
      <c r="F157" s="3" t="s">
        <v>10</v>
      </c>
      <c r="G157" s="3" t="s">
        <v>14</v>
      </c>
      <c r="H157" s="3">
        <v>7</v>
      </c>
      <c r="I157" s="5">
        <v>1</v>
      </c>
      <c r="J157"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7P5</v>
      </c>
      <c r="K157"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7P5.7</v>
      </c>
      <c r="L157"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7P5.7.1</v>
      </c>
      <c r="M157" s="4" t="str">
        <f>IF(ISERROR(_xlfn.XLOOKUP(LabLookup[[#This Row],[TopicID]],TopicLookup[TopicID],TopicLookup[TopicTitle])),"",_xlfn.XLOOKUP(LabLookup[[#This Row],[TopicID]],TopicLookup[TopicID],TopicLookup[TopicTitle]))</f>
        <v>Introduction to Space</v>
      </c>
      <c r="N157" s="5" t="str">
        <f>IF(ISERROR(_xlfn.XLOOKUP(LabLookup[[#This Row],[LessonID]],LessonLookup[LessonID],LessonLookup[LessonTitle])),"",_xlfn.XLOOKUP(LabLookup[[#This Row],[LessonID]],LessonLookup[LessonID],LessonLookup[LessonTitle]))</f>
        <v>The Sun</v>
      </c>
      <c r="O157" s="8"/>
      <c r="P157" s="7" t="s">
        <v>2375</v>
      </c>
      <c r="Q157" s="8" t="s">
        <v>2677</v>
      </c>
      <c r="R157" s="2" t="s">
        <v>2678</v>
      </c>
      <c r="S157" s="2" t="s">
        <v>2679</v>
      </c>
    </row>
    <row r="158" spans="1:20" ht="14.65" customHeight="1" x14ac:dyDescent="0.25">
      <c r="A158" s="7" t="str">
        <f>_xlfn.XLOOKUP(LabLookup[[#This Row],[TopicID]],TopicLookup[TopicID],TopicLookup[SyllabusSubject])</f>
        <v>Science</v>
      </c>
      <c r="B158" s="5">
        <f>_xlfn.XLOOKUP(LabLookup[[#This Row],[TopicID]],TopicLookup[TopicID],TopicLookup[SyllabusKeyStage])</f>
        <v>3</v>
      </c>
      <c r="C158" s="1" t="str">
        <f>_xlfn.XLOOKUP(LabLookup[[#This Row],[TopicID]],topics!I:I,topics!D:D)</f>
        <v>KS3.Science</v>
      </c>
      <c r="D158" s="1" t="str">
        <f>_xlfn.XLOOKUP(LabLookup[[#This Row],[TopicID]],topics!I:I,topics!E:E)</f>
        <v>Y7.Science</v>
      </c>
      <c r="E158" s="4">
        <v>7</v>
      </c>
      <c r="F158" s="3" t="s">
        <v>10</v>
      </c>
      <c r="G158" s="3" t="s">
        <v>14</v>
      </c>
      <c r="H158" s="3">
        <v>8</v>
      </c>
      <c r="I158" s="5">
        <v>1</v>
      </c>
      <c r="J158"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7P5</v>
      </c>
      <c r="K158"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7P5.8</v>
      </c>
      <c r="L158"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7P5.8.1</v>
      </c>
      <c r="M158" s="4" t="str">
        <f>IF(ISERROR(_xlfn.XLOOKUP(LabLookup[[#This Row],[TopicID]],TopicLookup[TopicID],TopicLookup[TopicTitle])),"",_xlfn.XLOOKUP(LabLookup[[#This Row],[TopicID]],TopicLookup[TopicID],TopicLookup[TopicTitle]))</f>
        <v>Introduction to Space</v>
      </c>
      <c r="N158" s="5" t="str">
        <f>IF(ISERROR(_xlfn.XLOOKUP(LabLookup[[#This Row],[LessonID]],LessonLookup[LessonID],LessonLookup[LessonTitle])),"",_xlfn.XLOOKUP(LabLookup[[#This Row],[LessonID]],LessonLookup[LessonID],LessonLookup[LessonTitle]))</f>
        <v>The Big Bang</v>
      </c>
      <c r="O158" s="8"/>
      <c r="P158" s="7"/>
      <c r="Q158" s="8"/>
    </row>
    <row r="159" spans="1:20" ht="14.65" customHeight="1" x14ac:dyDescent="0.25">
      <c r="A159" s="7" t="str">
        <f>_xlfn.XLOOKUP(LabLookup[[#This Row],[TopicID]],TopicLookup[TopicID],TopicLookup[SyllabusSubject])</f>
        <v>Science</v>
      </c>
      <c r="B159" s="5">
        <f>_xlfn.XLOOKUP(LabLookup[[#This Row],[TopicID]],TopicLookup[TopicID],TopicLookup[SyllabusKeyStage])</f>
        <v>3</v>
      </c>
      <c r="C159" s="1" t="str">
        <f>_xlfn.XLOOKUP(LabLookup[[#This Row],[TopicID]],topics!I:I,topics!D:D)</f>
        <v>KS3.Science</v>
      </c>
      <c r="D159" s="1" t="str">
        <f>_xlfn.XLOOKUP(LabLookup[[#This Row],[TopicID]],topics!I:I,topics!E:E)</f>
        <v>Y7.Science</v>
      </c>
      <c r="E159" s="4">
        <v>7</v>
      </c>
      <c r="F159" s="3" t="s">
        <v>10</v>
      </c>
      <c r="G159" s="3" t="s">
        <v>14</v>
      </c>
      <c r="H159" s="3">
        <v>9</v>
      </c>
      <c r="I159" s="5">
        <v>1</v>
      </c>
      <c r="J159"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7P5</v>
      </c>
      <c r="K159"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7P5.9</v>
      </c>
      <c r="L159"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7P5.9.1</v>
      </c>
      <c r="M159" s="4" t="str">
        <f>IF(ISERROR(_xlfn.XLOOKUP(LabLookup[[#This Row],[TopicID]],TopicLookup[TopicID],TopicLookup[TopicTitle])),"",_xlfn.XLOOKUP(LabLookup[[#This Row],[TopicID]],TopicLookup[TopicID],TopicLookup[TopicTitle]))</f>
        <v>Introduction to Space</v>
      </c>
      <c r="N159" s="5" t="str">
        <f>IF(ISERROR(_xlfn.XLOOKUP(LabLookup[[#This Row],[LessonID]],LessonLookup[LessonID],LessonLookup[LessonTitle])),"",_xlfn.XLOOKUP(LabLookup[[#This Row],[LessonID]],LessonLookup[LessonID],LessonLookup[LessonTitle]))</f>
        <v>Satellites</v>
      </c>
      <c r="O159" s="8"/>
      <c r="P159" s="7"/>
      <c r="Q159" s="8"/>
    </row>
    <row r="160" spans="1:20" s="25" customFormat="1" ht="14.65" customHeight="1" x14ac:dyDescent="0.25">
      <c r="A160" s="7" t="str">
        <f>_xlfn.XLOOKUP(LabLookup[[#This Row],[TopicID]],TopicLookup[TopicID],TopicLookup[SyllabusSubject])</f>
        <v>Science</v>
      </c>
      <c r="B160" s="5">
        <f>_xlfn.XLOOKUP(LabLookup[[#This Row],[TopicID]],TopicLookup[TopicID],TopicLookup[SyllabusKeyStage])</f>
        <v>3</v>
      </c>
      <c r="C160" s="1" t="str">
        <f>_xlfn.XLOOKUP(LabLookup[[#This Row],[TopicID]],topics!I:I,topics!D:D)</f>
        <v>KS3.Science</v>
      </c>
      <c r="D160" s="1" t="str">
        <f>_xlfn.XLOOKUP(LabLookup[[#This Row],[TopicID]],topics!I:I,topics!E:E)</f>
        <v>Y7.Science</v>
      </c>
      <c r="E160" s="4">
        <v>7</v>
      </c>
      <c r="F160" s="3" t="s">
        <v>10</v>
      </c>
      <c r="G160" s="3">
        <v>6</v>
      </c>
      <c r="H160" s="3">
        <v>1</v>
      </c>
      <c r="I160" s="5">
        <v>1</v>
      </c>
      <c r="J160"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7P6</v>
      </c>
      <c r="K160"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7P6.1</v>
      </c>
      <c r="L160"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7P6.1.1</v>
      </c>
      <c r="M160" s="4" t="str">
        <f>IF(ISERROR(_xlfn.XLOOKUP(LabLookup[[#This Row],[TopicID]],TopicLookup[TopicID],TopicLookup[TopicTitle])),"",_xlfn.XLOOKUP(LabLookup[[#This Row],[TopicID]],TopicLookup[TopicID],TopicLookup[TopicTitle]))</f>
        <v>Experimental Skills For Scientists</v>
      </c>
      <c r="N160" s="5" t="str">
        <f>IF(ISERROR(_xlfn.XLOOKUP(LabLookup[[#This Row],[LessonID]],LessonLookup[LessonID],LessonLookup[LessonTitle])),"",_xlfn.XLOOKUP(LabLookup[[#This Row],[LessonID]],LessonLookup[LessonID],LessonLookup[LessonTitle]))</f>
        <v>Scientific Terminology</v>
      </c>
      <c r="O160" s="8"/>
      <c r="P160" s="7"/>
      <c r="Q160" s="8"/>
      <c r="R160" s="2"/>
      <c r="S160" s="2"/>
      <c r="T160" s="2"/>
    </row>
    <row r="161" spans="1:20" s="25" customFormat="1" ht="14.65" customHeight="1" x14ac:dyDescent="0.25">
      <c r="A161" s="7" t="str">
        <f>_xlfn.XLOOKUP(LabLookup[[#This Row],[TopicID]],TopicLookup[TopicID],TopicLookup[SyllabusSubject])</f>
        <v>Science</v>
      </c>
      <c r="B161" s="5">
        <f>_xlfn.XLOOKUP(LabLookup[[#This Row],[TopicID]],TopicLookup[TopicID],TopicLookup[SyllabusKeyStage])</f>
        <v>3</v>
      </c>
      <c r="C161" s="1" t="str">
        <f>_xlfn.XLOOKUP(LabLookup[[#This Row],[TopicID]],topics!I:I,topics!D:D)</f>
        <v>KS3.Science</v>
      </c>
      <c r="D161" s="1" t="str">
        <f>_xlfn.XLOOKUP(LabLookup[[#This Row],[TopicID]],topics!I:I,topics!E:E)</f>
        <v>Y7.Science</v>
      </c>
      <c r="E161" s="4">
        <v>7</v>
      </c>
      <c r="F161" s="3" t="s">
        <v>10</v>
      </c>
      <c r="G161" s="3">
        <v>6</v>
      </c>
      <c r="H161" s="3">
        <v>2</v>
      </c>
      <c r="I161" s="5">
        <v>1</v>
      </c>
      <c r="J161"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7P6</v>
      </c>
      <c r="K161"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7P6.2</v>
      </c>
      <c r="L161"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7P6.2.1</v>
      </c>
      <c r="M161" s="4" t="str">
        <f>IF(ISERROR(_xlfn.XLOOKUP(LabLookup[[#This Row],[TopicID]],TopicLookup[TopicID],TopicLookup[TopicTitle])),"",_xlfn.XLOOKUP(LabLookup[[#This Row],[TopicID]],TopicLookup[TopicID],TopicLookup[TopicTitle]))</f>
        <v>Experimental Skills For Scientists</v>
      </c>
      <c r="N161" s="5" t="str">
        <f>IF(ISERROR(_xlfn.XLOOKUP(LabLookup[[#This Row],[LessonID]],LessonLookup[LessonID],LessonLookup[LessonTitle])),"",_xlfn.XLOOKUP(LabLookup[[#This Row],[LessonID]],LessonLookup[LessonID],LessonLookup[LessonTitle]))</f>
        <v>Handling Data</v>
      </c>
      <c r="O161" s="8"/>
      <c r="P161" s="7"/>
      <c r="Q161" s="8"/>
      <c r="R161" s="2"/>
      <c r="S161" s="2"/>
      <c r="T161" s="2"/>
    </row>
    <row r="162" spans="1:20" s="25" customFormat="1" ht="14.65" customHeight="1" x14ac:dyDescent="0.25">
      <c r="A162" s="7" t="str">
        <f>_xlfn.XLOOKUP(LabLookup[[#This Row],[TopicID]],TopicLookup[TopicID],TopicLookup[SyllabusSubject])</f>
        <v>Science</v>
      </c>
      <c r="B162" s="5">
        <f>_xlfn.XLOOKUP(LabLookup[[#This Row],[TopicID]],TopicLookup[TopicID],TopicLookup[SyllabusKeyStage])</f>
        <v>3</v>
      </c>
      <c r="C162" s="1" t="str">
        <f>_xlfn.XLOOKUP(LabLookup[[#This Row],[TopicID]],topics!I:I,topics!D:D)</f>
        <v>KS3.Science</v>
      </c>
      <c r="D162" s="1" t="str">
        <f>_xlfn.XLOOKUP(LabLookup[[#This Row],[TopicID]],topics!I:I,topics!E:E)</f>
        <v>Y7.Science</v>
      </c>
      <c r="E162" s="4">
        <v>7</v>
      </c>
      <c r="F162" s="3" t="s">
        <v>10</v>
      </c>
      <c r="G162" s="3">
        <v>6</v>
      </c>
      <c r="H162" s="3">
        <v>3</v>
      </c>
      <c r="I162" s="5">
        <v>1</v>
      </c>
      <c r="J162"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7P6</v>
      </c>
      <c r="K162"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7P6.3</v>
      </c>
      <c r="L162"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7P6.3.1</v>
      </c>
      <c r="M162" s="4" t="str">
        <f>IF(ISERROR(_xlfn.XLOOKUP(LabLookup[[#This Row],[TopicID]],TopicLookup[TopicID],TopicLookup[TopicTitle])),"",_xlfn.XLOOKUP(LabLookup[[#This Row],[TopicID]],TopicLookup[TopicID],TopicLookup[TopicTitle]))</f>
        <v>Experimental Skills For Scientists</v>
      </c>
      <c r="N162" s="5" t="str">
        <f>IF(ISERROR(_xlfn.XLOOKUP(LabLookup[[#This Row],[LessonID]],LessonLookup[LessonID],LessonLookup[LessonTitle])),"",_xlfn.XLOOKUP(LabLookup[[#This Row],[LessonID]],LessonLookup[LessonID],LessonLookup[LessonTitle]))</f>
        <v>Practical 1</v>
      </c>
      <c r="O162" s="8"/>
      <c r="P162" s="7"/>
      <c r="Q162" s="8"/>
      <c r="R162" s="2"/>
      <c r="S162" s="2"/>
      <c r="T162" s="2"/>
    </row>
    <row r="163" spans="1:20" s="25" customFormat="1" ht="14.65" customHeight="1" x14ac:dyDescent="0.25">
      <c r="A163" s="7" t="str">
        <f>_xlfn.XLOOKUP(LabLookup[[#This Row],[TopicID]],TopicLookup[TopicID],TopicLookup[SyllabusSubject])</f>
        <v>Science</v>
      </c>
      <c r="B163" s="5">
        <f>_xlfn.XLOOKUP(LabLookup[[#This Row],[TopicID]],TopicLookup[TopicID],TopicLookup[SyllabusKeyStage])</f>
        <v>3</v>
      </c>
      <c r="C163" s="1" t="str">
        <f>_xlfn.XLOOKUP(LabLookup[[#This Row],[TopicID]],topics!I:I,topics!D:D)</f>
        <v>KS3.Science</v>
      </c>
      <c r="D163" s="1" t="str">
        <f>_xlfn.XLOOKUP(LabLookup[[#This Row],[TopicID]],topics!I:I,topics!E:E)</f>
        <v>Y7.Science</v>
      </c>
      <c r="E163" s="4">
        <v>7</v>
      </c>
      <c r="F163" s="3" t="s">
        <v>10</v>
      </c>
      <c r="G163" s="3">
        <v>6</v>
      </c>
      <c r="H163" s="3">
        <v>4</v>
      </c>
      <c r="I163" s="5">
        <v>1</v>
      </c>
      <c r="J163"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7P6</v>
      </c>
      <c r="K163"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7P6.4</v>
      </c>
      <c r="L163"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7P6.4.1</v>
      </c>
      <c r="M163" s="4" t="str">
        <f>IF(ISERROR(_xlfn.XLOOKUP(LabLookup[[#This Row],[TopicID]],TopicLookup[TopicID],TopicLookup[TopicTitle])),"",_xlfn.XLOOKUP(LabLookup[[#This Row],[TopicID]],TopicLookup[TopicID],TopicLookup[TopicTitle]))</f>
        <v>Experimental Skills For Scientists</v>
      </c>
      <c r="N163" s="5" t="str">
        <f>IF(ISERROR(_xlfn.XLOOKUP(LabLookup[[#This Row],[LessonID]],LessonLookup[LessonID],LessonLookup[LessonTitle])),"",_xlfn.XLOOKUP(LabLookup[[#This Row],[LessonID]],LessonLookup[LessonID],LessonLookup[LessonTitle]))</f>
        <v>Practical 1 Review</v>
      </c>
      <c r="O163" s="8"/>
      <c r="P163" s="7"/>
      <c r="Q163" s="8"/>
      <c r="R163" s="2"/>
      <c r="S163" s="2"/>
      <c r="T163" s="2"/>
    </row>
    <row r="164" spans="1:20" s="25" customFormat="1" ht="14.65" customHeight="1" x14ac:dyDescent="0.25">
      <c r="A164" s="7" t="str">
        <f>_xlfn.XLOOKUP(LabLookup[[#This Row],[TopicID]],TopicLookup[TopicID],TopicLookup[SyllabusSubject])</f>
        <v>Science</v>
      </c>
      <c r="B164" s="5">
        <f>_xlfn.XLOOKUP(LabLookup[[#This Row],[TopicID]],TopicLookup[TopicID],TopicLookup[SyllabusKeyStage])</f>
        <v>3</v>
      </c>
      <c r="C164" s="1" t="str">
        <f>_xlfn.XLOOKUP(LabLookup[[#This Row],[TopicID]],topics!I:I,topics!D:D)</f>
        <v>KS3.Science</v>
      </c>
      <c r="D164" s="1" t="str">
        <f>_xlfn.XLOOKUP(LabLookup[[#This Row],[TopicID]],topics!I:I,topics!E:E)</f>
        <v>Y7.Science</v>
      </c>
      <c r="E164" s="4">
        <v>7</v>
      </c>
      <c r="F164" s="3" t="s">
        <v>10</v>
      </c>
      <c r="G164" s="3">
        <v>6</v>
      </c>
      <c r="H164" s="3">
        <v>5</v>
      </c>
      <c r="I164" s="5">
        <v>1</v>
      </c>
      <c r="J164"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7P6</v>
      </c>
      <c r="K164"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7P6.5</v>
      </c>
      <c r="L164"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7P6.5.1</v>
      </c>
      <c r="M164" s="4" t="str">
        <f>IF(ISERROR(_xlfn.XLOOKUP(LabLookup[[#This Row],[TopicID]],TopicLookup[TopicID],TopicLookup[TopicTitle])),"",_xlfn.XLOOKUP(LabLookup[[#This Row],[TopicID]],TopicLookup[TopicID],TopicLookup[TopicTitle]))</f>
        <v>Experimental Skills For Scientists</v>
      </c>
      <c r="N164" s="5" t="str">
        <f>IF(ISERROR(_xlfn.XLOOKUP(LabLookup[[#This Row],[LessonID]],LessonLookup[LessonID],LessonLookup[LessonTitle])),"",_xlfn.XLOOKUP(LabLookup[[#This Row],[LessonID]],LessonLookup[LessonID],LessonLookup[LessonTitle]))</f>
        <v>Practical 2</v>
      </c>
      <c r="O164" s="8"/>
      <c r="P164" s="7"/>
      <c r="Q164" s="8"/>
      <c r="R164" s="2"/>
      <c r="S164" s="2"/>
      <c r="T164" s="2"/>
    </row>
    <row r="165" spans="1:20" s="25" customFormat="1" ht="14.65" customHeight="1" x14ac:dyDescent="0.25">
      <c r="A165" s="7" t="str">
        <f>_xlfn.XLOOKUP(LabLookup[[#This Row],[TopicID]],TopicLookup[TopicID],TopicLookup[SyllabusSubject])</f>
        <v>Science</v>
      </c>
      <c r="B165" s="5">
        <f>_xlfn.XLOOKUP(LabLookup[[#This Row],[TopicID]],TopicLookup[TopicID],TopicLookup[SyllabusKeyStage])</f>
        <v>3</v>
      </c>
      <c r="C165" s="1" t="str">
        <f>_xlfn.XLOOKUP(LabLookup[[#This Row],[TopicID]],topics!I:I,topics!D:D)</f>
        <v>KS3.Science</v>
      </c>
      <c r="D165" s="1" t="str">
        <f>_xlfn.XLOOKUP(LabLookup[[#This Row],[TopicID]],topics!I:I,topics!E:E)</f>
        <v>Y7.Science</v>
      </c>
      <c r="E165" s="4">
        <v>7</v>
      </c>
      <c r="F165" s="3" t="s">
        <v>10</v>
      </c>
      <c r="G165" s="3">
        <v>6</v>
      </c>
      <c r="H165" s="3">
        <v>6</v>
      </c>
      <c r="I165" s="5">
        <v>1</v>
      </c>
      <c r="J165"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7P6</v>
      </c>
      <c r="K165"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7P6.6</v>
      </c>
      <c r="L165"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7P6.6.1</v>
      </c>
      <c r="M165" s="4" t="str">
        <f>IF(ISERROR(_xlfn.XLOOKUP(LabLookup[[#This Row],[TopicID]],TopicLookup[TopicID],TopicLookup[TopicTitle])),"",_xlfn.XLOOKUP(LabLookup[[#This Row],[TopicID]],TopicLookup[TopicID],TopicLookup[TopicTitle]))</f>
        <v>Experimental Skills For Scientists</v>
      </c>
      <c r="N165" s="5" t="str">
        <f>IF(ISERROR(_xlfn.XLOOKUP(LabLookup[[#This Row],[LessonID]],LessonLookup[LessonID],LessonLookup[LessonTitle])),"",_xlfn.XLOOKUP(LabLookup[[#This Row],[LessonID]],LessonLookup[LessonID],LessonLookup[LessonTitle]))</f>
        <v>Practical 2 Review</v>
      </c>
      <c r="O165" s="8"/>
      <c r="P165" s="7"/>
      <c r="Q165" s="8"/>
      <c r="R165" s="2"/>
      <c r="S165" s="2"/>
      <c r="T165" s="2"/>
    </row>
    <row r="166" spans="1:20" s="25" customFormat="1" ht="14.65" customHeight="1" x14ac:dyDescent="0.25">
      <c r="A166" s="7" t="str">
        <f>_xlfn.XLOOKUP(LabLookup[[#This Row],[TopicID]],TopicLookup[TopicID],TopicLookup[SyllabusSubject])</f>
        <v>Science</v>
      </c>
      <c r="B166" s="5">
        <f>_xlfn.XLOOKUP(LabLookup[[#This Row],[TopicID]],TopicLookup[TopicID],TopicLookup[SyllabusKeyStage])</f>
        <v>3</v>
      </c>
      <c r="C166" s="1" t="str">
        <f>_xlfn.XLOOKUP(LabLookup[[#This Row],[TopicID]],topics!I:I,topics!D:D)</f>
        <v>KS3.Science</v>
      </c>
      <c r="D166" s="1" t="str">
        <f>_xlfn.XLOOKUP(LabLookup[[#This Row],[TopicID]],topics!I:I,topics!E:E)</f>
        <v>Y7.Science</v>
      </c>
      <c r="E166" s="4">
        <v>7</v>
      </c>
      <c r="F166" s="3" t="s">
        <v>10</v>
      </c>
      <c r="G166" s="3">
        <v>6</v>
      </c>
      <c r="H166" s="3">
        <v>7</v>
      </c>
      <c r="I166" s="5">
        <v>1</v>
      </c>
      <c r="J166"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7P6</v>
      </c>
      <c r="K166"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7P6.7</v>
      </c>
      <c r="L166"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7P6.7.1</v>
      </c>
      <c r="M166" s="4" t="str">
        <f>IF(ISERROR(_xlfn.XLOOKUP(LabLookup[[#This Row],[TopicID]],TopicLookup[TopicID],TopicLookup[TopicTitle])),"",_xlfn.XLOOKUP(LabLookup[[#This Row],[TopicID]],TopicLookup[TopicID],TopicLookup[TopicTitle]))</f>
        <v>Experimental Skills For Scientists</v>
      </c>
      <c r="N166" s="5" t="str">
        <f>IF(ISERROR(_xlfn.XLOOKUP(LabLookup[[#This Row],[LessonID]],LessonLookup[LessonID],LessonLookup[LessonTitle])),"",_xlfn.XLOOKUP(LabLookup[[#This Row],[LessonID]],LessonLookup[LessonID],LessonLookup[LessonTitle]))</f>
        <v>Practical 3</v>
      </c>
      <c r="O166" s="8"/>
      <c r="P166" s="7"/>
      <c r="Q166" s="8"/>
      <c r="R166" s="2"/>
      <c r="S166" s="2"/>
      <c r="T166" s="2"/>
    </row>
    <row r="167" spans="1:20" s="25" customFormat="1" ht="14.65" customHeight="1" x14ac:dyDescent="0.25">
      <c r="A167" s="7" t="str">
        <f>_xlfn.XLOOKUP(LabLookup[[#This Row],[TopicID]],TopicLookup[TopicID],TopicLookup[SyllabusSubject])</f>
        <v>Science</v>
      </c>
      <c r="B167" s="5">
        <f>_xlfn.XLOOKUP(LabLookup[[#This Row],[TopicID]],TopicLookup[TopicID],TopicLookup[SyllabusKeyStage])</f>
        <v>3</v>
      </c>
      <c r="C167" s="1" t="str">
        <f>_xlfn.XLOOKUP(LabLookup[[#This Row],[TopicID]],topics!I:I,topics!D:D)</f>
        <v>KS3.Science</v>
      </c>
      <c r="D167" s="1" t="str">
        <f>_xlfn.XLOOKUP(LabLookup[[#This Row],[TopicID]],topics!I:I,topics!E:E)</f>
        <v>Y7.Science</v>
      </c>
      <c r="E167" s="4">
        <v>7</v>
      </c>
      <c r="F167" s="3" t="s">
        <v>10</v>
      </c>
      <c r="G167" s="3">
        <v>6</v>
      </c>
      <c r="H167" s="3">
        <v>8</v>
      </c>
      <c r="I167" s="5">
        <v>1</v>
      </c>
      <c r="J167"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7P6</v>
      </c>
      <c r="K167"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7P6.8</v>
      </c>
      <c r="L167"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7P6.8.1</v>
      </c>
      <c r="M167" s="4" t="str">
        <f>IF(ISERROR(_xlfn.XLOOKUP(LabLookup[[#This Row],[TopicID]],TopicLookup[TopicID],TopicLookup[TopicTitle])),"",_xlfn.XLOOKUP(LabLookup[[#This Row],[TopicID]],TopicLookup[TopicID],TopicLookup[TopicTitle]))</f>
        <v>Experimental Skills For Scientists</v>
      </c>
      <c r="N167" s="5" t="str">
        <f>IF(ISERROR(_xlfn.XLOOKUP(LabLookup[[#This Row],[LessonID]],LessonLookup[LessonID],LessonLookup[LessonTitle])),"",_xlfn.XLOOKUP(LabLookup[[#This Row],[LessonID]],LessonLookup[LessonID],LessonLookup[LessonTitle]))</f>
        <v>Practical 3 Review</v>
      </c>
      <c r="O167" s="8"/>
      <c r="P167" s="7"/>
      <c r="Q167" s="8"/>
      <c r="R167" s="2"/>
      <c r="S167" s="2"/>
      <c r="T167" s="2"/>
    </row>
    <row r="168" spans="1:20" ht="14.65" customHeight="1" x14ac:dyDescent="0.25">
      <c r="A168" s="7" t="str">
        <f>_xlfn.XLOOKUP(LabLookup[[#This Row],[TopicID]],TopicLookup[TopicID],TopicLookup[SyllabusSubject])</f>
        <v>Science</v>
      </c>
      <c r="B168" s="5">
        <f>_xlfn.XLOOKUP(LabLookup[[#This Row],[TopicID]],TopicLookup[TopicID],TopicLookup[SyllabusKeyStage])</f>
        <v>3</v>
      </c>
      <c r="C168" s="1" t="str">
        <f>_xlfn.XLOOKUP(LabLookup[[#This Row],[TopicID]],topics!I:I,topics!D:D)</f>
        <v>KS3.Science</v>
      </c>
      <c r="D168" s="1" t="str">
        <f>_xlfn.XLOOKUP(LabLookup[[#This Row],[TopicID]],topics!I:I,topics!E:E)</f>
        <v>Y7.Science</v>
      </c>
      <c r="E168" s="4">
        <v>7</v>
      </c>
      <c r="F168" s="3" t="s">
        <v>10</v>
      </c>
      <c r="G168" s="3">
        <v>6</v>
      </c>
      <c r="H168" s="3">
        <v>9</v>
      </c>
      <c r="I168" s="5">
        <v>1</v>
      </c>
      <c r="J168"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7P6</v>
      </c>
      <c r="K168"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7P6.9</v>
      </c>
      <c r="L168"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7P6.9.1</v>
      </c>
      <c r="M168" s="4" t="str">
        <f>IF(ISERROR(_xlfn.XLOOKUP(LabLookup[[#This Row],[TopicID]],TopicLookup[TopicID],TopicLookup[TopicTitle])),"",_xlfn.XLOOKUP(LabLookup[[#This Row],[TopicID]],TopicLookup[TopicID],TopicLookup[TopicTitle]))</f>
        <v>Experimental Skills For Scientists</v>
      </c>
      <c r="N168" s="5" t="str">
        <f>IF(ISERROR(_xlfn.XLOOKUP(LabLookup[[#This Row],[LessonID]],LessonLookup[LessonID],LessonLookup[LessonTitle])),"",_xlfn.XLOOKUP(LabLookup[[#This Row],[LessonID]],LessonLookup[LessonID],LessonLookup[LessonTitle]))</f>
        <v/>
      </c>
      <c r="O168" s="8"/>
      <c r="P168" s="7"/>
      <c r="Q168" s="8"/>
    </row>
    <row r="169" spans="1:20" ht="14.65" customHeight="1" x14ac:dyDescent="0.25">
      <c r="A169" s="7" t="str">
        <f>_xlfn.XLOOKUP(LabLookup[[#This Row],[TopicID]],TopicLookup[TopicID],TopicLookup[SyllabusSubject])</f>
        <v>Science</v>
      </c>
      <c r="B169" s="5">
        <f>_xlfn.XLOOKUP(LabLookup[[#This Row],[TopicID]],TopicLookup[TopicID],TopicLookup[SyllabusKeyStage])</f>
        <v>3</v>
      </c>
      <c r="C169" s="1" t="str">
        <f>_xlfn.XLOOKUP(LabLookup[[#This Row],[TopicID]],topics!I:I,topics!D:D)</f>
        <v>KS3.Science</v>
      </c>
      <c r="D169" s="1" t="str">
        <f>_xlfn.XLOOKUP(LabLookup[[#This Row],[TopicID]],topics!I:I,topics!E:E)</f>
        <v>Y8.Science</v>
      </c>
      <c r="E169" s="4">
        <v>8</v>
      </c>
      <c r="F169" s="3" t="s">
        <v>4</v>
      </c>
      <c r="G169" s="3">
        <v>1</v>
      </c>
      <c r="H169" s="3">
        <v>1</v>
      </c>
      <c r="I169" s="5">
        <v>1</v>
      </c>
      <c r="J169"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8B1</v>
      </c>
      <c r="K169"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8B1.1</v>
      </c>
      <c r="L169"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8B1.1.1</v>
      </c>
      <c r="M169" s="4" t="str">
        <f>IF(ISERROR(_xlfn.XLOOKUP(LabLookup[[#This Row],[TopicID]],TopicLookup[TopicID],TopicLookup[TopicTitle])),"",_xlfn.XLOOKUP(LabLookup[[#This Row],[TopicID]],TopicLookup[TopicID],TopicLookup[TopicTitle]))</f>
        <v>Plant Reproduction</v>
      </c>
      <c r="N169" s="5" t="str">
        <f>IF(ISERROR(_xlfn.XLOOKUP(LabLookup[[#This Row],[LessonID]],LessonLookup[LessonID],LessonLookup[LessonTitle])),"",_xlfn.XLOOKUP(LabLookup[[#This Row],[LessonID]],LessonLookup[LessonID],LessonLookup[LessonTitle]))</f>
        <v>Classification and Biodiversity</v>
      </c>
      <c r="O169" s="8"/>
      <c r="P169" s="7"/>
      <c r="Q169" s="8"/>
    </row>
    <row r="170" spans="1:20" ht="14.65" customHeight="1" x14ac:dyDescent="0.25">
      <c r="A170" s="7" t="str">
        <f>_xlfn.XLOOKUP(LabLookup[[#This Row],[TopicID]],TopicLookup[TopicID],TopicLookup[SyllabusSubject])</f>
        <v>Science</v>
      </c>
      <c r="B170" s="5">
        <f>_xlfn.XLOOKUP(LabLookup[[#This Row],[TopicID]],TopicLookup[TopicID],TopicLookup[SyllabusKeyStage])</f>
        <v>3</v>
      </c>
      <c r="C170" s="1" t="str">
        <f>_xlfn.XLOOKUP(LabLookup[[#This Row],[TopicID]],topics!I:I,topics!D:D)</f>
        <v>KS3.Science</v>
      </c>
      <c r="D170" s="1" t="str">
        <f>_xlfn.XLOOKUP(LabLookup[[#This Row],[TopicID]],topics!I:I,topics!E:E)</f>
        <v>Y8.Science</v>
      </c>
      <c r="E170" s="4">
        <v>8</v>
      </c>
      <c r="F170" s="3" t="s">
        <v>4</v>
      </c>
      <c r="G170" s="3">
        <v>1</v>
      </c>
      <c r="H170" s="3">
        <v>2</v>
      </c>
      <c r="I170" s="5">
        <v>1</v>
      </c>
      <c r="J170"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8B1</v>
      </c>
      <c r="K170"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8B1.2</v>
      </c>
      <c r="L170"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8B1.2.1</v>
      </c>
      <c r="M170" s="4" t="str">
        <f>IF(ISERROR(_xlfn.XLOOKUP(LabLookup[[#This Row],[TopicID]],TopicLookup[TopicID],TopicLookup[TopicTitle])),"",_xlfn.XLOOKUP(LabLookup[[#This Row],[TopicID]],TopicLookup[TopicID],TopicLookup[TopicTitle]))</f>
        <v>Plant Reproduction</v>
      </c>
      <c r="N170" s="5" t="str">
        <f>IF(ISERROR(_xlfn.XLOOKUP(LabLookup[[#This Row],[LessonID]],LessonLookup[LessonID],LessonLookup[LessonTitle])),"",_xlfn.XLOOKUP(LabLookup[[#This Row],[LessonID]],LessonLookup[LessonID],LessonLookup[LessonTitle]))</f>
        <v/>
      </c>
      <c r="O170" s="8"/>
      <c r="P170" s="7"/>
      <c r="Q170" s="8"/>
    </row>
    <row r="171" spans="1:20" ht="14.65" customHeight="1" x14ac:dyDescent="0.25">
      <c r="A171" s="7" t="str">
        <f>_xlfn.XLOOKUP(LabLookup[[#This Row],[TopicID]],TopicLookup[TopicID],TopicLookup[SyllabusSubject])</f>
        <v>Science</v>
      </c>
      <c r="B171" s="5">
        <f>_xlfn.XLOOKUP(LabLookup[[#This Row],[TopicID]],TopicLookup[TopicID],TopicLookup[SyllabusKeyStage])</f>
        <v>3</v>
      </c>
      <c r="C171" s="1" t="str">
        <f>_xlfn.XLOOKUP(LabLookup[[#This Row],[TopicID]],topics!I:I,topics!D:D)</f>
        <v>KS3.Science</v>
      </c>
      <c r="D171" s="1" t="str">
        <f>_xlfn.XLOOKUP(LabLookup[[#This Row],[TopicID]],topics!I:I,topics!E:E)</f>
        <v>Y8.Science</v>
      </c>
      <c r="E171" s="4">
        <v>8</v>
      </c>
      <c r="F171" s="3" t="s">
        <v>4</v>
      </c>
      <c r="G171" s="3">
        <v>1</v>
      </c>
      <c r="H171" s="3">
        <v>3</v>
      </c>
      <c r="I171" s="5">
        <v>1</v>
      </c>
      <c r="J171"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8B1</v>
      </c>
      <c r="K171"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8B1.3</v>
      </c>
      <c r="L171"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8B1.3.1</v>
      </c>
      <c r="M171" s="4" t="str">
        <f>IF(ISERROR(_xlfn.XLOOKUP(LabLookup[[#This Row],[TopicID]],TopicLookup[TopicID],TopicLookup[TopicTitle])),"",_xlfn.XLOOKUP(LabLookup[[#This Row],[TopicID]],TopicLookup[TopicID],TopicLookup[TopicTitle]))</f>
        <v>Plant Reproduction</v>
      </c>
      <c r="N171" s="5" t="str">
        <f>IF(ISERROR(_xlfn.XLOOKUP(LabLookup[[#This Row],[LessonID]],LessonLookup[LessonID],LessonLookup[LessonTitle])),"",_xlfn.XLOOKUP(LabLookup[[#This Row],[LessonID]],LessonLookup[LessonID],LessonLookup[LessonTitle]))</f>
        <v>Sexual and Asexual reproduction</v>
      </c>
      <c r="O171" s="8"/>
      <c r="P171" s="7"/>
      <c r="Q171" s="8"/>
    </row>
    <row r="172" spans="1:20" ht="14.65" customHeight="1" x14ac:dyDescent="0.25">
      <c r="A172" s="7" t="str">
        <f>_xlfn.XLOOKUP(LabLookup[[#This Row],[TopicID]],TopicLookup[TopicID],TopicLookup[SyllabusSubject])</f>
        <v>Science</v>
      </c>
      <c r="B172" s="5">
        <f>_xlfn.XLOOKUP(LabLookup[[#This Row],[TopicID]],TopicLookup[TopicID],TopicLookup[SyllabusKeyStage])</f>
        <v>3</v>
      </c>
      <c r="C172" s="1" t="str">
        <f>_xlfn.XLOOKUP(LabLookup[[#This Row],[TopicID]],topics!I:I,topics!D:D)</f>
        <v>KS3.Science</v>
      </c>
      <c r="D172" s="1" t="str">
        <f>_xlfn.XLOOKUP(LabLookup[[#This Row],[TopicID]],topics!I:I,topics!E:E)</f>
        <v>Y8.Science</v>
      </c>
      <c r="E172" s="4">
        <v>8</v>
      </c>
      <c r="F172" s="3" t="s">
        <v>4</v>
      </c>
      <c r="G172" s="3">
        <v>1</v>
      </c>
      <c r="H172" s="3">
        <v>4</v>
      </c>
      <c r="I172" s="5">
        <v>1</v>
      </c>
      <c r="J172"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8B1</v>
      </c>
      <c r="K172"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8B1.4</v>
      </c>
      <c r="L172"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8B1.4.1</v>
      </c>
      <c r="M172" s="4" t="str">
        <f>IF(ISERROR(_xlfn.XLOOKUP(LabLookup[[#This Row],[TopicID]],TopicLookup[TopicID],TopicLookup[TopicTitle])),"",_xlfn.XLOOKUP(LabLookup[[#This Row],[TopicID]],TopicLookup[TopicID],TopicLookup[TopicTitle]))</f>
        <v>Plant Reproduction</v>
      </c>
      <c r="N172" s="5" t="str">
        <f>IF(ISERROR(_xlfn.XLOOKUP(LabLookup[[#This Row],[LessonID]],LessonLookup[LessonID],LessonLookup[LessonTitle])),"",_xlfn.XLOOKUP(LabLookup[[#This Row],[LessonID]],LessonLookup[LessonID],LessonLookup[LessonTitle]))</f>
        <v>Pollination</v>
      </c>
      <c r="O172" s="8"/>
      <c r="P172" s="7"/>
      <c r="Q172" s="8"/>
    </row>
    <row r="173" spans="1:20" ht="14.65" customHeight="1" x14ac:dyDescent="0.25">
      <c r="A173" s="7" t="str">
        <f>_xlfn.XLOOKUP(LabLookup[[#This Row],[TopicID]],TopicLookup[TopicID],TopicLookup[SyllabusSubject])</f>
        <v>Science</v>
      </c>
      <c r="B173" s="5">
        <f>_xlfn.XLOOKUP(LabLookup[[#This Row],[TopicID]],TopicLookup[TopicID],TopicLookup[SyllabusKeyStage])</f>
        <v>3</v>
      </c>
      <c r="C173" s="1" t="str">
        <f>_xlfn.XLOOKUP(LabLookup[[#This Row],[TopicID]],topics!I:I,topics!D:D)</f>
        <v>KS3.Science</v>
      </c>
      <c r="D173" s="1" t="str">
        <f>_xlfn.XLOOKUP(LabLookup[[#This Row],[TopicID]],topics!I:I,topics!E:E)</f>
        <v>Y8.Science</v>
      </c>
      <c r="E173" s="4">
        <v>8</v>
      </c>
      <c r="F173" s="3" t="s">
        <v>4</v>
      </c>
      <c r="G173" s="3">
        <v>1</v>
      </c>
      <c r="H173" s="3">
        <v>5</v>
      </c>
      <c r="I173" s="5">
        <v>1</v>
      </c>
      <c r="J173"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8B1</v>
      </c>
      <c r="K173"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8B1.5</v>
      </c>
      <c r="L173"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8B1.5.1</v>
      </c>
      <c r="M173" s="4" t="str">
        <f>IF(ISERROR(_xlfn.XLOOKUP(LabLookup[[#This Row],[TopicID]],TopicLookup[TopicID],TopicLookup[TopicTitle])),"",_xlfn.XLOOKUP(LabLookup[[#This Row],[TopicID]],TopicLookup[TopicID],TopicLookup[TopicTitle]))</f>
        <v>Plant Reproduction</v>
      </c>
      <c r="N173" s="5" t="str">
        <f>IF(ISERROR(_xlfn.XLOOKUP(LabLookup[[#This Row],[LessonID]],LessonLookup[LessonID],LessonLookup[LessonTitle])),"",_xlfn.XLOOKUP(LabLookup[[#This Row],[LessonID]],LessonLookup[LessonID],LessonLookup[LessonTitle]))</f>
        <v>Role of insects in pollination</v>
      </c>
      <c r="O173" s="8"/>
      <c r="P173" s="7"/>
      <c r="Q173" s="8"/>
    </row>
    <row r="174" spans="1:20" ht="14.65" customHeight="1" x14ac:dyDescent="0.25">
      <c r="A174" s="7" t="str">
        <f>_xlfn.XLOOKUP(LabLookup[[#This Row],[TopicID]],TopicLookup[TopicID],TopicLookup[SyllabusSubject])</f>
        <v>Science</v>
      </c>
      <c r="B174" s="5">
        <f>_xlfn.XLOOKUP(LabLookup[[#This Row],[TopicID]],TopicLookup[TopicID],TopicLookup[SyllabusKeyStage])</f>
        <v>3</v>
      </c>
      <c r="C174" s="1" t="str">
        <f>_xlfn.XLOOKUP(LabLookup[[#This Row],[TopicID]],topics!I:I,topics!D:D)</f>
        <v>KS3.Science</v>
      </c>
      <c r="D174" s="1" t="str">
        <f>_xlfn.XLOOKUP(LabLookup[[#This Row],[TopicID]],topics!I:I,topics!E:E)</f>
        <v>Y8.Science</v>
      </c>
      <c r="E174" s="4">
        <v>8</v>
      </c>
      <c r="F174" s="3" t="s">
        <v>4</v>
      </c>
      <c r="G174" s="3">
        <v>1</v>
      </c>
      <c r="H174" s="3">
        <v>6</v>
      </c>
      <c r="I174" s="5">
        <v>1</v>
      </c>
      <c r="J174"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8B1</v>
      </c>
      <c r="K174"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8B1.6</v>
      </c>
      <c r="L174"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8B1.6.1</v>
      </c>
      <c r="M174" s="4" t="str">
        <f>IF(ISERROR(_xlfn.XLOOKUP(LabLookup[[#This Row],[TopicID]],TopicLookup[TopicID],TopicLookup[TopicTitle])),"",_xlfn.XLOOKUP(LabLookup[[#This Row],[TopicID]],TopicLookup[TopicID],TopicLookup[TopicTitle]))</f>
        <v>Plant Reproduction</v>
      </c>
      <c r="N174" s="5" t="str">
        <f>IF(ISERROR(_xlfn.XLOOKUP(LabLookup[[#This Row],[LessonID]],LessonLookup[LessonID],LessonLookup[LessonTitle])),"",_xlfn.XLOOKUP(LabLookup[[#This Row],[LessonID]],LessonLookup[LessonID],LessonLookup[LessonTitle]))</f>
        <v>Flower dissection</v>
      </c>
      <c r="O174" s="8"/>
      <c r="P174" s="7"/>
      <c r="Q174" s="8"/>
    </row>
    <row r="175" spans="1:20" ht="14.65" customHeight="1" x14ac:dyDescent="0.25">
      <c r="A175" s="7" t="str">
        <f>_xlfn.XLOOKUP(LabLookup[[#This Row],[TopicID]],TopicLookup[TopicID],TopicLookup[SyllabusSubject])</f>
        <v>Science</v>
      </c>
      <c r="B175" s="5">
        <f>_xlfn.XLOOKUP(LabLookup[[#This Row],[TopicID]],TopicLookup[TopicID],TopicLookup[SyllabusKeyStage])</f>
        <v>3</v>
      </c>
      <c r="C175" s="1" t="str">
        <f>_xlfn.XLOOKUP(LabLookup[[#This Row],[TopicID]],topics!I:I,topics!D:D)</f>
        <v>KS3.Science</v>
      </c>
      <c r="D175" s="1" t="str">
        <f>_xlfn.XLOOKUP(LabLookup[[#This Row],[TopicID]],topics!I:I,topics!E:E)</f>
        <v>Y8.Science</v>
      </c>
      <c r="E175" s="4">
        <v>8</v>
      </c>
      <c r="F175" s="3" t="s">
        <v>4</v>
      </c>
      <c r="G175" s="3">
        <v>1</v>
      </c>
      <c r="H175" s="3">
        <v>7</v>
      </c>
      <c r="I175" s="5">
        <v>1</v>
      </c>
      <c r="J175"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8B1</v>
      </c>
      <c r="K175"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8B1.7</v>
      </c>
      <c r="L175"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8B1.7.1</v>
      </c>
      <c r="M175" s="4" t="str">
        <f>IF(ISERROR(_xlfn.XLOOKUP(LabLookup[[#This Row],[TopicID]],TopicLookup[TopicID],TopicLookup[TopicTitle])),"",_xlfn.XLOOKUP(LabLookup[[#This Row],[TopicID]],TopicLookup[TopicID],TopicLookup[TopicTitle]))</f>
        <v>Plant Reproduction</v>
      </c>
      <c r="N175" s="5" t="str">
        <f>IF(ISERROR(_xlfn.XLOOKUP(LabLookup[[#This Row],[LessonID]],LessonLookup[LessonID],LessonLookup[LessonTitle])),"",_xlfn.XLOOKUP(LabLookup[[#This Row],[LessonID]],LessonLookup[LessonID],LessonLookup[LessonTitle]))</f>
        <v>Quadrats</v>
      </c>
      <c r="O175" s="8"/>
      <c r="P175" s="7"/>
      <c r="Q175" s="8"/>
    </row>
    <row r="176" spans="1:20" ht="14.65" customHeight="1" x14ac:dyDescent="0.25">
      <c r="A176" s="7" t="str">
        <f>_xlfn.XLOOKUP(LabLookup[[#This Row],[TopicID]],TopicLookup[TopicID],TopicLookup[SyllabusSubject])</f>
        <v>Science</v>
      </c>
      <c r="B176" s="5">
        <f>_xlfn.XLOOKUP(LabLookup[[#This Row],[TopicID]],TopicLookup[TopicID],TopicLookup[SyllabusKeyStage])</f>
        <v>3</v>
      </c>
      <c r="C176" s="1" t="str">
        <f>_xlfn.XLOOKUP(LabLookup[[#This Row],[TopicID]],topics!I:I,topics!D:D)</f>
        <v>KS3.Science</v>
      </c>
      <c r="D176" s="1" t="str">
        <f>_xlfn.XLOOKUP(LabLookup[[#This Row],[TopicID]],topics!I:I,topics!E:E)</f>
        <v>Y8.Science</v>
      </c>
      <c r="E176" s="4">
        <v>8</v>
      </c>
      <c r="F176" s="3" t="s">
        <v>4</v>
      </c>
      <c r="G176" s="3">
        <v>1</v>
      </c>
      <c r="H176" s="3">
        <v>8</v>
      </c>
      <c r="I176" s="5">
        <v>1</v>
      </c>
      <c r="J176"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8B1</v>
      </c>
      <c r="K176"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8B1.8</v>
      </c>
      <c r="L176"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8B1.8.1</v>
      </c>
      <c r="M176" s="4" t="str">
        <f>IF(ISERROR(_xlfn.XLOOKUP(LabLookup[[#This Row],[TopicID]],TopicLookup[TopicID],TopicLookup[TopicTitle])),"",_xlfn.XLOOKUP(LabLookup[[#This Row],[TopicID]],TopicLookup[TopicID],TopicLookup[TopicTitle]))</f>
        <v>Plant Reproduction</v>
      </c>
      <c r="N176" s="5" t="str">
        <f>IF(ISERROR(_xlfn.XLOOKUP(LabLookup[[#This Row],[LessonID]],LessonLookup[LessonID],LessonLookup[LessonTitle])),"",_xlfn.XLOOKUP(LabLookup[[#This Row],[LessonID]],LessonLookup[LessonID],LessonLookup[LessonTitle]))</f>
        <v>Fertilisation and dispersal</v>
      </c>
      <c r="O176" s="8"/>
      <c r="P176" s="7"/>
      <c r="Q176" s="8"/>
    </row>
    <row r="177" spans="1:17" ht="14.65" customHeight="1" x14ac:dyDescent="0.25">
      <c r="A177" s="7" t="str">
        <f>_xlfn.XLOOKUP(LabLookup[[#This Row],[TopicID]],TopicLookup[TopicID],TopicLookup[SyllabusSubject])</f>
        <v>Science</v>
      </c>
      <c r="B177" s="5">
        <f>_xlfn.XLOOKUP(LabLookup[[#This Row],[TopicID]],TopicLookup[TopicID],TopicLookup[SyllabusKeyStage])</f>
        <v>3</v>
      </c>
      <c r="C177" s="1" t="str">
        <f>_xlfn.XLOOKUP(LabLookup[[#This Row],[TopicID]],topics!I:I,topics!D:D)</f>
        <v>KS3.Science</v>
      </c>
      <c r="D177" s="1" t="str">
        <f>_xlfn.XLOOKUP(LabLookup[[#This Row],[TopicID]],topics!I:I,topics!E:E)</f>
        <v>Y8.Science</v>
      </c>
      <c r="E177" s="4">
        <v>8</v>
      </c>
      <c r="F177" s="3" t="s">
        <v>4</v>
      </c>
      <c r="G177" s="3">
        <v>1</v>
      </c>
      <c r="H177" s="3">
        <v>9</v>
      </c>
      <c r="I177" s="5">
        <v>1</v>
      </c>
      <c r="J177"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8B1</v>
      </c>
      <c r="K177"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8B1.9</v>
      </c>
      <c r="L177"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8B1.9.1</v>
      </c>
      <c r="M177" s="4" t="str">
        <f>IF(ISERROR(_xlfn.XLOOKUP(LabLookup[[#This Row],[TopicID]],TopicLookup[TopicID],TopicLookup[TopicTitle])),"",_xlfn.XLOOKUP(LabLookup[[#This Row],[TopicID]],TopicLookup[TopicID],TopicLookup[TopicTitle]))</f>
        <v>Plant Reproduction</v>
      </c>
      <c r="N177" s="5" t="str">
        <f>IF(ISERROR(_xlfn.XLOOKUP(LabLookup[[#This Row],[LessonID]],LessonLookup[LessonID],LessonLookup[LessonTitle])),"",_xlfn.XLOOKUP(LabLookup[[#This Row],[LessonID]],LessonLookup[LessonID],LessonLookup[LessonTitle]))</f>
        <v>Germination and growth</v>
      </c>
      <c r="O177" s="8"/>
      <c r="P177" s="7"/>
      <c r="Q177" s="8"/>
    </row>
    <row r="178" spans="1:17" ht="14.65" customHeight="1" x14ac:dyDescent="0.25">
      <c r="A178" s="7" t="str">
        <f>_xlfn.XLOOKUP(LabLookup[[#This Row],[TopicID]],TopicLookup[TopicID],TopicLookup[SyllabusSubject])</f>
        <v>Science</v>
      </c>
      <c r="B178" s="5">
        <f>_xlfn.XLOOKUP(LabLookup[[#This Row],[TopicID]],TopicLookup[TopicID],TopicLookup[SyllabusKeyStage])</f>
        <v>3</v>
      </c>
      <c r="C178" s="1" t="str">
        <f>_xlfn.XLOOKUP(LabLookup[[#This Row],[TopicID]],topics!I:I,topics!D:D)</f>
        <v>KS3.Science</v>
      </c>
      <c r="D178" s="1" t="str">
        <f>_xlfn.XLOOKUP(LabLookup[[#This Row],[TopicID]],topics!I:I,topics!E:E)</f>
        <v>Y8.Science</v>
      </c>
      <c r="E178" s="4">
        <v>8</v>
      </c>
      <c r="F178" s="3" t="s">
        <v>4</v>
      </c>
      <c r="G178" s="3" t="s">
        <v>5</v>
      </c>
      <c r="H178" s="3">
        <v>10</v>
      </c>
      <c r="I178" s="5">
        <v>1</v>
      </c>
      <c r="J178"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8B1</v>
      </c>
      <c r="K178"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8B1.10</v>
      </c>
      <c r="L178"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8B1.10.1</v>
      </c>
      <c r="M178" s="4" t="str">
        <f>IF(ISERROR(_xlfn.XLOOKUP(LabLookup[[#This Row],[TopicID]],TopicLookup[TopicID],TopicLookup[TopicTitle])),"",_xlfn.XLOOKUP(LabLookup[[#This Row],[TopicID]],TopicLookup[TopicID],TopicLookup[TopicTitle]))</f>
        <v>Plant Reproduction</v>
      </c>
      <c r="N178" s="5" t="str">
        <f>IF(ISERROR(_xlfn.XLOOKUP(LabLookup[[#This Row],[LessonID]],LessonLookup[LessonID],LessonLookup[LessonTitle])),"",_xlfn.XLOOKUP(LabLookup[[#This Row],[LessonID]],LessonLookup[LessonID],LessonLookup[LessonTitle]))</f>
        <v/>
      </c>
      <c r="O178" s="8"/>
      <c r="P178" s="7"/>
      <c r="Q178" s="8"/>
    </row>
    <row r="179" spans="1:17" ht="14.65" customHeight="1" x14ac:dyDescent="0.25">
      <c r="A179" s="7" t="str">
        <f>_xlfn.XLOOKUP(LabLookup[[#This Row],[TopicID]],TopicLookup[TopicID],TopicLookup[SyllabusSubject])</f>
        <v>Science</v>
      </c>
      <c r="B179" s="5">
        <f>_xlfn.XLOOKUP(LabLookup[[#This Row],[TopicID]],TopicLookup[TopicID],TopicLookup[SyllabusKeyStage])</f>
        <v>3</v>
      </c>
      <c r="C179" s="1" t="str">
        <f>_xlfn.XLOOKUP(LabLookup[[#This Row],[TopicID]],topics!I:I,topics!D:D)</f>
        <v>KS3.Science</v>
      </c>
      <c r="D179" s="1" t="str">
        <f>_xlfn.XLOOKUP(LabLookup[[#This Row],[TopicID]],topics!I:I,topics!E:E)</f>
        <v>Y8.Science</v>
      </c>
      <c r="E179" s="4">
        <v>8</v>
      </c>
      <c r="F179" s="3" t="s">
        <v>4</v>
      </c>
      <c r="G179" s="3">
        <v>2</v>
      </c>
      <c r="H179" s="3">
        <v>1</v>
      </c>
      <c r="I179" s="5">
        <v>1</v>
      </c>
      <c r="J179"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8B2</v>
      </c>
      <c r="K179"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8B2.1</v>
      </c>
      <c r="L179"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8B2.1.1</v>
      </c>
      <c r="M179" s="4" t="str">
        <f>IF(ISERROR(_xlfn.XLOOKUP(LabLookup[[#This Row],[TopicID]],TopicLookup[TopicID],TopicLookup[TopicTitle])),"",_xlfn.XLOOKUP(LabLookup[[#This Row],[TopicID]],TopicLookup[TopicID],TopicLookup[TopicTitle]))</f>
        <v>Plant Growth</v>
      </c>
      <c r="N179" s="5" t="str">
        <f>IF(ISERROR(_xlfn.XLOOKUP(LabLookup[[#This Row],[LessonID]],LessonLookup[LessonID],LessonLookup[LessonTitle])),"",_xlfn.XLOOKUP(LabLookup[[#This Row],[LessonID]],LessonLookup[LessonID],LessonLookup[LessonTitle]))</f>
        <v>Plant growth</v>
      </c>
      <c r="O179" s="8"/>
      <c r="P179" s="7"/>
      <c r="Q179" s="8"/>
    </row>
    <row r="180" spans="1:17" ht="14.65" customHeight="1" x14ac:dyDescent="0.25">
      <c r="A180" s="7" t="str">
        <f>_xlfn.XLOOKUP(LabLookup[[#This Row],[TopicID]],TopicLookup[TopicID],TopicLookup[SyllabusSubject])</f>
        <v>Science</v>
      </c>
      <c r="B180" s="5">
        <f>_xlfn.XLOOKUP(LabLookup[[#This Row],[TopicID]],TopicLookup[TopicID],TopicLookup[SyllabusKeyStage])</f>
        <v>3</v>
      </c>
      <c r="C180" s="1" t="str">
        <f>_xlfn.XLOOKUP(LabLookup[[#This Row],[TopicID]],topics!I:I,topics!D:D)</f>
        <v>KS3.Science</v>
      </c>
      <c r="D180" s="1" t="str">
        <f>_xlfn.XLOOKUP(LabLookup[[#This Row],[TopicID]],topics!I:I,topics!E:E)</f>
        <v>Y8.Science</v>
      </c>
      <c r="E180" s="4">
        <v>8</v>
      </c>
      <c r="F180" s="3" t="s">
        <v>4</v>
      </c>
      <c r="G180" s="3">
        <v>2</v>
      </c>
      <c r="H180" s="3">
        <v>2</v>
      </c>
      <c r="I180" s="5">
        <v>1</v>
      </c>
      <c r="J180"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8B2</v>
      </c>
      <c r="K180"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8B2.2</v>
      </c>
      <c r="L180"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8B2.2.1</v>
      </c>
      <c r="M180" s="4" t="str">
        <f>IF(ISERROR(_xlfn.XLOOKUP(LabLookup[[#This Row],[TopicID]],TopicLookup[TopicID],TopicLookup[TopicTitle])),"",_xlfn.XLOOKUP(LabLookup[[#This Row],[TopicID]],TopicLookup[TopicID],TopicLookup[TopicTitle]))</f>
        <v>Plant Growth</v>
      </c>
      <c r="N180" s="5" t="str">
        <f>IF(ISERROR(_xlfn.XLOOKUP(LabLookup[[#This Row],[LessonID]],LessonLookup[LessonID],LessonLookup[LessonTitle])),"",_xlfn.XLOOKUP(LabLookup[[#This Row],[LessonID]],LessonLookup[LessonID],LessonLookup[LessonTitle]))</f>
        <v>Plant adaptations</v>
      </c>
      <c r="O180" s="8"/>
      <c r="P180" s="7"/>
      <c r="Q180" s="8"/>
    </row>
    <row r="181" spans="1:17" ht="14.65" customHeight="1" x14ac:dyDescent="0.25">
      <c r="A181" s="7" t="str">
        <f>_xlfn.XLOOKUP(LabLookup[[#This Row],[TopicID]],TopicLookup[TopicID],TopicLookup[SyllabusSubject])</f>
        <v>Science</v>
      </c>
      <c r="B181" s="5">
        <f>_xlfn.XLOOKUP(LabLookup[[#This Row],[TopicID]],TopicLookup[TopicID],TopicLookup[SyllabusKeyStage])</f>
        <v>3</v>
      </c>
      <c r="C181" s="1" t="str">
        <f>_xlfn.XLOOKUP(LabLookup[[#This Row],[TopicID]],topics!I:I,topics!D:D)</f>
        <v>KS3.Science</v>
      </c>
      <c r="D181" s="1" t="str">
        <f>_xlfn.XLOOKUP(LabLookup[[#This Row],[TopicID]],topics!I:I,topics!E:E)</f>
        <v>Y8.Science</v>
      </c>
      <c r="E181" s="4">
        <v>8</v>
      </c>
      <c r="F181" s="3" t="s">
        <v>4</v>
      </c>
      <c r="G181" s="3">
        <v>2</v>
      </c>
      <c r="H181" s="3">
        <v>3</v>
      </c>
      <c r="I181" s="5">
        <v>1</v>
      </c>
      <c r="J181"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8B2</v>
      </c>
      <c r="K181"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8B2.3</v>
      </c>
      <c r="L181"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8B2.3.1</v>
      </c>
      <c r="M181" s="4" t="str">
        <f>IF(ISERROR(_xlfn.XLOOKUP(LabLookup[[#This Row],[TopicID]],TopicLookup[TopicID],TopicLookup[TopicTitle])),"",_xlfn.XLOOKUP(LabLookup[[#This Row],[TopicID]],TopicLookup[TopicID],TopicLookup[TopicTitle]))</f>
        <v>Plant Growth</v>
      </c>
      <c r="N181" s="5" t="str">
        <f>IF(ISERROR(_xlfn.XLOOKUP(LabLookup[[#This Row],[LessonID]],LessonLookup[LessonID],LessonLookup[LessonTitle])),"",_xlfn.XLOOKUP(LabLookup[[#This Row],[LessonID]],LessonLookup[LessonID],LessonLookup[LessonTitle]))</f>
        <v>Movement in plants</v>
      </c>
      <c r="O181" s="8"/>
      <c r="P181" s="7"/>
      <c r="Q181" s="8"/>
    </row>
    <row r="182" spans="1:17" ht="14.65" customHeight="1" x14ac:dyDescent="0.25">
      <c r="A182" s="7" t="str">
        <f>_xlfn.XLOOKUP(LabLookup[[#This Row],[TopicID]],TopicLookup[TopicID],TopicLookup[SyllabusSubject])</f>
        <v>Science</v>
      </c>
      <c r="B182" s="5">
        <f>_xlfn.XLOOKUP(LabLookup[[#This Row],[TopicID]],TopicLookup[TopicID],TopicLookup[SyllabusKeyStage])</f>
        <v>3</v>
      </c>
      <c r="C182" s="1" t="str">
        <f>_xlfn.XLOOKUP(LabLookup[[#This Row],[TopicID]],topics!I:I,topics!D:D)</f>
        <v>KS3.Science</v>
      </c>
      <c r="D182" s="1" t="str">
        <f>_xlfn.XLOOKUP(LabLookup[[#This Row],[TopicID]],topics!I:I,topics!E:E)</f>
        <v>Y8.Science</v>
      </c>
      <c r="E182" s="4">
        <v>8</v>
      </c>
      <c r="F182" s="3" t="s">
        <v>4</v>
      </c>
      <c r="G182" s="3">
        <v>2</v>
      </c>
      <c r="H182" s="3">
        <v>4</v>
      </c>
      <c r="I182" s="5">
        <v>1</v>
      </c>
      <c r="J182"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8B2</v>
      </c>
      <c r="K182"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8B2.4</v>
      </c>
      <c r="L182"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8B2.4.1</v>
      </c>
      <c r="M182" s="4" t="str">
        <f>IF(ISERROR(_xlfn.XLOOKUP(LabLookup[[#This Row],[TopicID]],TopicLookup[TopicID],TopicLookup[TopicTitle])),"",_xlfn.XLOOKUP(LabLookup[[#This Row],[TopicID]],TopicLookup[TopicID],TopicLookup[TopicTitle]))</f>
        <v>Plant Growth</v>
      </c>
      <c r="N182" s="5" t="str">
        <f>IF(ISERROR(_xlfn.XLOOKUP(LabLookup[[#This Row],[LessonID]],LessonLookup[LessonID],LessonLookup[LessonTitle])),"",_xlfn.XLOOKUP(LabLookup[[#This Row],[LessonID]],LessonLookup[LessonID],LessonLookup[LessonTitle]))</f>
        <v>Plant products</v>
      </c>
      <c r="O182" s="8"/>
      <c r="P182" s="7"/>
      <c r="Q182" s="8"/>
    </row>
    <row r="183" spans="1:17" ht="14.65" customHeight="1" x14ac:dyDescent="0.25">
      <c r="A183" s="7" t="str">
        <f>_xlfn.XLOOKUP(LabLookup[[#This Row],[TopicID]],TopicLookup[TopicID],TopicLookup[SyllabusSubject])</f>
        <v>Science</v>
      </c>
      <c r="B183" s="5">
        <f>_xlfn.XLOOKUP(LabLookup[[#This Row],[TopicID]],TopicLookup[TopicID],TopicLookup[SyllabusKeyStage])</f>
        <v>3</v>
      </c>
      <c r="C183" s="1" t="str">
        <f>_xlfn.XLOOKUP(LabLookup[[#This Row],[TopicID]],topics!I:I,topics!D:D)</f>
        <v>KS3.Science</v>
      </c>
      <c r="D183" s="1" t="str">
        <f>_xlfn.XLOOKUP(LabLookup[[#This Row],[TopicID]],topics!I:I,topics!E:E)</f>
        <v>Y8.Science</v>
      </c>
      <c r="E183" s="4">
        <v>8</v>
      </c>
      <c r="F183" s="3" t="s">
        <v>4</v>
      </c>
      <c r="G183" s="3">
        <v>2</v>
      </c>
      <c r="H183" s="3">
        <v>5</v>
      </c>
      <c r="I183" s="5">
        <v>1</v>
      </c>
      <c r="J183"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8B2</v>
      </c>
      <c r="K183"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8B2.5</v>
      </c>
      <c r="L183"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8B2.5.1</v>
      </c>
      <c r="M183" s="4" t="str">
        <f>IF(ISERROR(_xlfn.XLOOKUP(LabLookup[[#This Row],[TopicID]],TopicLookup[TopicID],TopicLookup[TopicTitle])),"",_xlfn.XLOOKUP(LabLookup[[#This Row],[TopicID]],TopicLookup[TopicID],TopicLookup[TopicTitle]))</f>
        <v>Plant Growth</v>
      </c>
      <c r="N183" s="5" t="str">
        <f>IF(ISERROR(_xlfn.XLOOKUP(LabLookup[[#This Row],[LessonID]],LessonLookup[LessonID],LessonLookup[LessonTitle])),"",_xlfn.XLOOKUP(LabLookup[[#This Row],[LessonID]],LessonLookup[LessonID],LessonLookup[LessonTitle]))</f>
        <v>Breeding crops</v>
      </c>
      <c r="O183" s="8"/>
      <c r="P183" s="7"/>
      <c r="Q183" s="8"/>
    </row>
    <row r="184" spans="1:17" ht="14.65" customHeight="1" x14ac:dyDescent="0.25">
      <c r="A184" s="7" t="str">
        <f>_xlfn.XLOOKUP(LabLookup[[#This Row],[TopicID]],TopicLookup[TopicID],TopicLookup[SyllabusSubject])</f>
        <v>Science</v>
      </c>
      <c r="B184" s="5">
        <f>_xlfn.XLOOKUP(LabLookup[[#This Row],[TopicID]],TopicLookup[TopicID],TopicLookup[SyllabusKeyStage])</f>
        <v>3</v>
      </c>
      <c r="C184" s="1" t="str">
        <f>_xlfn.XLOOKUP(LabLookup[[#This Row],[TopicID]],topics!I:I,topics!D:D)</f>
        <v>KS3.Science</v>
      </c>
      <c r="D184" s="1" t="str">
        <f>_xlfn.XLOOKUP(LabLookup[[#This Row],[TopicID]],topics!I:I,topics!E:E)</f>
        <v>Y8.Science</v>
      </c>
      <c r="E184" s="4">
        <v>8</v>
      </c>
      <c r="F184" s="3" t="s">
        <v>4</v>
      </c>
      <c r="G184" s="3">
        <v>2</v>
      </c>
      <c r="H184" s="3">
        <v>6</v>
      </c>
      <c r="I184" s="5">
        <v>1</v>
      </c>
      <c r="J184"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8B2</v>
      </c>
      <c r="K184"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8B2.6</v>
      </c>
      <c r="L184"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8B2.6.1</v>
      </c>
      <c r="M184" s="4" t="str">
        <f>IF(ISERROR(_xlfn.XLOOKUP(LabLookup[[#This Row],[TopicID]],TopicLookup[TopicID],TopicLookup[TopicTitle])),"",_xlfn.XLOOKUP(LabLookup[[#This Row],[TopicID]],TopicLookup[TopicID],TopicLookup[TopicTitle]))</f>
        <v>Plant Growth</v>
      </c>
      <c r="N184" s="5" t="str">
        <f>IF(ISERROR(_xlfn.XLOOKUP(LabLookup[[#This Row],[LessonID]],LessonLookup[LessonID],LessonLookup[LessonTitle])),"",_xlfn.XLOOKUP(LabLookup[[#This Row],[LessonID]],LessonLookup[LessonID],LessonLookup[LessonTitle]))</f>
        <v>Growing crops</v>
      </c>
      <c r="O184" s="8"/>
      <c r="P184" s="7"/>
      <c r="Q184" s="8"/>
    </row>
    <row r="185" spans="1:17" ht="14.65" customHeight="1" x14ac:dyDescent="0.25">
      <c r="A185" s="7" t="str">
        <f>_xlfn.XLOOKUP(LabLookup[[#This Row],[TopicID]],TopicLookup[TopicID],TopicLookup[SyllabusSubject])</f>
        <v>Science</v>
      </c>
      <c r="B185" s="5">
        <f>_xlfn.XLOOKUP(LabLookup[[#This Row],[TopicID]],TopicLookup[TopicID],TopicLookup[SyllabusKeyStage])</f>
        <v>3</v>
      </c>
      <c r="C185" s="1" t="str">
        <f>_xlfn.XLOOKUP(LabLookup[[#This Row],[TopicID]],topics!I:I,topics!D:D)</f>
        <v>KS3.Science</v>
      </c>
      <c r="D185" s="1" t="str">
        <f>_xlfn.XLOOKUP(LabLookup[[#This Row],[TopicID]],topics!I:I,topics!E:E)</f>
        <v>Y8.Science</v>
      </c>
      <c r="E185" s="4">
        <v>8</v>
      </c>
      <c r="F185" s="3" t="s">
        <v>4</v>
      </c>
      <c r="G185" s="3">
        <v>2</v>
      </c>
      <c r="H185" s="3">
        <v>7</v>
      </c>
      <c r="I185" s="5">
        <v>1</v>
      </c>
      <c r="J185"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8B2</v>
      </c>
      <c r="K185"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8B2.7</v>
      </c>
      <c r="L185"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8B2.7.1</v>
      </c>
      <c r="M185" s="4" t="str">
        <f>IF(ISERROR(_xlfn.XLOOKUP(LabLookup[[#This Row],[TopicID]],TopicLookup[TopicID],TopicLookup[TopicTitle])),"",_xlfn.XLOOKUP(LabLookup[[#This Row],[TopicID]],TopicLookup[TopicID],TopicLookup[TopicTitle]))</f>
        <v>Plant Growth</v>
      </c>
      <c r="N185" s="5" t="str">
        <f>IF(ISERROR(_xlfn.XLOOKUP(LabLookup[[#This Row],[LessonID]],LessonLookup[LessonID],LessonLookup[LessonTitle])),"",_xlfn.XLOOKUP(LabLookup[[#This Row],[LessonID]],LessonLookup[LessonID],LessonLookup[LessonTitle]))</f>
        <v>Carbon cycle</v>
      </c>
      <c r="O185" s="8"/>
      <c r="P185" s="7"/>
      <c r="Q185" s="8"/>
    </row>
    <row r="186" spans="1:17" ht="14.65" customHeight="1" x14ac:dyDescent="0.25">
      <c r="A186" s="7" t="str">
        <f>_xlfn.XLOOKUP(LabLookup[[#This Row],[TopicID]],TopicLookup[TopicID],TopicLookup[SyllabusSubject])</f>
        <v>Science</v>
      </c>
      <c r="B186" s="5">
        <f>_xlfn.XLOOKUP(LabLookup[[#This Row],[TopicID]],TopicLookup[TopicID],TopicLookup[SyllabusKeyStage])</f>
        <v>3</v>
      </c>
      <c r="C186" s="1" t="str">
        <f>_xlfn.XLOOKUP(LabLookup[[#This Row],[TopicID]],topics!I:I,topics!D:D)</f>
        <v>KS3.Science</v>
      </c>
      <c r="D186" s="1" t="str">
        <f>_xlfn.XLOOKUP(LabLookup[[#This Row],[TopicID]],topics!I:I,topics!E:E)</f>
        <v>Y8.Science</v>
      </c>
      <c r="E186" s="4">
        <v>8</v>
      </c>
      <c r="F186" s="3" t="s">
        <v>4</v>
      </c>
      <c r="G186" s="3">
        <v>2</v>
      </c>
      <c r="H186" s="3">
        <v>8</v>
      </c>
      <c r="I186" s="5">
        <v>1</v>
      </c>
      <c r="J186"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8B2</v>
      </c>
      <c r="K186"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8B2.8</v>
      </c>
      <c r="L186"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8B2.8.1</v>
      </c>
      <c r="M186" s="4" t="str">
        <f>IF(ISERROR(_xlfn.XLOOKUP(LabLookup[[#This Row],[TopicID]],TopicLookup[TopicID],TopicLookup[TopicTitle])),"",_xlfn.XLOOKUP(LabLookup[[#This Row],[TopicID]],TopicLookup[TopicID],TopicLookup[TopicTitle]))</f>
        <v>Plant Growth</v>
      </c>
      <c r="N186" s="5" t="str">
        <f>IF(ISERROR(_xlfn.XLOOKUP(LabLookup[[#This Row],[LessonID]],LessonLookup[LessonID],LessonLookup[LessonTitle])),"",_xlfn.XLOOKUP(LabLookup[[#This Row],[LessonID]],LessonLookup[LessonID],LessonLookup[LessonTitle]))</f>
        <v>Farming Problems</v>
      </c>
      <c r="O186" s="8"/>
      <c r="P186" s="7"/>
      <c r="Q186" s="8"/>
    </row>
    <row r="187" spans="1:17" ht="14.65" customHeight="1" x14ac:dyDescent="0.25">
      <c r="A187" s="7" t="str">
        <f>_xlfn.XLOOKUP(LabLookup[[#This Row],[TopicID]],TopicLookup[TopicID],TopicLookup[SyllabusSubject])</f>
        <v>Science</v>
      </c>
      <c r="B187" s="5">
        <f>_xlfn.XLOOKUP(LabLookup[[#This Row],[TopicID]],TopicLookup[TopicID],TopicLookup[SyllabusKeyStage])</f>
        <v>3</v>
      </c>
      <c r="C187" s="1" t="str">
        <f>_xlfn.XLOOKUP(LabLookup[[#This Row],[TopicID]],topics!I:I,topics!D:D)</f>
        <v>KS3.Science</v>
      </c>
      <c r="D187" s="1" t="str">
        <f>_xlfn.XLOOKUP(LabLookup[[#This Row],[TopicID]],topics!I:I,topics!E:E)</f>
        <v>Y8.Science</v>
      </c>
      <c r="E187" s="4">
        <v>8</v>
      </c>
      <c r="F187" s="3" t="s">
        <v>4</v>
      </c>
      <c r="G187" s="3" t="s">
        <v>9</v>
      </c>
      <c r="H187" s="3">
        <v>9</v>
      </c>
      <c r="I187" s="5">
        <v>1</v>
      </c>
      <c r="J187"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8B2</v>
      </c>
      <c r="K187"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8B2.9</v>
      </c>
      <c r="L187"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8B2.9.1</v>
      </c>
      <c r="M187" s="4" t="str">
        <f>IF(ISERROR(_xlfn.XLOOKUP(LabLookup[[#This Row],[TopicID]],TopicLookup[TopicID],TopicLookup[TopicTitle])),"",_xlfn.XLOOKUP(LabLookup[[#This Row],[TopicID]],TopicLookup[TopicID],TopicLookup[TopicTitle]))</f>
        <v>Plant Growth</v>
      </c>
      <c r="N187" s="5" t="str">
        <f>IF(ISERROR(_xlfn.XLOOKUP(LabLookup[[#This Row],[LessonID]],LessonLookup[LessonID],LessonLookup[LessonTitle])),"",_xlfn.XLOOKUP(LabLookup[[#This Row],[LessonID]],LessonLookup[LessonID],LessonLookup[LessonTitle]))</f>
        <v/>
      </c>
      <c r="O187" s="8"/>
      <c r="P187" s="7"/>
      <c r="Q187" s="8"/>
    </row>
    <row r="188" spans="1:17" ht="14.65" customHeight="1" x14ac:dyDescent="0.25">
      <c r="A188" s="7" t="str">
        <f>_xlfn.XLOOKUP(LabLookup[[#This Row],[TopicID]],TopicLookup[TopicID],TopicLookup[SyllabusSubject])</f>
        <v>Science</v>
      </c>
      <c r="B188" s="5">
        <f>_xlfn.XLOOKUP(LabLookup[[#This Row],[TopicID]],TopicLookup[TopicID],TopicLookup[SyllabusKeyStage])</f>
        <v>3</v>
      </c>
      <c r="C188" s="1" t="str">
        <f>_xlfn.XLOOKUP(LabLookup[[#This Row],[TopicID]],topics!I:I,topics!D:D)</f>
        <v>KS3.Science</v>
      </c>
      <c r="D188" s="1" t="str">
        <f>_xlfn.XLOOKUP(LabLookup[[#This Row],[TopicID]],topics!I:I,topics!E:E)</f>
        <v>Y8.Science</v>
      </c>
      <c r="E188" s="4">
        <v>8</v>
      </c>
      <c r="F188" s="3" t="s">
        <v>4</v>
      </c>
      <c r="G188" s="3">
        <v>3</v>
      </c>
      <c r="H188" s="3">
        <v>1</v>
      </c>
      <c r="I188" s="5">
        <v>1</v>
      </c>
      <c r="J188"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8B3</v>
      </c>
      <c r="K188"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8B3.1</v>
      </c>
      <c r="L188"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8B3.1.1</v>
      </c>
      <c r="M188" s="4" t="str">
        <f>IF(ISERROR(_xlfn.XLOOKUP(LabLookup[[#This Row],[TopicID]],TopicLookup[TopicID],TopicLookup[TopicTitle])),"",_xlfn.XLOOKUP(LabLookup[[#This Row],[TopicID]],TopicLookup[TopicID],TopicLookup[TopicTitle]))</f>
        <v>Unicellular And Multicellular Organisms</v>
      </c>
      <c r="N188" s="5" t="str">
        <f>IF(ISERROR(_xlfn.XLOOKUP(LabLookup[[#This Row],[LessonID]],LessonLookup[LessonID],LessonLookup[LessonTitle])),"",_xlfn.XLOOKUP(LabLookup[[#This Row],[LessonID]],LessonLookup[LessonID],LessonLookup[LessonTitle]))</f>
        <v>Uni- vs. Multicellular</v>
      </c>
      <c r="O188" s="8"/>
      <c r="P188" s="7"/>
      <c r="Q188" s="8"/>
    </row>
    <row r="189" spans="1:17" ht="14.65" customHeight="1" x14ac:dyDescent="0.25">
      <c r="A189" s="7" t="str">
        <f>_xlfn.XLOOKUP(LabLookup[[#This Row],[TopicID]],TopicLookup[TopicID],TopicLookup[SyllabusSubject])</f>
        <v>Science</v>
      </c>
      <c r="B189" s="5">
        <f>_xlfn.XLOOKUP(LabLookup[[#This Row],[TopicID]],TopicLookup[TopicID],TopicLookup[SyllabusKeyStage])</f>
        <v>3</v>
      </c>
      <c r="C189" s="1" t="str">
        <f>_xlfn.XLOOKUP(LabLookup[[#This Row],[TopicID]],topics!I:I,topics!D:D)</f>
        <v>KS3.Science</v>
      </c>
      <c r="D189" s="1" t="str">
        <f>_xlfn.XLOOKUP(LabLookup[[#This Row],[TopicID]],topics!I:I,topics!E:E)</f>
        <v>Y8.Science</v>
      </c>
      <c r="E189" s="4">
        <v>8</v>
      </c>
      <c r="F189" s="3" t="s">
        <v>4</v>
      </c>
      <c r="G189" s="3">
        <v>3</v>
      </c>
      <c r="H189" s="3">
        <v>2</v>
      </c>
      <c r="I189" s="5">
        <v>1</v>
      </c>
      <c r="J189"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8B3</v>
      </c>
      <c r="K189"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8B3.2</v>
      </c>
      <c r="L189"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8B3.2.1</v>
      </c>
      <c r="M189" s="4" t="str">
        <f>IF(ISERROR(_xlfn.XLOOKUP(LabLookup[[#This Row],[TopicID]],TopicLookup[TopicID],TopicLookup[TopicTitle])),"",_xlfn.XLOOKUP(LabLookup[[#This Row],[TopicID]],TopicLookup[TopicID],TopicLookup[TopicTitle]))</f>
        <v>Unicellular And Multicellular Organisms</v>
      </c>
      <c r="N189" s="5" t="str">
        <f>IF(ISERROR(_xlfn.XLOOKUP(LabLookup[[#This Row],[LessonID]],LessonLookup[LessonID],LessonLookup[LessonTitle])),"",_xlfn.XLOOKUP(LabLookup[[#This Row],[LessonID]],LessonLookup[LessonID],LessonLookup[LessonTitle]))</f>
        <v>Diffusion</v>
      </c>
      <c r="O189" s="8"/>
      <c r="P189" s="7"/>
      <c r="Q189" s="8"/>
    </row>
    <row r="190" spans="1:17" ht="14.65" customHeight="1" x14ac:dyDescent="0.25">
      <c r="A190" s="7" t="str">
        <f>_xlfn.XLOOKUP(LabLookup[[#This Row],[TopicID]],TopicLookup[TopicID],TopicLookup[SyllabusSubject])</f>
        <v>Science</v>
      </c>
      <c r="B190" s="5">
        <f>_xlfn.XLOOKUP(LabLookup[[#This Row],[TopicID]],TopicLookup[TopicID],TopicLookup[SyllabusKeyStage])</f>
        <v>3</v>
      </c>
      <c r="C190" s="1" t="str">
        <f>_xlfn.XLOOKUP(LabLookup[[#This Row],[TopicID]],topics!I:I,topics!D:D)</f>
        <v>KS3.Science</v>
      </c>
      <c r="D190" s="1" t="str">
        <f>_xlfn.XLOOKUP(LabLookup[[#This Row],[TopicID]],topics!I:I,topics!E:E)</f>
        <v>Y8.Science</v>
      </c>
      <c r="E190" s="4">
        <v>8</v>
      </c>
      <c r="F190" s="3" t="s">
        <v>4</v>
      </c>
      <c r="G190" s="3">
        <v>3</v>
      </c>
      <c r="H190" s="3">
        <v>3</v>
      </c>
      <c r="I190" s="5">
        <v>1</v>
      </c>
      <c r="J190"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8B3</v>
      </c>
      <c r="K190"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8B3.3</v>
      </c>
      <c r="L190"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8B3.3.1</v>
      </c>
      <c r="M190" s="4" t="str">
        <f>IF(ISERROR(_xlfn.XLOOKUP(LabLookup[[#This Row],[TopicID]],TopicLookup[TopicID],TopicLookup[TopicTitle])),"",_xlfn.XLOOKUP(LabLookup[[#This Row],[TopicID]],TopicLookup[TopicID],TopicLookup[TopicTitle]))</f>
        <v>Unicellular And Multicellular Organisms</v>
      </c>
      <c r="N190" s="5" t="str">
        <f>IF(ISERROR(_xlfn.XLOOKUP(LabLookup[[#This Row],[LessonID]],LessonLookup[LessonID],LessonLookup[LessonTitle])),"",_xlfn.XLOOKUP(LabLookup[[#This Row],[LessonID]],LessonLookup[LessonID],LessonLookup[LessonTitle]))</f>
        <v>Bacteria</v>
      </c>
      <c r="O190" s="8"/>
      <c r="P190" s="7"/>
      <c r="Q190" s="8"/>
    </row>
    <row r="191" spans="1:17" ht="14.65" customHeight="1" x14ac:dyDescent="0.25">
      <c r="A191" s="7" t="str">
        <f>_xlfn.XLOOKUP(LabLookup[[#This Row],[TopicID]],TopicLookup[TopicID],TopicLookup[SyllabusSubject])</f>
        <v>Science</v>
      </c>
      <c r="B191" s="5">
        <f>_xlfn.XLOOKUP(LabLookup[[#This Row],[TopicID]],TopicLookup[TopicID],TopicLookup[SyllabusKeyStage])</f>
        <v>3</v>
      </c>
      <c r="C191" s="1" t="str">
        <f>_xlfn.XLOOKUP(LabLookup[[#This Row],[TopicID]],topics!I:I,topics!D:D)</f>
        <v>KS3.Science</v>
      </c>
      <c r="D191" s="1" t="str">
        <f>_xlfn.XLOOKUP(LabLookup[[#This Row],[TopicID]],topics!I:I,topics!E:E)</f>
        <v>Y8.Science</v>
      </c>
      <c r="E191" s="4">
        <v>8</v>
      </c>
      <c r="F191" s="3" t="s">
        <v>4</v>
      </c>
      <c r="G191" s="3">
        <v>3</v>
      </c>
      <c r="H191" s="3">
        <v>4</v>
      </c>
      <c r="I191" s="5">
        <v>1</v>
      </c>
      <c r="J191"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8B3</v>
      </c>
      <c r="K191"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8B3.4</v>
      </c>
      <c r="L191"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8B3.4.1</v>
      </c>
      <c r="M191" s="4" t="str">
        <f>IF(ISERROR(_xlfn.XLOOKUP(LabLookup[[#This Row],[TopicID]],TopicLookup[TopicID],TopicLookup[TopicTitle])),"",_xlfn.XLOOKUP(LabLookup[[#This Row],[TopicID]],TopicLookup[TopicID],TopicLookup[TopicTitle]))</f>
        <v>Unicellular And Multicellular Organisms</v>
      </c>
      <c r="N191" s="5" t="str">
        <f>IF(ISERROR(_xlfn.XLOOKUP(LabLookup[[#This Row],[LessonID]],LessonLookup[LessonID],LessonLookup[LessonTitle])),"",_xlfn.XLOOKUP(LabLookup[[#This Row],[LessonID]],LessonLookup[LessonID],LessonLookup[LessonTitle]))</f>
        <v>Fungi</v>
      </c>
      <c r="O191" s="8"/>
      <c r="P191" s="7"/>
      <c r="Q191" s="8"/>
    </row>
    <row r="192" spans="1:17" ht="14.65" customHeight="1" x14ac:dyDescent="0.25">
      <c r="A192" s="7" t="str">
        <f>_xlfn.XLOOKUP(LabLookup[[#This Row],[TopicID]],TopicLookup[TopicID],TopicLookup[SyllabusSubject])</f>
        <v>Science</v>
      </c>
      <c r="B192" s="5">
        <f>_xlfn.XLOOKUP(LabLookup[[#This Row],[TopicID]],TopicLookup[TopicID],TopicLookup[SyllabusKeyStage])</f>
        <v>3</v>
      </c>
      <c r="C192" s="1" t="str">
        <f>_xlfn.XLOOKUP(LabLookup[[#This Row],[TopicID]],topics!I:I,topics!D:D)</f>
        <v>KS3.Science</v>
      </c>
      <c r="D192" s="1" t="str">
        <f>_xlfn.XLOOKUP(LabLookup[[#This Row],[TopicID]],topics!I:I,topics!E:E)</f>
        <v>Y8.Science</v>
      </c>
      <c r="E192" s="4">
        <v>8</v>
      </c>
      <c r="F192" s="3" t="s">
        <v>4</v>
      </c>
      <c r="G192" s="3">
        <v>3</v>
      </c>
      <c r="H192" s="3">
        <v>5</v>
      </c>
      <c r="I192" s="5">
        <v>1</v>
      </c>
      <c r="J192"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8B3</v>
      </c>
      <c r="K192"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8B3.5</v>
      </c>
      <c r="L192"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8B3.5.1</v>
      </c>
      <c r="M192" s="4" t="str">
        <f>IF(ISERROR(_xlfn.XLOOKUP(LabLookup[[#This Row],[TopicID]],TopicLookup[TopicID],TopicLookup[TopicTitle])),"",_xlfn.XLOOKUP(LabLookup[[#This Row],[TopicID]],TopicLookup[TopicID],TopicLookup[TopicTitle]))</f>
        <v>Unicellular And Multicellular Organisms</v>
      </c>
      <c r="N192" s="5" t="str">
        <f>IF(ISERROR(_xlfn.XLOOKUP(LabLookup[[#This Row],[LessonID]],LessonLookup[LessonID],LessonLookup[LessonTitle])),"",_xlfn.XLOOKUP(LabLookup[[#This Row],[LessonID]],LessonLookup[LessonID],LessonLookup[LessonTitle]))</f>
        <v>Uses of bacteria and fungi</v>
      </c>
      <c r="O192" s="8"/>
      <c r="P192" s="7"/>
      <c r="Q192" s="8"/>
    </row>
    <row r="193" spans="1:18" ht="14.65" customHeight="1" x14ac:dyDescent="0.25">
      <c r="A193" s="7" t="str">
        <f>_xlfn.XLOOKUP(LabLookup[[#This Row],[TopicID]],TopicLookup[TopicID],TopicLookup[SyllabusSubject])</f>
        <v>Science</v>
      </c>
      <c r="B193" s="5">
        <f>_xlfn.XLOOKUP(LabLookup[[#This Row],[TopicID]],TopicLookup[TopicID],TopicLookup[SyllabusKeyStage])</f>
        <v>3</v>
      </c>
      <c r="C193" s="1" t="str">
        <f>_xlfn.XLOOKUP(LabLookup[[#This Row],[TopicID]],topics!I:I,topics!D:D)</f>
        <v>KS3.Science</v>
      </c>
      <c r="D193" s="1" t="str">
        <f>_xlfn.XLOOKUP(LabLookup[[#This Row],[TopicID]],topics!I:I,topics!E:E)</f>
        <v>Y8.Science</v>
      </c>
      <c r="E193" s="4">
        <v>8</v>
      </c>
      <c r="F193" s="3" t="s">
        <v>4</v>
      </c>
      <c r="G193" s="3">
        <v>3</v>
      </c>
      <c r="H193" s="3">
        <v>6</v>
      </c>
      <c r="I193" s="5">
        <v>1</v>
      </c>
      <c r="J193"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8B3</v>
      </c>
      <c r="K193"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8B3.6</v>
      </c>
      <c r="L193"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8B3.6.1</v>
      </c>
      <c r="M193" s="4" t="str">
        <f>IF(ISERROR(_xlfn.XLOOKUP(LabLookup[[#This Row],[TopicID]],TopicLookup[TopicID],TopicLookup[TopicTitle])),"",_xlfn.XLOOKUP(LabLookup[[#This Row],[TopicID]],TopicLookup[TopicID],TopicLookup[TopicTitle]))</f>
        <v>Unicellular And Multicellular Organisms</v>
      </c>
      <c r="N193" s="5" t="str">
        <f>IF(ISERROR(_xlfn.XLOOKUP(LabLookup[[#This Row],[LessonID]],LessonLookup[LessonID],LessonLookup[LessonTitle])),"",_xlfn.XLOOKUP(LabLookup[[#This Row],[LessonID]],LessonLookup[LessonID],LessonLookup[LessonTitle]))</f>
        <v>Viruses</v>
      </c>
      <c r="O193" s="8"/>
      <c r="P193" s="7"/>
      <c r="Q193" s="8"/>
    </row>
    <row r="194" spans="1:18" ht="14.65" customHeight="1" x14ac:dyDescent="0.25">
      <c r="A194" s="7" t="str">
        <f>_xlfn.XLOOKUP(LabLookup[[#This Row],[TopicID]],TopicLookup[TopicID],TopicLookup[SyllabusSubject])</f>
        <v>Science</v>
      </c>
      <c r="B194" s="5">
        <f>_xlfn.XLOOKUP(LabLookup[[#This Row],[TopicID]],TopicLookup[TopicID],TopicLookup[SyllabusKeyStage])</f>
        <v>3</v>
      </c>
      <c r="C194" s="1" t="str">
        <f>_xlfn.XLOOKUP(LabLookup[[#This Row],[TopicID]],topics!I:I,topics!D:D)</f>
        <v>KS3.Science</v>
      </c>
      <c r="D194" s="1" t="str">
        <f>_xlfn.XLOOKUP(LabLookup[[#This Row],[TopicID]],topics!I:I,topics!E:E)</f>
        <v>Y8.Science</v>
      </c>
      <c r="E194" s="4">
        <v>8</v>
      </c>
      <c r="F194" s="3" t="s">
        <v>4</v>
      </c>
      <c r="G194" s="3">
        <v>3</v>
      </c>
      <c r="H194" s="3">
        <v>7</v>
      </c>
      <c r="I194" s="5">
        <v>1</v>
      </c>
      <c r="J194"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8B3</v>
      </c>
      <c r="K194"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8B3.7</v>
      </c>
      <c r="L194"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8B3.7.1</v>
      </c>
      <c r="M194" s="4" t="str">
        <f>IF(ISERROR(_xlfn.XLOOKUP(LabLookup[[#This Row],[TopicID]],TopicLookup[TopicID],TopicLookup[TopicTitle])),"",_xlfn.XLOOKUP(LabLookup[[#This Row],[TopicID]],TopicLookup[TopicID],TopicLookup[TopicTitle]))</f>
        <v>Unicellular And Multicellular Organisms</v>
      </c>
      <c r="N194" s="5" t="str">
        <f>IF(ISERROR(_xlfn.XLOOKUP(LabLookup[[#This Row],[LessonID]],LessonLookup[LessonID],LessonLookup[LessonTitle])),"",_xlfn.XLOOKUP(LabLookup[[#This Row],[LessonID]],LessonLookup[LessonID],LessonLookup[LessonTitle]))</f>
        <v>Protocists</v>
      </c>
      <c r="O194" s="8"/>
      <c r="P194" s="7"/>
      <c r="Q194" s="8"/>
    </row>
    <row r="195" spans="1:18" ht="14.65" customHeight="1" x14ac:dyDescent="0.25">
      <c r="A195" s="7" t="str">
        <f>_xlfn.XLOOKUP(LabLookup[[#This Row],[TopicID]],TopicLookup[TopicID],TopicLookup[SyllabusSubject])</f>
        <v>Science</v>
      </c>
      <c r="B195" s="5">
        <f>_xlfn.XLOOKUP(LabLookup[[#This Row],[TopicID]],TopicLookup[TopicID],TopicLookup[SyllabusKeyStage])</f>
        <v>3</v>
      </c>
      <c r="C195" s="1" t="str">
        <f>_xlfn.XLOOKUP(LabLookup[[#This Row],[TopicID]],topics!I:I,topics!D:D)</f>
        <v>KS3.Science</v>
      </c>
      <c r="D195" s="1" t="str">
        <f>_xlfn.XLOOKUP(LabLookup[[#This Row],[TopicID]],topics!I:I,topics!E:E)</f>
        <v>Y8.Science</v>
      </c>
      <c r="E195" s="4">
        <v>8</v>
      </c>
      <c r="F195" s="3" t="s">
        <v>4</v>
      </c>
      <c r="G195" s="3">
        <v>3</v>
      </c>
      <c r="H195" s="3">
        <v>8</v>
      </c>
      <c r="I195" s="5">
        <v>1</v>
      </c>
      <c r="J195"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8B3</v>
      </c>
      <c r="K195"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8B3.8</v>
      </c>
      <c r="L195"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8B3.8.1</v>
      </c>
      <c r="M195" s="4" t="str">
        <f>IF(ISERROR(_xlfn.XLOOKUP(LabLookup[[#This Row],[TopicID]],TopicLookup[TopicID],TopicLookup[TopicTitle])),"",_xlfn.XLOOKUP(LabLookup[[#This Row],[TopicID]],TopicLookup[TopicID],TopicLookup[TopicTitle]))</f>
        <v>Unicellular And Multicellular Organisms</v>
      </c>
      <c r="N195" s="5" t="str">
        <f>IF(ISERROR(_xlfn.XLOOKUP(LabLookup[[#This Row],[LessonID]],LessonLookup[LessonID],LessonLookup[LessonTitle])),"",_xlfn.XLOOKUP(LabLookup[[#This Row],[LessonID]],LessonLookup[LessonID],LessonLookup[LessonTitle]))</f>
        <v>Decomposers and the carbon cycle</v>
      </c>
      <c r="O195" s="8"/>
      <c r="P195" s="7"/>
      <c r="Q195" s="8"/>
    </row>
    <row r="196" spans="1:18" ht="14.65" customHeight="1" x14ac:dyDescent="0.25">
      <c r="A196" s="7" t="str">
        <f>_xlfn.XLOOKUP(LabLookup[[#This Row],[TopicID]],TopicLookup[TopicID],TopicLookup[SyllabusSubject])</f>
        <v>Science</v>
      </c>
      <c r="B196" s="5">
        <f>_xlfn.XLOOKUP(LabLookup[[#This Row],[TopicID]],TopicLookup[TopicID],TopicLookup[SyllabusKeyStage])</f>
        <v>3</v>
      </c>
      <c r="C196" s="1" t="str">
        <f>_xlfn.XLOOKUP(LabLookup[[#This Row],[TopicID]],topics!I:I,topics!D:D)</f>
        <v>KS3.Science</v>
      </c>
      <c r="D196" s="1" t="str">
        <f>_xlfn.XLOOKUP(LabLookup[[#This Row],[TopicID]],topics!I:I,topics!E:E)</f>
        <v>Y8.Science</v>
      </c>
      <c r="E196" s="4">
        <v>8</v>
      </c>
      <c r="F196" s="3" t="s">
        <v>4</v>
      </c>
      <c r="G196" s="3" t="s">
        <v>11</v>
      </c>
      <c r="H196" s="3">
        <v>9</v>
      </c>
      <c r="I196" s="5">
        <v>1</v>
      </c>
      <c r="J196"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8B3</v>
      </c>
      <c r="K196"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8B3.9</v>
      </c>
      <c r="L196"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8B3.9.1</v>
      </c>
      <c r="M196" s="4" t="str">
        <f>IF(ISERROR(_xlfn.XLOOKUP(LabLookup[[#This Row],[TopicID]],TopicLookup[TopicID],TopicLookup[TopicTitle])),"",_xlfn.XLOOKUP(LabLookup[[#This Row],[TopicID]],TopicLookup[TopicID],TopicLookup[TopicTitle]))</f>
        <v>Unicellular And Multicellular Organisms</v>
      </c>
      <c r="N196" s="5" t="str">
        <f>IF(ISERROR(_xlfn.XLOOKUP(LabLookup[[#This Row],[LessonID]],LessonLookup[LessonID],LessonLookup[LessonTitle])),"",_xlfn.XLOOKUP(LabLookup[[#This Row],[LessonID]],LessonLookup[LessonID],LessonLookup[LessonTitle]))</f>
        <v/>
      </c>
      <c r="O196" s="8"/>
      <c r="P196" s="7"/>
      <c r="Q196" s="8"/>
    </row>
    <row r="197" spans="1:18" ht="14.65" customHeight="1" x14ac:dyDescent="0.25">
      <c r="A197" s="7" t="str">
        <f>_xlfn.XLOOKUP(LabLookup[[#This Row],[TopicID]],TopicLookup[TopicID],TopicLookup[SyllabusSubject])</f>
        <v>Science</v>
      </c>
      <c r="B197" s="5">
        <f>_xlfn.XLOOKUP(LabLookup[[#This Row],[TopicID]],TopicLookup[TopicID],TopicLookup[SyllabusKeyStage])</f>
        <v>3</v>
      </c>
      <c r="C197" s="1" t="str">
        <f>_xlfn.XLOOKUP(LabLookup[[#This Row],[TopicID]],topics!I:I,topics!D:D)</f>
        <v>KS3.Science</v>
      </c>
      <c r="D197" s="1" t="str">
        <f>_xlfn.XLOOKUP(LabLookup[[#This Row],[TopicID]],topics!I:I,topics!E:E)</f>
        <v>Y8.Science</v>
      </c>
      <c r="E197" s="4">
        <v>8</v>
      </c>
      <c r="F197" s="3" t="s">
        <v>4</v>
      </c>
      <c r="G197" s="3">
        <v>4</v>
      </c>
      <c r="H197" s="3">
        <v>1</v>
      </c>
      <c r="I197" s="5">
        <v>1</v>
      </c>
      <c r="J197"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8B4</v>
      </c>
      <c r="K197"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8B4.1</v>
      </c>
      <c r="L197"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8B4.1.1</v>
      </c>
      <c r="M197" s="4" t="str">
        <f>IF(ISERROR(_xlfn.XLOOKUP(LabLookup[[#This Row],[TopicID]],TopicLookup[TopicID],TopicLookup[TopicTitle])),"",_xlfn.XLOOKUP(LabLookup[[#This Row],[TopicID]],TopicLookup[TopicID],TopicLookup[TopicTitle]))</f>
        <v>Genetics And Evolution</v>
      </c>
      <c r="N197" s="5" t="str">
        <f>IF(ISERROR(_xlfn.XLOOKUP(LabLookup[[#This Row],[LessonID]],LessonLookup[LessonID],LessonLookup[LessonTitle])),"",_xlfn.XLOOKUP(LabLookup[[#This Row],[LessonID]],LessonLookup[LessonID],LessonLookup[LessonTitle]))</f>
        <v>Environmental Variation</v>
      </c>
      <c r="O197" s="8"/>
      <c r="P197" s="7"/>
      <c r="Q197" s="8"/>
    </row>
    <row r="198" spans="1:18" ht="14.65" customHeight="1" x14ac:dyDescent="0.25">
      <c r="A198" s="7" t="str">
        <f>_xlfn.XLOOKUP(LabLookup[[#This Row],[TopicID]],TopicLookup[TopicID],TopicLookup[SyllabusSubject])</f>
        <v>Science</v>
      </c>
      <c r="B198" s="5">
        <f>_xlfn.XLOOKUP(LabLookup[[#This Row],[TopicID]],TopicLookup[TopicID],TopicLookup[SyllabusKeyStage])</f>
        <v>3</v>
      </c>
      <c r="C198" s="1" t="str">
        <f>_xlfn.XLOOKUP(LabLookup[[#This Row],[TopicID]],topics!I:I,topics!D:D)</f>
        <v>KS3.Science</v>
      </c>
      <c r="D198" s="1" t="str">
        <f>_xlfn.XLOOKUP(LabLookup[[#This Row],[TopicID]],topics!I:I,topics!E:E)</f>
        <v>Y8.Science</v>
      </c>
      <c r="E198" s="4">
        <v>8</v>
      </c>
      <c r="F198" s="3" t="s">
        <v>4</v>
      </c>
      <c r="G198" s="3">
        <v>4</v>
      </c>
      <c r="H198" s="3">
        <v>2</v>
      </c>
      <c r="I198" s="5">
        <v>1</v>
      </c>
      <c r="J198"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8B4</v>
      </c>
      <c r="K198"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8B4.2</v>
      </c>
      <c r="L198"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8B4.2.1</v>
      </c>
      <c r="M198" s="4" t="str">
        <f>IF(ISERROR(_xlfn.XLOOKUP(LabLookup[[#This Row],[TopicID]],TopicLookup[TopicID],TopicLookup[TopicTitle])),"",_xlfn.XLOOKUP(LabLookup[[#This Row],[TopicID]],TopicLookup[TopicID],TopicLookup[TopicTitle]))</f>
        <v>Genetics And Evolution</v>
      </c>
      <c r="N198" s="5" t="str">
        <f>IF(ISERROR(_xlfn.XLOOKUP(LabLookup[[#This Row],[LessonID]],LessonLookup[LessonID],LessonLookup[LessonTitle])),"",_xlfn.XLOOKUP(LabLookup[[#This Row],[LessonID]],LessonLookup[LessonID],LessonLookup[LessonTitle]))</f>
        <v>Inherited variation</v>
      </c>
      <c r="O198" s="8"/>
      <c r="P198" s="7"/>
      <c r="Q198" s="8"/>
    </row>
    <row r="199" spans="1:18" ht="14.65" customHeight="1" x14ac:dyDescent="0.25">
      <c r="A199" s="7" t="str">
        <f>_xlfn.XLOOKUP(LabLookup[[#This Row],[TopicID]],TopicLookup[TopicID],TopicLookup[SyllabusSubject])</f>
        <v>Science</v>
      </c>
      <c r="B199" s="5">
        <f>_xlfn.XLOOKUP(LabLookup[[#This Row],[TopicID]],TopicLookup[TopicID],TopicLookup[SyllabusKeyStage])</f>
        <v>3</v>
      </c>
      <c r="C199" s="1" t="str">
        <f>_xlfn.XLOOKUP(LabLookup[[#This Row],[TopicID]],topics!I:I,topics!D:D)</f>
        <v>KS3.Science</v>
      </c>
      <c r="D199" s="1" t="str">
        <f>_xlfn.XLOOKUP(LabLookup[[#This Row],[TopicID]],topics!I:I,topics!E:E)</f>
        <v>Y8.Science</v>
      </c>
      <c r="E199" s="4">
        <v>8</v>
      </c>
      <c r="F199" s="3" t="s">
        <v>4</v>
      </c>
      <c r="G199" s="3">
        <v>4</v>
      </c>
      <c r="H199" s="3">
        <v>3</v>
      </c>
      <c r="I199" s="5">
        <v>1</v>
      </c>
      <c r="J199"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8B4</v>
      </c>
      <c r="K199"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8B4.3</v>
      </c>
      <c r="L199"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8B4.3.1</v>
      </c>
      <c r="M199" s="4" t="str">
        <f>IF(ISERROR(_xlfn.XLOOKUP(LabLookup[[#This Row],[TopicID]],TopicLookup[TopicID],TopicLookup[TopicTitle])),"",_xlfn.XLOOKUP(LabLookup[[#This Row],[TopicID]],TopicLookup[TopicID],TopicLookup[TopicTitle]))</f>
        <v>Genetics And Evolution</v>
      </c>
      <c r="N199" s="5" t="str">
        <f>IF(ISERROR(_xlfn.XLOOKUP(LabLookup[[#This Row],[LessonID]],LessonLookup[LessonID],LessonLookup[LessonTitle])),"",_xlfn.XLOOKUP(LabLookup[[#This Row],[LessonID]],LessonLookup[LessonID],LessonLookup[LessonTitle]))</f>
        <v>Structure of DNA</v>
      </c>
      <c r="O199" s="8"/>
      <c r="P199" s="7"/>
      <c r="Q199" s="8"/>
    </row>
    <row r="200" spans="1:18" ht="14.65" customHeight="1" x14ac:dyDescent="0.25">
      <c r="A200" s="7" t="str">
        <f>_xlfn.XLOOKUP(LabLookup[[#This Row],[TopicID]],TopicLookup[TopicID],TopicLookup[SyllabusSubject])</f>
        <v>Science</v>
      </c>
      <c r="B200" s="5">
        <f>_xlfn.XLOOKUP(LabLookup[[#This Row],[TopicID]],TopicLookup[TopicID],TopicLookup[SyllabusKeyStage])</f>
        <v>3</v>
      </c>
      <c r="C200" s="1" t="str">
        <f>_xlfn.XLOOKUP(LabLookup[[#This Row],[TopicID]],topics!I:I,topics!D:D)</f>
        <v>KS3.Science</v>
      </c>
      <c r="D200" s="1" t="str">
        <f>_xlfn.XLOOKUP(LabLookup[[#This Row],[TopicID]],topics!I:I,topics!E:E)</f>
        <v>Y8.Science</v>
      </c>
      <c r="E200" s="4">
        <v>8</v>
      </c>
      <c r="F200" s="3" t="s">
        <v>4</v>
      </c>
      <c r="G200" s="3">
        <v>4</v>
      </c>
      <c r="H200" s="3">
        <v>4</v>
      </c>
      <c r="I200" s="5">
        <v>1</v>
      </c>
      <c r="J200"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8B4</v>
      </c>
      <c r="K200"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8B4.4</v>
      </c>
      <c r="L200"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8B4.4.1</v>
      </c>
      <c r="M200" s="4" t="str">
        <f>IF(ISERROR(_xlfn.XLOOKUP(LabLookup[[#This Row],[TopicID]],TopicLookup[TopicID],TopicLookup[TopicTitle])),"",_xlfn.XLOOKUP(LabLookup[[#This Row],[TopicID]],TopicLookup[TopicID],TopicLookup[TopicTitle]))</f>
        <v>Genetics And Evolution</v>
      </c>
      <c r="N200" s="5" t="str">
        <f>IF(ISERROR(_xlfn.XLOOKUP(LabLookup[[#This Row],[LessonID]],LessonLookup[LessonID],LessonLookup[LessonTitle])),"",_xlfn.XLOOKUP(LabLookup[[#This Row],[LessonID]],LessonLookup[LessonID],LessonLookup[LessonTitle]))</f>
        <v>Genes</v>
      </c>
      <c r="O200" s="8"/>
      <c r="P200" s="7"/>
      <c r="Q200" s="8"/>
    </row>
    <row r="201" spans="1:18" ht="14.65" customHeight="1" x14ac:dyDescent="0.25">
      <c r="A201" s="7" t="str">
        <f>_xlfn.XLOOKUP(LabLookup[[#This Row],[TopicID]],TopicLookup[TopicID],TopicLookup[SyllabusSubject])</f>
        <v>Science</v>
      </c>
      <c r="B201" s="5">
        <f>_xlfn.XLOOKUP(LabLookup[[#This Row],[TopicID]],TopicLookup[TopicID],TopicLookup[SyllabusKeyStage])</f>
        <v>3</v>
      </c>
      <c r="C201" s="1" t="str">
        <f>_xlfn.XLOOKUP(LabLookup[[#This Row],[TopicID]],topics!I:I,topics!D:D)</f>
        <v>KS3.Science</v>
      </c>
      <c r="D201" s="1" t="str">
        <f>_xlfn.XLOOKUP(LabLookup[[#This Row],[TopicID]],topics!I:I,topics!E:E)</f>
        <v>Y8.Science</v>
      </c>
      <c r="E201" s="4">
        <v>8</v>
      </c>
      <c r="F201" s="3" t="s">
        <v>4</v>
      </c>
      <c r="G201" s="3">
        <v>4</v>
      </c>
      <c r="H201" s="3">
        <v>5</v>
      </c>
      <c r="I201" s="5">
        <v>1</v>
      </c>
      <c r="J201"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8B4</v>
      </c>
      <c r="K201"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8B4.5</v>
      </c>
      <c r="L201"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8B4.5.1</v>
      </c>
      <c r="M201" s="4" t="str">
        <f>IF(ISERROR(_xlfn.XLOOKUP(LabLookup[[#This Row],[TopicID]],TopicLookup[TopicID],TopicLookup[TopicTitle])),"",_xlfn.XLOOKUP(LabLookup[[#This Row],[TopicID]],TopicLookup[TopicID],TopicLookup[TopicTitle]))</f>
        <v>Genetics And Evolution</v>
      </c>
      <c r="N201" s="5" t="str">
        <f>IF(ISERROR(_xlfn.XLOOKUP(LabLookup[[#This Row],[LessonID]],LessonLookup[LessonID],LessonLookup[LessonTitle])),"",_xlfn.XLOOKUP(LabLookup[[#This Row],[LessonID]],LessonLookup[LessonID],LessonLookup[LessonTitle]))</f>
        <v>Adaptation</v>
      </c>
      <c r="O201" s="8"/>
      <c r="P201" s="7"/>
      <c r="Q201" s="8"/>
    </row>
    <row r="202" spans="1:18" ht="14.65" customHeight="1" x14ac:dyDescent="0.25">
      <c r="A202" s="7" t="str">
        <f>_xlfn.XLOOKUP(LabLookup[[#This Row],[TopicID]],TopicLookup[TopicID],TopicLookup[SyllabusSubject])</f>
        <v>Science</v>
      </c>
      <c r="B202" s="5">
        <f>_xlfn.XLOOKUP(LabLookup[[#This Row],[TopicID]],TopicLookup[TopicID],TopicLookup[SyllabusKeyStage])</f>
        <v>3</v>
      </c>
      <c r="C202" s="1" t="str">
        <f>_xlfn.XLOOKUP(LabLookup[[#This Row],[TopicID]],topics!I:I,topics!D:D)</f>
        <v>KS3.Science</v>
      </c>
      <c r="D202" s="1" t="str">
        <f>_xlfn.XLOOKUP(LabLookup[[#This Row],[TopicID]],topics!I:I,topics!E:E)</f>
        <v>Y8.Science</v>
      </c>
      <c r="E202" s="4">
        <v>8</v>
      </c>
      <c r="F202" s="3" t="s">
        <v>4</v>
      </c>
      <c r="G202" s="3">
        <v>4</v>
      </c>
      <c r="H202" s="3">
        <v>6</v>
      </c>
      <c r="I202" s="5">
        <v>1</v>
      </c>
      <c r="J202"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8B4</v>
      </c>
      <c r="K202"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8B4.6</v>
      </c>
      <c r="L202"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8B4.6.1</v>
      </c>
      <c r="M202" s="4" t="str">
        <f>IF(ISERROR(_xlfn.XLOOKUP(LabLookup[[#This Row],[TopicID]],TopicLookup[TopicID],TopicLookup[TopicTitle])),"",_xlfn.XLOOKUP(LabLookup[[#This Row],[TopicID]],TopicLookup[TopicID],TopicLookup[TopicTitle]))</f>
        <v>Genetics And Evolution</v>
      </c>
      <c r="N202" s="5" t="str">
        <f>IF(ISERROR(_xlfn.XLOOKUP(LabLookup[[#This Row],[LessonID]],LessonLookup[LessonID],LessonLookup[LessonTitle])),"",_xlfn.XLOOKUP(LabLookup[[#This Row],[LessonID]],LessonLookup[LessonID],LessonLookup[LessonTitle]))</f>
        <v>Natural selection</v>
      </c>
      <c r="O202" s="8"/>
      <c r="P202" s="7"/>
      <c r="Q202" s="8"/>
    </row>
    <row r="203" spans="1:18" ht="14.65" customHeight="1" x14ac:dyDescent="0.25">
      <c r="A203" s="7" t="str">
        <f>_xlfn.XLOOKUP(LabLookup[[#This Row],[TopicID]],TopicLookup[TopicID],TopicLookup[SyllabusSubject])</f>
        <v>Science</v>
      </c>
      <c r="B203" s="5">
        <f>_xlfn.XLOOKUP(LabLookup[[#This Row],[TopicID]],TopicLookup[TopicID],TopicLookup[SyllabusKeyStage])</f>
        <v>3</v>
      </c>
      <c r="C203" s="1" t="str">
        <f>_xlfn.XLOOKUP(LabLookup[[#This Row],[TopicID]],topics!I:I,topics!D:D)</f>
        <v>KS3.Science</v>
      </c>
      <c r="D203" s="1" t="str">
        <f>_xlfn.XLOOKUP(LabLookup[[#This Row],[TopicID]],topics!I:I,topics!E:E)</f>
        <v>Y8.Science</v>
      </c>
      <c r="E203" s="4">
        <v>8</v>
      </c>
      <c r="F203" s="3" t="s">
        <v>4</v>
      </c>
      <c r="G203" s="3">
        <v>4</v>
      </c>
      <c r="H203" s="3">
        <v>7</v>
      </c>
      <c r="I203" s="5">
        <v>1</v>
      </c>
      <c r="J203"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8B4</v>
      </c>
      <c r="K203"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8B4.7</v>
      </c>
      <c r="L203"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8B4.7.1</v>
      </c>
      <c r="M203" s="4" t="str">
        <f>IF(ISERROR(_xlfn.XLOOKUP(LabLookup[[#This Row],[TopicID]],TopicLookup[TopicID],TopicLookup[TopicTitle])),"",_xlfn.XLOOKUP(LabLookup[[#This Row],[TopicID]],TopicLookup[TopicID],TopicLookup[TopicTitle]))</f>
        <v>Genetics And Evolution</v>
      </c>
      <c r="N203" s="5" t="str">
        <f>IF(ISERROR(_xlfn.XLOOKUP(LabLookup[[#This Row],[LessonID]],LessonLookup[LessonID],LessonLookup[LessonTitle])),"",_xlfn.XLOOKUP(LabLookup[[#This Row],[LessonID]],LessonLookup[LessonID],LessonLookup[LessonTitle]))</f>
        <v>Environment changes</v>
      </c>
      <c r="O203" s="8"/>
      <c r="P203" s="7"/>
      <c r="Q203" s="8"/>
    </row>
    <row r="204" spans="1:18" ht="14.65" customHeight="1" x14ac:dyDescent="0.25">
      <c r="A204" s="7" t="str">
        <f>_xlfn.XLOOKUP(LabLookup[[#This Row],[TopicID]],TopicLookup[TopicID],TopicLookup[SyllabusSubject])</f>
        <v>Science</v>
      </c>
      <c r="B204" s="5">
        <f>_xlfn.XLOOKUP(LabLookup[[#This Row],[TopicID]],TopicLookup[TopicID],TopicLookup[SyllabusKeyStage])</f>
        <v>3</v>
      </c>
      <c r="C204" s="1" t="str">
        <f>_xlfn.XLOOKUP(LabLookup[[#This Row],[TopicID]],topics!I:I,topics!D:D)</f>
        <v>KS3.Science</v>
      </c>
      <c r="D204" s="1" t="str">
        <f>_xlfn.XLOOKUP(LabLookup[[#This Row],[TopicID]],topics!I:I,topics!E:E)</f>
        <v>Y8.Science</v>
      </c>
      <c r="E204" s="4">
        <v>8</v>
      </c>
      <c r="F204" s="3" t="s">
        <v>4</v>
      </c>
      <c r="G204" s="3">
        <v>4</v>
      </c>
      <c r="H204" s="3">
        <v>8</v>
      </c>
      <c r="I204" s="5">
        <v>1</v>
      </c>
      <c r="J204"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8B4</v>
      </c>
      <c r="K204"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8B4.8</v>
      </c>
      <c r="L204"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8B4.8.1</v>
      </c>
      <c r="M204" s="4" t="str">
        <f>IF(ISERROR(_xlfn.XLOOKUP(LabLookup[[#This Row],[TopicID]],TopicLookup[TopicID],TopicLookup[TopicTitle])),"",_xlfn.XLOOKUP(LabLookup[[#This Row],[TopicID]],TopicLookup[TopicID],TopicLookup[TopicTitle]))</f>
        <v>Genetics And Evolution</v>
      </c>
      <c r="N204" s="5" t="str">
        <f>IF(ISERROR(_xlfn.XLOOKUP(LabLookup[[#This Row],[LessonID]],LessonLookup[LessonID],LessonLookup[LessonTitle])),"",_xlfn.XLOOKUP(LabLookup[[#This Row],[LessonID]],LessonLookup[LessonID],LessonLookup[LessonTitle]))</f>
        <v>The importance of biodiversity</v>
      </c>
      <c r="O204" s="8"/>
      <c r="P204" s="7"/>
      <c r="Q204" s="8"/>
    </row>
    <row r="205" spans="1:18" ht="14.65" customHeight="1" x14ac:dyDescent="0.25">
      <c r="A205" s="7" t="str">
        <f>_xlfn.XLOOKUP(LabLookup[[#This Row],[TopicID]],TopicLookup[TopicID],TopicLookup[SyllabusSubject])</f>
        <v>Science</v>
      </c>
      <c r="B205" s="5">
        <f>_xlfn.XLOOKUP(LabLookup[[#This Row],[TopicID]],TopicLookup[TopicID],TopicLookup[SyllabusKeyStage])</f>
        <v>3</v>
      </c>
      <c r="C205" s="1" t="str">
        <f>_xlfn.XLOOKUP(LabLookup[[#This Row],[TopicID]],topics!I:I,topics!D:D)</f>
        <v>KS3.Science</v>
      </c>
      <c r="D205" s="1" t="str">
        <f>_xlfn.XLOOKUP(LabLookup[[#This Row],[TopicID]],topics!I:I,topics!E:E)</f>
        <v>Y8.Science</v>
      </c>
      <c r="E205" s="4">
        <v>8</v>
      </c>
      <c r="F205" s="3" t="s">
        <v>4</v>
      </c>
      <c r="G205" s="3" t="s">
        <v>12</v>
      </c>
      <c r="H205" s="3">
        <v>9</v>
      </c>
      <c r="I205" s="5">
        <v>1</v>
      </c>
      <c r="J205"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8B4</v>
      </c>
      <c r="K205"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8B4.9</v>
      </c>
      <c r="L205"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8B4.9.1</v>
      </c>
      <c r="M205" s="4" t="str">
        <f>IF(ISERROR(_xlfn.XLOOKUP(LabLookup[[#This Row],[TopicID]],TopicLookup[TopicID],TopicLookup[TopicTitle])),"",_xlfn.XLOOKUP(LabLookup[[#This Row],[TopicID]],TopicLookup[TopicID],TopicLookup[TopicTitle]))</f>
        <v>Genetics And Evolution</v>
      </c>
      <c r="N205" s="5" t="str">
        <f>IF(ISERROR(_xlfn.XLOOKUP(LabLookup[[#This Row],[LessonID]],LessonLookup[LessonID],LessonLookup[LessonTitle])),"",_xlfn.XLOOKUP(LabLookup[[#This Row],[LessonID]],LessonLookup[LessonID],LessonLookup[LessonTitle]))</f>
        <v/>
      </c>
      <c r="O205" s="8"/>
      <c r="P205" s="7"/>
      <c r="Q205" s="8"/>
    </row>
    <row r="206" spans="1:18" ht="14.65" customHeight="1" x14ac:dyDescent="0.25">
      <c r="A206" s="7" t="str">
        <f>_xlfn.XLOOKUP(LabLookup[[#This Row],[TopicID]],TopicLookup[TopicID],TopicLookup[SyllabusSubject])</f>
        <v>Science</v>
      </c>
      <c r="B206" s="5">
        <f>_xlfn.XLOOKUP(LabLookup[[#This Row],[TopicID]],TopicLookup[TopicID],TopicLookup[SyllabusKeyStage])</f>
        <v>3</v>
      </c>
      <c r="C206" s="1" t="str">
        <f>_xlfn.XLOOKUP(LabLookup[[#This Row],[TopicID]],topics!I:I,topics!D:D)</f>
        <v>KS3.Science</v>
      </c>
      <c r="D206" s="1" t="str">
        <f>_xlfn.XLOOKUP(LabLookup[[#This Row],[TopicID]],topics!I:I,topics!E:E)</f>
        <v>Y8.Science</v>
      </c>
      <c r="E206" s="4">
        <v>8</v>
      </c>
      <c r="F206" s="3" t="s">
        <v>4</v>
      </c>
      <c r="G206" s="3">
        <v>5</v>
      </c>
      <c r="H206" s="3">
        <v>1</v>
      </c>
      <c r="I206" s="5">
        <v>1</v>
      </c>
      <c r="J206"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8B5</v>
      </c>
      <c r="K206"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8B5.1</v>
      </c>
      <c r="L206"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8B5.1.1</v>
      </c>
      <c r="M206" s="4" t="str">
        <f>IF(ISERROR(_xlfn.XLOOKUP(LabLookup[[#This Row],[TopicID]],TopicLookup[TopicID],TopicLookup[TopicTitle])),"",_xlfn.XLOOKUP(LabLookup[[#This Row],[TopicID]],TopicLookup[TopicID],TopicLookup[TopicTitle]))</f>
        <v>Disease And The Immune System</v>
      </c>
      <c r="N206" s="5" t="str">
        <f>IF(ISERROR(_xlfn.XLOOKUP(LabLookup[[#This Row],[LessonID]],LessonLookup[LessonID],LessonLookup[LessonTitle])),"",_xlfn.XLOOKUP(LabLookup[[#This Row],[LessonID]],LessonLookup[LessonID],LessonLookup[LessonTitle]))</f>
        <v>Pathogens</v>
      </c>
      <c r="O206" s="8"/>
      <c r="P206" s="7"/>
      <c r="Q206" s="8" t="s">
        <v>2680</v>
      </c>
      <c r="R206" s="2" t="s">
        <v>2681</v>
      </c>
    </row>
    <row r="207" spans="1:18" ht="14.65" customHeight="1" x14ac:dyDescent="0.25">
      <c r="A207" s="7" t="str">
        <f>_xlfn.XLOOKUP(LabLookup[[#This Row],[TopicID]],TopicLookup[TopicID],TopicLookup[SyllabusSubject])</f>
        <v>Science</v>
      </c>
      <c r="B207" s="5">
        <f>_xlfn.XLOOKUP(LabLookup[[#This Row],[TopicID]],TopicLookup[TopicID],TopicLookup[SyllabusKeyStage])</f>
        <v>3</v>
      </c>
      <c r="C207" s="1" t="str">
        <f>_xlfn.XLOOKUP(LabLookup[[#This Row],[TopicID]],topics!I:I,topics!D:D)</f>
        <v>KS3.Science</v>
      </c>
      <c r="D207" s="1" t="str">
        <f>_xlfn.XLOOKUP(LabLookup[[#This Row],[TopicID]],topics!I:I,topics!E:E)</f>
        <v>Y8.Science</v>
      </c>
      <c r="E207" s="4">
        <v>8</v>
      </c>
      <c r="F207" s="3" t="s">
        <v>4</v>
      </c>
      <c r="G207" s="3">
        <v>5</v>
      </c>
      <c r="H207" s="3">
        <v>2</v>
      </c>
      <c r="I207" s="5">
        <v>1</v>
      </c>
      <c r="J207"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8B5</v>
      </c>
      <c r="K207"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8B5.2</v>
      </c>
      <c r="L207"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8B5.2.1</v>
      </c>
      <c r="M207" s="4" t="str">
        <f>IF(ISERROR(_xlfn.XLOOKUP(LabLookup[[#This Row],[TopicID]],TopicLookup[TopicID],TopicLookup[TopicTitle])),"",_xlfn.XLOOKUP(LabLookup[[#This Row],[TopicID]],TopicLookup[TopicID],TopicLookup[TopicTitle]))</f>
        <v>Disease And The Immune System</v>
      </c>
      <c r="N207" s="5" t="str">
        <f>IF(ISERROR(_xlfn.XLOOKUP(LabLookup[[#This Row],[LessonID]],LessonLookup[LessonID],LessonLookup[LessonTitle])),"",_xlfn.XLOOKUP(LabLookup[[#This Row],[LessonID]],LessonLookup[LessonID],LessonLookup[LessonTitle]))</f>
        <v>The immune system</v>
      </c>
      <c r="O207" s="8"/>
      <c r="P207" s="7"/>
      <c r="Q207" s="8" t="s">
        <v>2682</v>
      </c>
      <c r="R207" s="2" t="s">
        <v>2683</v>
      </c>
    </row>
    <row r="208" spans="1:18" ht="14.65" customHeight="1" x14ac:dyDescent="0.25">
      <c r="A208" s="7" t="str">
        <f>_xlfn.XLOOKUP(LabLookup[[#This Row],[TopicID]],TopicLookup[TopicID],TopicLookup[SyllabusSubject])</f>
        <v>Science</v>
      </c>
      <c r="B208" s="5">
        <f>_xlfn.XLOOKUP(LabLookup[[#This Row],[TopicID]],TopicLookup[TopicID],TopicLookup[SyllabusKeyStage])</f>
        <v>3</v>
      </c>
      <c r="C208" s="1" t="str">
        <f>_xlfn.XLOOKUP(LabLookup[[#This Row],[TopicID]],topics!I:I,topics!D:D)</f>
        <v>KS3.Science</v>
      </c>
      <c r="D208" s="1" t="str">
        <f>_xlfn.XLOOKUP(LabLookup[[#This Row],[TopicID]],topics!I:I,topics!E:E)</f>
        <v>Y8.Science</v>
      </c>
      <c r="E208" s="4">
        <v>8</v>
      </c>
      <c r="F208" s="3" t="s">
        <v>4</v>
      </c>
      <c r="G208" s="3">
        <v>5</v>
      </c>
      <c r="H208" s="3">
        <v>3</v>
      </c>
      <c r="I208" s="5">
        <v>1</v>
      </c>
      <c r="J208"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8B5</v>
      </c>
      <c r="K208"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8B5.3</v>
      </c>
      <c r="L208"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8B5.3.1</v>
      </c>
      <c r="M208" s="4" t="str">
        <f>IF(ISERROR(_xlfn.XLOOKUP(LabLookup[[#This Row],[TopicID]],TopicLookup[TopicID],TopicLookup[TopicTitle])),"",_xlfn.XLOOKUP(LabLookup[[#This Row],[TopicID]],TopicLookup[TopicID],TopicLookup[TopicTitle]))</f>
        <v>Disease And The Immune System</v>
      </c>
      <c r="N208" s="5" t="str">
        <f>IF(ISERROR(_xlfn.XLOOKUP(LabLookup[[#This Row],[LessonID]],LessonLookup[LessonID],LessonLookup[LessonTitle])),"",_xlfn.XLOOKUP(LabLookup[[#This Row],[LessonID]],LessonLookup[LessonID],LessonLookup[LessonTitle]))</f>
        <v>Vaccines and Immunisation</v>
      </c>
      <c r="O208" s="8"/>
      <c r="P208" s="7"/>
      <c r="Q208" s="4"/>
    </row>
    <row r="209" spans="1:20" ht="14.65" customHeight="1" x14ac:dyDescent="0.25">
      <c r="A209" s="7" t="str">
        <f>_xlfn.XLOOKUP(LabLookup[[#This Row],[TopicID]],TopicLookup[TopicID],TopicLookup[SyllabusSubject])</f>
        <v>Science</v>
      </c>
      <c r="B209" s="5">
        <f>_xlfn.XLOOKUP(LabLookup[[#This Row],[TopicID]],TopicLookup[TopicID],TopicLookup[SyllabusKeyStage])</f>
        <v>3</v>
      </c>
      <c r="C209" s="1" t="str">
        <f>_xlfn.XLOOKUP(LabLookup[[#This Row],[TopicID]],topics!I:I,topics!D:D)</f>
        <v>KS3.Science</v>
      </c>
      <c r="D209" s="1" t="str">
        <f>_xlfn.XLOOKUP(LabLookup[[#This Row],[TopicID]],topics!I:I,topics!E:E)</f>
        <v>Y8.Science</v>
      </c>
      <c r="E209" s="4">
        <v>8</v>
      </c>
      <c r="F209" s="3" t="s">
        <v>4</v>
      </c>
      <c r="G209" s="3">
        <v>5</v>
      </c>
      <c r="H209" s="3">
        <v>4</v>
      </c>
      <c r="I209" s="5">
        <v>1</v>
      </c>
      <c r="J209"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8B5</v>
      </c>
      <c r="K209"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8B5.4</v>
      </c>
      <c r="L209"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8B5.4.1</v>
      </c>
      <c r="M209" s="4" t="str">
        <f>IF(ISERROR(_xlfn.XLOOKUP(LabLookup[[#This Row],[TopicID]],TopicLookup[TopicID],TopicLookup[TopicTitle])),"",_xlfn.XLOOKUP(LabLookup[[#This Row],[TopicID]],TopicLookup[TopicID],TopicLookup[TopicTitle]))</f>
        <v>Disease And The Immune System</v>
      </c>
      <c r="N209" s="5" t="str">
        <f>IF(ISERROR(_xlfn.XLOOKUP(LabLookup[[#This Row],[LessonID]],LessonLookup[LessonID],LessonLookup[LessonTitle])),"",_xlfn.XLOOKUP(LabLookup[[#This Row],[LessonID]],LessonLookup[LessonID],LessonLookup[LessonTitle]))</f>
        <v>Antibiotics and their uses</v>
      </c>
      <c r="O209" s="8"/>
      <c r="P209" s="7"/>
      <c r="Q209" s="4"/>
    </row>
    <row r="210" spans="1:20" ht="14.65" customHeight="1" x14ac:dyDescent="0.25">
      <c r="A210" s="7" t="str">
        <f>_xlfn.XLOOKUP(LabLookup[[#This Row],[TopicID]],TopicLookup[TopicID],TopicLookup[SyllabusSubject])</f>
        <v>Science</v>
      </c>
      <c r="B210" s="5">
        <f>_xlfn.XLOOKUP(LabLookup[[#This Row],[TopicID]],TopicLookup[TopicID],TopicLookup[SyllabusKeyStage])</f>
        <v>3</v>
      </c>
      <c r="C210" s="1" t="str">
        <f>_xlfn.XLOOKUP(LabLookup[[#This Row],[TopicID]],topics!I:I,topics!D:D)</f>
        <v>KS3.Science</v>
      </c>
      <c r="D210" s="1" t="str">
        <f>_xlfn.XLOOKUP(LabLookup[[#This Row],[TopicID]],topics!I:I,topics!E:E)</f>
        <v>Y8.Science</v>
      </c>
      <c r="E210" s="4">
        <v>8</v>
      </c>
      <c r="F210" s="3" t="s">
        <v>4</v>
      </c>
      <c r="G210" s="3">
        <v>5</v>
      </c>
      <c r="H210" s="3">
        <v>5</v>
      </c>
      <c r="I210" s="5">
        <v>1</v>
      </c>
      <c r="J210"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8B5</v>
      </c>
      <c r="K210"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8B5.5</v>
      </c>
      <c r="L210"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8B5.5.1</v>
      </c>
      <c r="M210" s="4" t="str">
        <f>IF(ISERROR(_xlfn.XLOOKUP(LabLookup[[#This Row],[TopicID]],TopicLookup[TopicID],TopicLookup[TopicTitle])),"",_xlfn.XLOOKUP(LabLookup[[#This Row],[TopicID]],TopicLookup[TopicID],TopicLookup[TopicTitle]))</f>
        <v>Disease And The Immune System</v>
      </c>
      <c r="N210" s="5" t="str">
        <f>IF(ISERROR(_xlfn.XLOOKUP(LabLookup[[#This Row],[LessonID]],LessonLookup[LessonID],LessonLookup[LessonTitle])),"",_xlfn.XLOOKUP(LabLookup[[#This Row],[LessonID]],LessonLookup[LessonID],LessonLookup[LessonTitle]))</f>
        <v>Disease</v>
      </c>
      <c r="O210" s="8"/>
      <c r="P210" s="7"/>
      <c r="Q210" s="4"/>
    </row>
    <row r="211" spans="1:20" ht="14.65" customHeight="1" x14ac:dyDescent="0.25">
      <c r="A211" s="7" t="str">
        <f>_xlfn.XLOOKUP(LabLookup[[#This Row],[TopicID]],TopicLookup[TopicID],TopicLookup[SyllabusSubject])</f>
        <v>Science</v>
      </c>
      <c r="B211" s="5">
        <f>_xlfn.XLOOKUP(LabLookup[[#This Row],[TopicID]],TopicLookup[TopicID],TopicLookup[SyllabusKeyStage])</f>
        <v>3</v>
      </c>
      <c r="C211" s="1" t="str">
        <f>_xlfn.XLOOKUP(LabLookup[[#This Row],[TopicID]],topics!I:I,topics!D:D)</f>
        <v>KS3.Science</v>
      </c>
      <c r="D211" s="1" t="str">
        <f>_xlfn.XLOOKUP(LabLookup[[#This Row],[TopicID]],topics!I:I,topics!E:E)</f>
        <v>Y8.Science</v>
      </c>
      <c r="E211" s="4">
        <v>8</v>
      </c>
      <c r="F211" s="3" t="s">
        <v>4</v>
      </c>
      <c r="G211" s="3">
        <v>5</v>
      </c>
      <c r="H211" s="3">
        <v>6</v>
      </c>
      <c r="I211" s="5">
        <v>1</v>
      </c>
      <c r="J211"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8B5</v>
      </c>
      <c r="K211"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8B5.6</v>
      </c>
      <c r="L211"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8B5.6.1</v>
      </c>
      <c r="M211" s="4" t="str">
        <f>IF(ISERROR(_xlfn.XLOOKUP(LabLookup[[#This Row],[TopicID]],TopicLookup[TopicID],TopicLookup[TopicTitle])),"",_xlfn.XLOOKUP(LabLookup[[#This Row],[TopicID]],TopicLookup[TopicID],TopicLookup[TopicTitle]))</f>
        <v>Disease And The Immune System</v>
      </c>
      <c r="N211" s="5" t="str">
        <f>IF(ISERROR(_xlfn.XLOOKUP(LabLookup[[#This Row],[LessonID]],LessonLookup[LessonID],LessonLookup[LessonTitle])),"",_xlfn.XLOOKUP(LabLookup[[#This Row],[LessonID]],LessonLookup[LessonID],LessonLookup[LessonTitle]))</f>
        <v>Stem cells</v>
      </c>
      <c r="O211" s="8"/>
      <c r="P211" s="7"/>
      <c r="Q211" s="8"/>
    </row>
    <row r="212" spans="1:20" ht="14.65" customHeight="1" x14ac:dyDescent="0.25">
      <c r="A212" s="7" t="str">
        <f>_xlfn.XLOOKUP(LabLookup[[#This Row],[TopicID]],TopicLookup[TopicID],TopicLookup[SyllabusSubject])</f>
        <v>Science</v>
      </c>
      <c r="B212" s="5">
        <f>_xlfn.XLOOKUP(LabLookup[[#This Row],[TopicID]],TopicLookup[TopicID],TopicLookup[SyllabusKeyStage])</f>
        <v>3</v>
      </c>
      <c r="C212" s="1" t="str">
        <f>_xlfn.XLOOKUP(LabLookup[[#This Row],[TopicID]],topics!I:I,topics!D:D)</f>
        <v>KS3.Science</v>
      </c>
      <c r="D212" s="1" t="str">
        <f>_xlfn.XLOOKUP(LabLookup[[#This Row],[TopicID]],topics!I:I,topics!E:E)</f>
        <v>Y8.Science</v>
      </c>
      <c r="E212" s="4">
        <v>8</v>
      </c>
      <c r="F212" s="3" t="s">
        <v>4</v>
      </c>
      <c r="G212" s="3">
        <v>5</v>
      </c>
      <c r="H212" s="3">
        <v>7</v>
      </c>
      <c r="I212" s="5">
        <v>1</v>
      </c>
      <c r="J212"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8B5</v>
      </c>
      <c r="K212"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8B5.7</v>
      </c>
      <c r="L212"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8B5.7.1</v>
      </c>
      <c r="M212" s="4" t="str">
        <f>IF(ISERROR(_xlfn.XLOOKUP(LabLookup[[#This Row],[TopicID]],TopicLookup[TopicID],TopicLookup[TopicTitle])),"",_xlfn.XLOOKUP(LabLookup[[#This Row],[TopicID]],TopicLookup[TopicID],TopicLookup[TopicTitle]))</f>
        <v>Disease And The Immune System</v>
      </c>
      <c r="N212" s="5" t="str">
        <f>IF(ISERROR(_xlfn.XLOOKUP(LabLookup[[#This Row],[LessonID]],LessonLookup[LessonID],LessonLookup[LessonTitle])),"",_xlfn.XLOOKUP(LabLookup[[#This Row],[LessonID]],LessonLookup[LessonID],LessonLookup[LessonTitle]))</f>
        <v/>
      </c>
      <c r="O212" s="8"/>
      <c r="P212" s="7"/>
      <c r="Q212" s="8"/>
    </row>
    <row r="213" spans="1:20" ht="14.65" customHeight="1" x14ac:dyDescent="0.25">
      <c r="A213" s="7" t="str">
        <f>_xlfn.XLOOKUP(LabLookup[[#This Row],[TopicID]],TopicLookup[TopicID],TopicLookup[SyllabusSubject])</f>
        <v>Science</v>
      </c>
      <c r="B213" s="5">
        <f>_xlfn.XLOOKUP(LabLookup[[#This Row],[TopicID]],TopicLookup[TopicID],TopicLookup[SyllabusKeyStage])</f>
        <v>3</v>
      </c>
      <c r="C213" s="1" t="str">
        <f>_xlfn.XLOOKUP(LabLookup[[#This Row],[TopicID]],topics!I:I,topics!D:D)</f>
        <v>KS3.Science</v>
      </c>
      <c r="D213" s="1" t="str">
        <f>_xlfn.XLOOKUP(LabLookup[[#This Row],[TopicID]],topics!I:I,topics!E:E)</f>
        <v>Y8.Science</v>
      </c>
      <c r="E213" s="4">
        <v>8</v>
      </c>
      <c r="F213" s="3" t="s">
        <v>4</v>
      </c>
      <c r="G213" s="3">
        <v>5</v>
      </c>
      <c r="H213" s="3">
        <v>8</v>
      </c>
      <c r="I213" s="5">
        <v>1</v>
      </c>
      <c r="J213"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8B5</v>
      </c>
      <c r="K213"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8B5.8</v>
      </c>
      <c r="L213"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8B5.8.1</v>
      </c>
      <c r="M213" s="4" t="str">
        <f>IF(ISERROR(_xlfn.XLOOKUP(LabLookup[[#This Row],[TopicID]],TopicLookup[TopicID],TopicLookup[TopicTitle])),"",_xlfn.XLOOKUP(LabLookup[[#This Row],[TopicID]],TopicLookup[TopicID],TopicLookup[TopicTitle]))</f>
        <v>Disease And The Immune System</v>
      </c>
      <c r="N213" s="5" t="str">
        <f>IF(ISERROR(_xlfn.XLOOKUP(LabLookup[[#This Row],[LessonID]],LessonLookup[LessonID],LessonLookup[LessonTitle])),"",_xlfn.XLOOKUP(LabLookup[[#This Row],[LessonID]],LessonLookup[LessonID],LessonLookup[LessonTitle]))</f>
        <v/>
      </c>
      <c r="O213" s="8"/>
      <c r="P213" s="7"/>
      <c r="Q213" s="8"/>
    </row>
    <row r="214" spans="1:20" ht="14.65" customHeight="1" x14ac:dyDescent="0.25">
      <c r="A214" s="7" t="str">
        <f>_xlfn.XLOOKUP(LabLookup[[#This Row],[TopicID]],TopicLookup[TopicID],TopicLookup[SyllabusSubject])</f>
        <v>Science</v>
      </c>
      <c r="B214" s="5">
        <f>_xlfn.XLOOKUP(LabLookup[[#This Row],[TopicID]],TopicLookup[TopicID],TopicLookup[SyllabusKeyStage])</f>
        <v>3</v>
      </c>
      <c r="C214" s="1" t="str">
        <f>_xlfn.XLOOKUP(LabLookup[[#This Row],[TopicID]],topics!I:I,topics!D:D)</f>
        <v>KS3.Science</v>
      </c>
      <c r="D214" s="1" t="str">
        <f>_xlfn.XLOOKUP(LabLookup[[#This Row],[TopicID]],topics!I:I,topics!E:E)</f>
        <v>Y8.Science</v>
      </c>
      <c r="E214" s="4">
        <v>8</v>
      </c>
      <c r="F214" s="3" t="s">
        <v>4</v>
      </c>
      <c r="G214" s="3" t="s">
        <v>14</v>
      </c>
      <c r="H214" s="3">
        <v>9</v>
      </c>
      <c r="I214" s="5">
        <v>1</v>
      </c>
      <c r="J214"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8B5</v>
      </c>
      <c r="K214"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8B5.9</v>
      </c>
      <c r="L214"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8B5.9.1</v>
      </c>
      <c r="M214" s="4" t="str">
        <f>IF(ISERROR(_xlfn.XLOOKUP(LabLookup[[#This Row],[TopicID]],TopicLookup[TopicID],TopicLookup[TopicTitle])),"",_xlfn.XLOOKUP(LabLookup[[#This Row],[TopicID]],TopicLookup[TopicID],TopicLookup[TopicTitle]))</f>
        <v>Disease And The Immune System</v>
      </c>
      <c r="N214" s="5" t="str">
        <f>IF(ISERROR(_xlfn.XLOOKUP(LabLookup[[#This Row],[LessonID]],LessonLookup[LessonID],LessonLookup[LessonTitle])),"",_xlfn.XLOOKUP(LabLookup[[#This Row],[LessonID]],LessonLookup[LessonID],LessonLookup[LessonTitle]))</f>
        <v/>
      </c>
      <c r="O214" s="8"/>
      <c r="P214" s="7"/>
      <c r="Q214" s="8"/>
    </row>
    <row r="215" spans="1:20" ht="14.65" customHeight="1" x14ac:dyDescent="0.25">
      <c r="A215" s="7" t="str">
        <f>_xlfn.XLOOKUP(LabLookup[[#This Row],[TopicID]],TopicLookup[TopicID],TopicLookup[SyllabusSubject])</f>
        <v>Science</v>
      </c>
      <c r="B215" s="5">
        <f>_xlfn.XLOOKUP(LabLookup[[#This Row],[TopicID]],TopicLookup[TopicID],TopicLookup[SyllabusKeyStage])</f>
        <v>3</v>
      </c>
      <c r="C215" s="1" t="str">
        <f>_xlfn.XLOOKUP(LabLookup[[#This Row],[TopicID]],topics!I:I,topics!D:D)</f>
        <v>KS3.Science</v>
      </c>
      <c r="D215" s="1" t="str">
        <f>_xlfn.XLOOKUP(LabLookup[[#This Row],[TopicID]],topics!I:I,topics!E:E)</f>
        <v>Y8.Science</v>
      </c>
      <c r="E215" s="4">
        <v>8</v>
      </c>
      <c r="F215" s="3" t="s">
        <v>4</v>
      </c>
      <c r="G215" s="3">
        <v>6</v>
      </c>
      <c r="H215" s="3">
        <v>1</v>
      </c>
      <c r="I215" s="5">
        <v>1</v>
      </c>
      <c r="J215"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8B6</v>
      </c>
      <c r="K215"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8B6.1</v>
      </c>
      <c r="L215"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8B6.1.1</v>
      </c>
      <c r="M215" s="4" t="str">
        <f>IF(ISERROR(_xlfn.XLOOKUP(LabLookup[[#This Row],[TopicID]],TopicLookup[TopicID],TopicLookup[TopicTitle])),"",_xlfn.XLOOKUP(LabLookup[[#This Row],[TopicID]],TopicLookup[TopicID],TopicLookup[TopicTitle]))</f>
        <v>Forensic Investigation</v>
      </c>
      <c r="N215" s="5" t="str">
        <f>IF(ISERROR(_xlfn.XLOOKUP(LabLookup[[#This Row],[LessonID]],LessonLookup[LessonID],LessonLookup[LessonTitle])),"",_xlfn.XLOOKUP(LabLookup[[#This Row],[LessonID]],LessonLookup[LessonID],LessonLookup[LessonTitle]))</f>
        <v>Introduction to Forensics</v>
      </c>
      <c r="O215" s="8"/>
      <c r="P215" s="7"/>
      <c r="Q215" s="8"/>
    </row>
    <row r="216" spans="1:20" ht="14.65" customHeight="1" x14ac:dyDescent="0.25">
      <c r="A216" s="7" t="str">
        <f>_xlfn.XLOOKUP(LabLookup[[#This Row],[TopicID]],TopicLookup[TopicID],TopicLookup[SyllabusSubject])</f>
        <v>Science</v>
      </c>
      <c r="B216" s="5">
        <f>_xlfn.XLOOKUP(LabLookup[[#This Row],[TopicID]],TopicLookup[TopicID],TopicLookup[SyllabusKeyStage])</f>
        <v>3</v>
      </c>
      <c r="C216" s="1" t="str">
        <f>_xlfn.XLOOKUP(LabLookup[[#This Row],[TopicID]],topics!I:I,topics!D:D)</f>
        <v>KS3.Science</v>
      </c>
      <c r="D216" s="1" t="str">
        <f>_xlfn.XLOOKUP(LabLookup[[#This Row],[TopicID]],topics!I:I,topics!E:E)</f>
        <v>Y8.Science</v>
      </c>
      <c r="E216" s="4">
        <v>8</v>
      </c>
      <c r="F216" s="3" t="s">
        <v>13</v>
      </c>
      <c r="G216" s="3">
        <v>1</v>
      </c>
      <c r="H216" s="3">
        <v>1</v>
      </c>
      <c r="I216" s="5">
        <v>1</v>
      </c>
      <c r="J216"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8C1</v>
      </c>
      <c r="K216"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8C1.1</v>
      </c>
      <c r="L216"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8C1.1.1</v>
      </c>
      <c r="M216" s="4" t="str">
        <f>IF(ISERROR(_xlfn.XLOOKUP(LabLookup[[#This Row],[TopicID]],TopicLookup[TopicID],TopicLookup[TopicTitle])),"",_xlfn.XLOOKUP(LabLookup[[#This Row],[TopicID]],TopicLookup[TopicID],TopicLookup[TopicTitle]))</f>
        <v>Acids And Reactions</v>
      </c>
      <c r="N216" s="5" t="str">
        <f>IF(ISERROR(_xlfn.XLOOKUP(LabLookup[[#This Row],[LessonID]],LessonLookup[LessonID],LessonLookup[LessonTitle])),"",_xlfn.XLOOKUP(LabLookup[[#This Row],[LessonID]],LessonLookup[LessonID],LessonLookup[LessonTitle]))</f>
        <v>Properties of acids and alkalis</v>
      </c>
      <c r="O216" s="8"/>
      <c r="P216" s="7" t="s">
        <v>2375</v>
      </c>
      <c r="Q216" s="8" t="s">
        <v>2684</v>
      </c>
      <c r="S216" s="16" t="s">
        <v>2685</v>
      </c>
      <c r="T216" s="16"/>
    </row>
    <row r="217" spans="1:20" ht="14.65" customHeight="1" x14ac:dyDescent="0.25">
      <c r="A217" s="7" t="str">
        <f>_xlfn.XLOOKUP(LabLookup[[#This Row],[TopicID]],TopicLookup[TopicID],TopicLookup[SyllabusSubject])</f>
        <v>Science</v>
      </c>
      <c r="B217" s="18">
        <f>_xlfn.XLOOKUP(LabLookup[[#This Row],[TopicID]],TopicLookup[TopicID],TopicLookup[SyllabusKeyStage])</f>
        <v>3</v>
      </c>
      <c r="C217" s="26" t="str">
        <f>_xlfn.XLOOKUP(LabLookup[[#This Row],[TopicID]],topics!I:I,topics!D:D)</f>
        <v>KS3.Science</v>
      </c>
      <c r="D217" s="26" t="str">
        <f>_xlfn.XLOOKUP(LabLookup[[#This Row],[TopicID]],topics!I:I,topics!E:E)</f>
        <v>Y8.Science</v>
      </c>
      <c r="E217" s="4">
        <v>8</v>
      </c>
      <c r="F217" s="3" t="s">
        <v>13</v>
      </c>
      <c r="G217" s="3">
        <v>1</v>
      </c>
      <c r="H217" s="3">
        <v>1</v>
      </c>
      <c r="I217" s="5" t="s">
        <v>9</v>
      </c>
      <c r="J217" s="29"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8C1</v>
      </c>
      <c r="K217" s="30"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8C1.1</v>
      </c>
      <c r="L217" s="31"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8C1.1.2</v>
      </c>
      <c r="M217" s="19" t="str">
        <f>IF(ISERROR(_xlfn.XLOOKUP(LabLookup[[#This Row],[TopicID]],TopicLookup[TopicID],TopicLookup[TopicTitle])),"",_xlfn.XLOOKUP(LabLookup[[#This Row],[TopicID]],TopicLookup[TopicID],TopicLookup[TopicTitle]))</f>
        <v>Acids And Reactions</v>
      </c>
      <c r="N217" s="20" t="str">
        <f>IF(ISERROR(_xlfn.XLOOKUP(LabLookup[[#This Row],[LessonID]],LessonLookup[LessonID],LessonLookup[LessonTitle])),"",_xlfn.XLOOKUP(LabLookup[[#This Row],[LessonID]],LessonLookup[LessonID],LessonLookup[LessonTitle]))</f>
        <v>Properties of acids and alkalis</v>
      </c>
      <c r="O217" s="4" t="s">
        <v>2375</v>
      </c>
      <c r="P217" s="5"/>
      <c r="Q217" s="4" t="s">
        <v>2686</v>
      </c>
      <c r="R217" s="2" t="s">
        <v>2687</v>
      </c>
      <c r="S217" s="16" t="s">
        <v>2688</v>
      </c>
      <c r="T217" s="16"/>
    </row>
    <row r="218" spans="1:20" ht="14.65" customHeight="1" x14ac:dyDescent="0.25">
      <c r="A218" s="7" t="str">
        <f>_xlfn.XLOOKUP(LabLookup[[#This Row],[TopicID]],TopicLookup[TopicID],TopicLookup[SyllabusSubject])</f>
        <v>Science</v>
      </c>
      <c r="B218" s="5">
        <f>_xlfn.XLOOKUP(LabLookup[[#This Row],[TopicID]],TopicLookup[TopicID],TopicLookup[SyllabusKeyStage])</f>
        <v>3</v>
      </c>
      <c r="C218" s="1" t="str">
        <f>_xlfn.XLOOKUP(LabLookup[[#This Row],[TopicID]],topics!I:I,topics!D:D)</f>
        <v>KS3.Science</v>
      </c>
      <c r="D218" s="1" t="str">
        <f>_xlfn.XLOOKUP(LabLookup[[#This Row],[TopicID]],topics!I:I,topics!E:E)</f>
        <v>Y8.Science</v>
      </c>
      <c r="E218" s="4">
        <v>8</v>
      </c>
      <c r="F218" s="3" t="s">
        <v>13</v>
      </c>
      <c r="G218" s="3">
        <v>1</v>
      </c>
      <c r="H218" s="3">
        <v>2</v>
      </c>
      <c r="I218" s="5">
        <v>1</v>
      </c>
      <c r="J218"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8C1</v>
      </c>
      <c r="K218"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8C1.2</v>
      </c>
      <c r="L218"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8C1.2.1</v>
      </c>
      <c r="M218" s="4" t="str">
        <f>IF(ISERROR(_xlfn.XLOOKUP(LabLookup[[#This Row],[TopicID]],TopicLookup[TopicID],TopicLookup[TopicTitle])),"",_xlfn.XLOOKUP(LabLookup[[#This Row],[TopicID]],TopicLookup[TopicID],TopicLookup[TopicTitle]))</f>
        <v>Acids And Reactions</v>
      </c>
      <c r="N218" s="5" t="str">
        <f>IF(ISERROR(_xlfn.XLOOKUP(LabLookup[[#This Row],[LessonID]],LessonLookup[LessonID],LessonLookup[LessonTitle])),"",_xlfn.XLOOKUP(LabLookup[[#This Row],[LessonID]],LessonLookup[LessonID],LessonLookup[LessonTitle]))</f>
        <v>Create an indicator</v>
      </c>
      <c r="O218" s="8" t="s">
        <v>2375</v>
      </c>
      <c r="P218" s="7"/>
      <c r="Q218" s="8" t="s">
        <v>662</v>
      </c>
      <c r="R218" s="2" t="s">
        <v>2689</v>
      </c>
      <c r="S218" s="16" t="s">
        <v>2690</v>
      </c>
      <c r="T218" s="16"/>
    </row>
    <row r="219" spans="1:20" ht="14.65" customHeight="1" x14ac:dyDescent="0.25">
      <c r="A219" s="7" t="str">
        <f>_xlfn.XLOOKUP(LabLookup[[#This Row],[TopicID]],TopicLookup[TopicID],TopicLookup[SyllabusSubject])</f>
        <v>Science</v>
      </c>
      <c r="B219" s="5">
        <f>_xlfn.XLOOKUP(LabLookup[[#This Row],[TopicID]],TopicLookup[TopicID],TopicLookup[SyllabusKeyStage])</f>
        <v>3</v>
      </c>
      <c r="C219" s="1" t="str">
        <f>_xlfn.XLOOKUP(LabLookup[[#This Row],[TopicID]],topics!I:I,topics!D:D)</f>
        <v>KS3.Science</v>
      </c>
      <c r="D219" s="1" t="str">
        <f>_xlfn.XLOOKUP(LabLookup[[#This Row],[TopicID]],topics!I:I,topics!E:E)</f>
        <v>Y8.Science</v>
      </c>
      <c r="E219" s="4">
        <v>8</v>
      </c>
      <c r="F219" s="3" t="s">
        <v>13</v>
      </c>
      <c r="G219" s="3">
        <v>1</v>
      </c>
      <c r="H219" s="3">
        <v>3</v>
      </c>
      <c r="I219" s="5">
        <v>1</v>
      </c>
      <c r="J219"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8C1</v>
      </c>
      <c r="K219"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8C1.3</v>
      </c>
      <c r="L219"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8C1.3.1</v>
      </c>
      <c r="M219" s="4" t="str">
        <f>IF(ISERROR(_xlfn.XLOOKUP(LabLookup[[#This Row],[TopicID]],TopicLookup[TopicID],TopicLookup[TopicTitle])),"",_xlfn.XLOOKUP(LabLookup[[#This Row],[TopicID]],TopicLookup[TopicID],TopicLookup[TopicTitle]))</f>
        <v>Acids And Reactions</v>
      </c>
      <c r="N219" s="5" t="str">
        <f>IF(ISERROR(_xlfn.XLOOKUP(LabLookup[[#This Row],[LessonID]],LessonLookup[LessonID],LessonLookup[LessonTitle])),"",_xlfn.XLOOKUP(LabLookup[[#This Row],[LessonID]],LessonLookup[LessonID],LessonLookup[LessonTitle]))</f>
        <v>Investigate weak and strong acids</v>
      </c>
      <c r="O219" s="8" t="s">
        <v>2375</v>
      </c>
      <c r="P219" s="7"/>
      <c r="Q219" s="8" t="s">
        <v>2691</v>
      </c>
      <c r="R219" s="16" t="s">
        <v>2692</v>
      </c>
      <c r="S219" s="16" t="s">
        <v>2693</v>
      </c>
      <c r="T219" s="16"/>
    </row>
    <row r="220" spans="1:20" ht="14.65" customHeight="1" x14ac:dyDescent="0.25">
      <c r="A220" s="7" t="str">
        <f>_xlfn.XLOOKUP(LabLookup[[#This Row],[TopicID]],TopicLookup[TopicID],TopicLookup[SyllabusSubject])</f>
        <v>Science</v>
      </c>
      <c r="B220" s="5">
        <f>_xlfn.XLOOKUP(LabLookup[[#This Row],[TopicID]],TopicLookup[TopicID],TopicLookup[SyllabusKeyStage])</f>
        <v>3</v>
      </c>
      <c r="C220" s="1" t="str">
        <f>_xlfn.XLOOKUP(LabLookup[[#This Row],[TopicID]],topics!I:I,topics!D:D)</f>
        <v>KS3.Science</v>
      </c>
      <c r="D220" s="1" t="str">
        <f>_xlfn.XLOOKUP(LabLookup[[#This Row],[TopicID]],topics!I:I,topics!E:E)</f>
        <v>Y8.Science</v>
      </c>
      <c r="E220" s="4">
        <v>8</v>
      </c>
      <c r="F220" s="3" t="s">
        <v>13</v>
      </c>
      <c r="G220" s="3">
        <v>1</v>
      </c>
      <c r="H220" s="3">
        <v>4</v>
      </c>
      <c r="I220" s="5">
        <v>1</v>
      </c>
      <c r="J220"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8C1</v>
      </c>
      <c r="K220"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8C1.4</v>
      </c>
      <c r="L220"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8C1.4.1</v>
      </c>
      <c r="M220" s="4" t="str">
        <f>IF(ISERROR(_xlfn.XLOOKUP(LabLookup[[#This Row],[TopicID]],TopicLookup[TopicID],TopicLookup[TopicTitle])),"",_xlfn.XLOOKUP(LabLookup[[#This Row],[TopicID]],TopicLookup[TopicID],TopicLookup[TopicTitle]))</f>
        <v>Acids And Reactions</v>
      </c>
      <c r="N220" s="5" t="str">
        <f>IF(ISERROR(_xlfn.XLOOKUP(LabLookup[[#This Row],[LessonID]],LessonLookup[LessonID],LessonLookup[LessonTitle])),"",_xlfn.XLOOKUP(LabLookup[[#This Row],[LessonID]],LessonLookup[LessonID],LessonLookup[LessonTitle]))</f>
        <v>Neutralisation reactions</v>
      </c>
      <c r="O220" s="8" t="s">
        <v>2375</v>
      </c>
      <c r="P220" s="7"/>
      <c r="Q220" s="8" t="s">
        <v>2694</v>
      </c>
      <c r="S220" s="16" t="s">
        <v>2695</v>
      </c>
      <c r="T220" s="16"/>
    </row>
    <row r="221" spans="1:20" ht="14.65" customHeight="1" x14ac:dyDescent="0.25">
      <c r="A221" s="7" t="str">
        <f>_xlfn.XLOOKUP(LabLookup[[#This Row],[TopicID]],TopicLookup[TopicID],TopicLookup[SyllabusSubject])</f>
        <v>Science</v>
      </c>
      <c r="B221" s="18">
        <f>_xlfn.XLOOKUP(LabLookup[[#This Row],[TopicID]],TopicLookup[TopicID],TopicLookup[SyllabusKeyStage])</f>
        <v>3</v>
      </c>
      <c r="C221" s="26" t="str">
        <f>_xlfn.XLOOKUP(LabLookup[[#This Row],[TopicID]],topics!I:I,topics!D:D)</f>
        <v>KS3.Science</v>
      </c>
      <c r="D221" s="26" t="str">
        <f>_xlfn.XLOOKUP(LabLookup[[#This Row],[TopicID]],topics!I:I,topics!E:E)</f>
        <v>Y8.Science</v>
      </c>
      <c r="E221" s="4">
        <v>8</v>
      </c>
      <c r="F221" s="3" t="s">
        <v>13</v>
      </c>
      <c r="G221" s="3">
        <v>1</v>
      </c>
      <c r="H221" s="3">
        <v>4</v>
      </c>
      <c r="I221" s="5" t="s">
        <v>9</v>
      </c>
      <c r="J221" s="29"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8C1</v>
      </c>
      <c r="K221" s="30"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8C1.4</v>
      </c>
      <c r="L221" s="31"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8C1.4.2</v>
      </c>
      <c r="M221" s="19" t="str">
        <f>IF(ISERROR(_xlfn.XLOOKUP(LabLookup[[#This Row],[TopicID]],TopicLookup[TopicID],TopicLookup[TopicTitle])),"",_xlfn.XLOOKUP(LabLookup[[#This Row],[TopicID]],TopicLookup[TopicID],TopicLookup[TopicTitle]))</f>
        <v>Acids And Reactions</v>
      </c>
      <c r="N221" s="20" t="str">
        <f>IF(ISERROR(_xlfn.XLOOKUP(LabLookup[[#This Row],[LessonID]],LessonLookup[LessonID],LessonLookup[LessonTitle])),"",_xlfn.XLOOKUP(LabLookup[[#This Row],[LessonID]],LessonLookup[LessonID],LessonLookup[LessonTitle]))</f>
        <v>Neutralisation reactions</v>
      </c>
      <c r="O221" s="4"/>
      <c r="P221" s="5" t="s">
        <v>2375</v>
      </c>
      <c r="Q221" s="8" t="s">
        <v>2696</v>
      </c>
      <c r="S221" s="16" t="s">
        <v>2697</v>
      </c>
      <c r="T221" s="16"/>
    </row>
    <row r="222" spans="1:20" ht="14.65" customHeight="1" x14ac:dyDescent="0.25">
      <c r="A222" s="7" t="str">
        <f>_xlfn.XLOOKUP(LabLookup[[#This Row],[TopicID]],TopicLookup[TopicID],TopicLookup[SyllabusSubject])</f>
        <v>Science</v>
      </c>
      <c r="B222" s="5">
        <f>_xlfn.XLOOKUP(LabLookup[[#This Row],[TopicID]],TopicLookup[TopicID],TopicLookup[SyllabusKeyStage])</f>
        <v>3</v>
      </c>
      <c r="C222" s="1" t="str">
        <f>_xlfn.XLOOKUP(LabLookup[[#This Row],[TopicID]],topics!I:I,topics!D:D)</f>
        <v>KS3.Science</v>
      </c>
      <c r="D222" s="1" t="str">
        <f>_xlfn.XLOOKUP(LabLookup[[#This Row],[TopicID]],topics!I:I,topics!E:E)</f>
        <v>Y8.Science</v>
      </c>
      <c r="E222" s="4">
        <v>8</v>
      </c>
      <c r="F222" s="3" t="s">
        <v>13</v>
      </c>
      <c r="G222" s="3">
        <v>1</v>
      </c>
      <c r="H222" s="3">
        <v>5</v>
      </c>
      <c r="I222" s="5">
        <v>1</v>
      </c>
      <c r="J222"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8C1</v>
      </c>
      <c r="K222"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8C1.5</v>
      </c>
      <c r="L222"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8C1.5.1</v>
      </c>
      <c r="M222" s="4" t="str">
        <f>IF(ISERROR(_xlfn.XLOOKUP(LabLookup[[#This Row],[TopicID]],TopicLookup[TopicID],TopicLookup[TopicTitle])),"",_xlfn.XLOOKUP(LabLookup[[#This Row],[TopicID]],TopicLookup[TopicID],TopicLookup[TopicTitle]))</f>
        <v>Acids And Reactions</v>
      </c>
      <c r="N222" s="5" t="str">
        <f>IF(ISERROR(_xlfn.XLOOKUP(LabLookup[[#This Row],[LessonID]],LessonLookup[LessonID],LessonLookup[LessonTitle])),"",_xlfn.XLOOKUP(LabLookup[[#This Row],[LessonID]],LessonLookup[LessonID],LessonLookup[LessonTitle]))</f>
        <v>Acid and metal reactions</v>
      </c>
      <c r="O222" s="8" t="s">
        <v>2375</v>
      </c>
      <c r="P222" s="7" t="s">
        <v>2375</v>
      </c>
      <c r="Q222" s="8" t="s">
        <v>2698</v>
      </c>
      <c r="R222" s="2" t="s">
        <v>2699</v>
      </c>
      <c r="S222" s="16" t="s">
        <v>2700</v>
      </c>
      <c r="T222" s="16"/>
    </row>
    <row r="223" spans="1:20" ht="14.65" customHeight="1" x14ac:dyDescent="0.25">
      <c r="A223" s="7" t="str">
        <f>_xlfn.XLOOKUP(LabLookup[[#This Row],[TopicID]],TopicLookup[TopicID],TopicLookup[SyllabusSubject])</f>
        <v>Science</v>
      </c>
      <c r="B223" s="5">
        <f>_xlfn.XLOOKUP(LabLookup[[#This Row],[TopicID]],TopicLookup[TopicID],TopicLookup[SyllabusKeyStage])</f>
        <v>3</v>
      </c>
      <c r="C223" s="1" t="str">
        <f>_xlfn.XLOOKUP(LabLookup[[#This Row],[TopicID]],topics!I:I,topics!D:D)</f>
        <v>KS3.Science</v>
      </c>
      <c r="D223" s="1" t="str">
        <f>_xlfn.XLOOKUP(LabLookup[[#This Row],[TopicID]],topics!I:I,topics!E:E)</f>
        <v>Y8.Science</v>
      </c>
      <c r="E223" s="4">
        <v>8</v>
      </c>
      <c r="F223" s="3" t="s">
        <v>13</v>
      </c>
      <c r="G223" s="3">
        <v>1</v>
      </c>
      <c r="H223" s="3">
        <v>6</v>
      </c>
      <c r="I223" s="5">
        <v>1</v>
      </c>
      <c r="J223"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8C1</v>
      </c>
      <c r="K223"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8C1.6</v>
      </c>
      <c r="L223"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8C1.6.1</v>
      </c>
      <c r="M223" s="4" t="str">
        <f>IF(ISERROR(_xlfn.XLOOKUP(LabLookup[[#This Row],[TopicID]],TopicLookup[TopicID],TopicLookup[TopicTitle])),"",_xlfn.XLOOKUP(LabLookup[[#This Row],[TopicID]],TopicLookup[TopicID],TopicLookup[TopicTitle]))</f>
        <v>Acids And Reactions</v>
      </c>
      <c r="N223" s="5" t="str">
        <f>IF(ISERROR(_xlfn.XLOOKUP(LabLookup[[#This Row],[LessonID]],LessonLookup[LessonID],LessonLookup[LessonTitle])),"",_xlfn.XLOOKUP(LabLookup[[#This Row],[LessonID]],LessonLookup[LessonID],LessonLookup[LessonTitle]))</f>
        <v>Acid and metal carbonate reactions</v>
      </c>
      <c r="O223" s="8" t="s">
        <v>2375</v>
      </c>
      <c r="P223" s="7"/>
      <c r="Q223" s="8" t="s">
        <v>2701</v>
      </c>
      <c r="R223" s="2" t="s">
        <v>2702</v>
      </c>
      <c r="S223" s="16" t="s">
        <v>2703</v>
      </c>
      <c r="T223" s="16"/>
    </row>
    <row r="224" spans="1:20" ht="14.65" customHeight="1" x14ac:dyDescent="0.25">
      <c r="A224" s="7" t="str">
        <f>_xlfn.XLOOKUP(LabLookup[[#This Row],[TopicID]],TopicLookup[TopicID],TopicLookup[SyllabusSubject])</f>
        <v>Science</v>
      </c>
      <c r="B224" s="5">
        <f>_xlfn.XLOOKUP(LabLookup[[#This Row],[TopicID]],TopicLookup[TopicID],TopicLookup[SyllabusKeyStage])</f>
        <v>3</v>
      </c>
      <c r="C224" s="1" t="str">
        <f>_xlfn.XLOOKUP(LabLookup[[#This Row],[TopicID]],topics!I:I,topics!D:D)</f>
        <v>KS3.Science</v>
      </c>
      <c r="D224" s="1" t="str">
        <f>_xlfn.XLOOKUP(LabLookup[[#This Row],[TopicID]],topics!I:I,topics!E:E)</f>
        <v>Y8.Science</v>
      </c>
      <c r="E224" s="4">
        <v>8</v>
      </c>
      <c r="F224" s="3" t="s">
        <v>13</v>
      </c>
      <c r="G224" s="3">
        <v>2</v>
      </c>
      <c r="H224" s="3">
        <v>1</v>
      </c>
      <c r="I224" s="5">
        <v>1</v>
      </c>
      <c r="J224"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8C2</v>
      </c>
      <c r="K224"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8C2.1</v>
      </c>
      <c r="L224"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8C2.1.1</v>
      </c>
      <c r="M224" s="4" t="str">
        <f>IF(ISERROR(_xlfn.XLOOKUP(LabLookup[[#This Row],[TopicID]],TopicLookup[TopicID],TopicLookup[TopicTitle])),"",_xlfn.XLOOKUP(LabLookup[[#This Row],[TopicID]],TopicLookup[TopicID],TopicLookup[TopicTitle]))</f>
        <v>Chemical Reactions</v>
      </c>
      <c r="N224" s="5" t="str">
        <f>IF(ISERROR(_xlfn.XLOOKUP(LabLookup[[#This Row],[LessonID]],LessonLookup[LessonID],LessonLookup[LessonTitle])),"",_xlfn.XLOOKUP(LabLookup[[#This Row],[LessonID]],LessonLookup[LessonID],LessonLookup[LessonTitle]))</f>
        <v>Chemical and physical reactions</v>
      </c>
      <c r="O224" s="8" t="s">
        <v>2375</v>
      </c>
      <c r="P224" s="7"/>
      <c r="Q224" s="8" t="s">
        <v>2704</v>
      </c>
      <c r="R224" s="2" t="s">
        <v>2705</v>
      </c>
      <c r="S224" s="2" t="s">
        <v>2706</v>
      </c>
    </row>
    <row r="225" spans="1:19" ht="14.65" customHeight="1" x14ac:dyDescent="0.25">
      <c r="A225" s="7" t="str">
        <f>_xlfn.XLOOKUP(LabLookup[[#This Row],[TopicID]],TopicLookup[TopicID],TopicLookup[SyllabusSubject])</f>
        <v>Science</v>
      </c>
      <c r="B225" s="5">
        <f>_xlfn.XLOOKUP(LabLookup[[#This Row],[TopicID]],TopicLookup[TopicID],TopicLookup[SyllabusKeyStage])</f>
        <v>3</v>
      </c>
      <c r="C225" s="1" t="str">
        <f>_xlfn.XLOOKUP(LabLookup[[#This Row],[TopicID]],topics!I:I,topics!D:D)</f>
        <v>KS3.Science</v>
      </c>
      <c r="D225" s="1" t="str">
        <f>_xlfn.XLOOKUP(LabLookup[[#This Row],[TopicID]],topics!I:I,topics!E:E)</f>
        <v>Y8.Science</v>
      </c>
      <c r="E225" s="4">
        <v>8</v>
      </c>
      <c r="F225" s="3" t="s">
        <v>13</v>
      </c>
      <c r="G225" s="3">
        <v>2</v>
      </c>
      <c r="H225" s="3">
        <v>2</v>
      </c>
      <c r="I225" s="5">
        <v>1</v>
      </c>
      <c r="J225"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8C2</v>
      </c>
      <c r="K225"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8C2.2</v>
      </c>
      <c r="L225"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8C2.2.1</v>
      </c>
      <c r="M225" s="4" t="str">
        <f>IF(ISERROR(_xlfn.XLOOKUP(LabLookup[[#This Row],[TopicID]],TopicLookup[TopicID],TopicLookup[TopicTitle])),"",_xlfn.XLOOKUP(LabLookup[[#This Row],[TopicID]],TopicLookup[TopicID],TopicLookup[TopicTitle]))</f>
        <v>Chemical Reactions</v>
      </c>
      <c r="N225" s="5" t="str">
        <f>IF(ISERROR(_xlfn.XLOOKUP(LabLookup[[#This Row],[LessonID]],LessonLookup[LessonID],LessonLookup[LessonTitle])),"",_xlfn.XLOOKUP(LabLookup[[#This Row],[LessonID]],LessonLookup[LessonID],LessonLookup[LessonTitle]))</f>
        <v>Endothermic and exothermic reactions</v>
      </c>
      <c r="O225" s="8" t="s">
        <v>2375</v>
      </c>
      <c r="P225" s="7"/>
      <c r="Q225" s="8" t="s">
        <v>2707</v>
      </c>
      <c r="R225" s="2" t="s">
        <v>2708</v>
      </c>
      <c r="S225" s="2" t="s">
        <v>2709</v>
      </c>
    </row>
    <row r="226" spans="1:19" ht="14.65" customHeight="1" x14ac:dyDescent="0.25">
      <c r="A226" s="7" t="str">
        <f>_xlfn.XLOOKUP(LabLookup[[#This Row],[TopicID]],TopicLookup[TopicID],TopicLookup[SyllabusSubject])</f>
        <v>Science</v>
      </c>
      <c r="B226" s="5">
        <f>_xlfn.XLOOKUP(LabLookup[[#This Row],[TopicID]],TopicLookup[TopicID],TopicLookup[SyllabusKeyStage])</f>
        <v>3</v>
      </c>
      <c r="C226" s="1" t="str">
        <f>_xlfn.XLOOKUP(LabLookup[[#This Row],[TopicID]],topics!I:I,topics!D:D)</f>
        <v>KS3.Science</v>
      </c>
      <c r="D226" s="1" t="str">
        <f>_xlfn.XLOOKUP(LabLookup[[#This Row],[TopicID]],topics!I:I,topics!E:E)</f>
        <v>Y8.Science</v>
      </c>
      <c r="E226" s="4">
        <v>8</v>
      </c>
      <c r="F226" s="3" t="s">
        <v>13</v>
      </c>
      <c r="G226" s="3">
        <v>2</v>
      </c>
      <c r="H226" s="3">
        <v>3</v>
      </c>
      <c r="I226" s="5">
        <v>1</v>
      </c>
      <c r="J226"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8C2</v>
      </c>
      <c r="K226"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8C2.3</v>
      </c>
      <c r="L226"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8C2.3.1</v>
      </c>
      <c r="M226" s="4" t="str">
        <f>IF(ISERROR(_xlfn.XLOOKUP(LabLookup[[#This Row],[TopicID]],TopicLookup[TopicID],TopicLookup[TopicTitle])),"",_xlfn.XLOOKUP(LabLookup[[#This Row],[TopicID]],TopicLookup[TopicID],TopicLookup[TopicTitle]))</f>
        <v>Chemical Reactions</v>
      </c>
      <c r="N226" s="5" t="str">
        <f>IF(ISERROR(_xlfn.XLOOKUP(LabLookup[[#This Row],[LessonID]],LessonLookup[LessonID],LessonLookup[LessonTitle])),"",_xlfn.XLOOKUP(LabLookup[[#This Row],[LessonID]],LessonLookup[LessonID],LessonLookup[LessonTitle]))</f>
        <v>Oxidation of metals</v>
      </c>
      <c r="O226" s="8" t="s">
        <v>2375</v>
      </c>
      <c r="P226" s="7"/>
      <c r="Q226" s="8" t="s">
        <v>2710</v>
      </c>
      <c r="R226" s="2" t="s">
        <v>2711</v>
      </c>
      <c r="S226" s="2" t="s">
        <v>2712</v>
      </c>
    </row>
    <row r="227" spans="1:19" ht="14.65" customHeight="1" x14ac:dyDescent="0.25">
      <c r="A227" s="7" t="str">
        <f>_xlfn.XLOOKUP(LabLookup[[#This Row],[TopicID]],TopicLookup[TopicID],TopicLookup[SyllabusSubject])</f>
        <v>Science</v>
      </c>
      <c r="B227" s="5">
        <f>_xlfn.XLOOKUP(LabLookup[[#This Row],[TopicID]],TopicLookup[TopicID],TopicLookup[SyllabusKeyStage])</f>
        <v>3</v>
      </c>
      <c r="C227" s="1" t="str">
        <f>_xlfn.XLOOKUP(LabLookup[[#This Row],[TopicID]],topics!I:I,topics!D:D)</f>
        <v>KS3.Science</v>
      </c>
      <c r="D227" s="1" t="str">
        <f>_xlfn.XLOOKUP(LabLookup[[#This Row],[TopicID]],topics!I:I,topics!E:E)</f>
        <v>Y8.Science</v>
      </c>
      <c r="E227" s="4">
        <v>8</v>
      </c>
      <c r="F227" s="3" t="s">
        <v>13</v>
      </c>
      <c r="G227" s="3">
        <v>2</v>
      </c>
      <c r="H227" s="3">
        <v>4</v>
      </c>
      <c r="I227" s="5">
        <v>1</v>
      </c>
      <c r="J227"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8C2</v>
      </c>
      <c r="K227"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8C2.4</v>
      </c>
      <c r="L227"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8C2.4.1</v>
      </c>
      <c r="M227" s="4" t="str">
        <f>IF(ISERROR(_xlfn.XLOOKUP(LabLookup[[#This Row],[TopicID]],TopicLookup[TopicID],TopicLookup[TopicTitle])),"",_xlfn.XLOOKUP(LabLookup[[#This Row],[TopicID]],TopicLookup[TopicID],TopicLookup[TopicTitle]))</f>
        <v>Chemical Reactions</v>
      </c>
      <c r="N227" s="5" t="str">
        <f>IF(ISERROR(_xlfn.XLOOKUP(LabLookup[[#This Row],[LessonID]],LessonLookup[LessonID],LessonLookup[LessonTitle])),"",_xlfn.XLOOKUP(LabLookup[[#This Row],[LessonID]],LessonLookup[LessonID],LessonLookup[LessonTitle]))</f>
        <v>Corrosion and Prevention</v>
      </c>
      <c r="O227" s="8" t="s">
        <v>2375</v>
      </c>
      <c r="P227" s="7"/>
      <c r="Q227" s="8" t="s">
        <v>2713</v>
      </c>
      <c r="R227" s="2" t="s">
        <v>2714</v>
      </c>
      <c r="S227" s="2" t="s">
        <v>2715</v>
      </c>
    </row>
    <row r="228" spans="1:19" ht="14.65" customHeight="1" x14ac:dyDescent="0.25">
      <c r="A228" s="7" t="str">
        <f>_xlfn.XLOOKUP(LabLookup[[#This Row],[TopicID]],TopicLookup[TopicID],TopicLookup[SyllabusSubject])</f>
        <v>Science</v>
      </c>
      <c r="B228" s="5">
        <f>_xlfn.XLOOKUP(LabLookup[[#This Row],[TopicID]],TopicLookup[TopicID],TopicLookup[SyllabusKeyStage])</f>
        <v>3</v>
      </c>
      <c r="C228" s="1" t="str">
        <f>_xlfn.XLOOKUP(LabLookup[[#This Row],[TopicID]],topics!I:I,topics!D:D)</f>
        <v>KS3.Science</v>
      </c>
      <c r="D228" s="1" t="str">
        <f>_xlfn.XLOOKUP(LabLookup[[#This Row],[TopicID]],topics!I:I,topics!E:E)</f>
        <v>Y8.Science</v>
      </c>
      <c r="E228" s="4">
        <v>8</v>
      </c>
      <c r="F228" s="3" t="s">
        <v>13</v>
      </c>
      <c r="G228" s="3">
        <v>2</v>
      </c>
      <c r="H228" s="3">
        <v>5</v>
      </c>
      <c r="I228" s="5">
        <v>1</v>
      </c>
      <c r="J228"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8C2</v>
      </c>
      <c r="K228"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8C2.5</v>
      </c>
      <c r="L228"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8C2.5.1</v>
      </c>
      <c r="M228" s="4" t="str">
        <f>IF(ISERROR(_xlfn.XLOOKUP(LabLookup[[#This Row],[TopicID]],TopicLookup[TopicID],TopicLookup[TopicTitle])),"",_xlfn.XLOOKUP(LabLookup[[#This Row],[TopicID]],TopicLookup[TopicID],TopicLookup[TopicTitle]))</f>
        <v>Chemical Reactions</v>
      </c>
      <c r="N228" s="5" t="str">
        <f>IF(ISERROR(_xlfn.XLOOKUP(LabLookup[[#This Row],[LessonID]],LessonLookup[LessonID],LessonLookup[LessonTitle])),"",_xlfn.XLOOKUP(LabLookup[[#This Row],[LessonID]],LessonLookup[LessonID],LessonLookup[LessonTitle]))</f>
        <v>Displacement reactions</v>
      </c>
      <c r="O228" s="8" t="s">
        <v>2375</v>
      </c>
      <c r="P228" s="7"/>
      <c r="Q228" s="8" t="s">
        <v>2716</v>
      </c>
      <c r="R228" s="2" t="s">
        <v>2717</v>
      </c>
      <c r="S228" s="2" t="s">
        <v>2718</v>
      </c>
    </row>
    <row r="229" spans="1:19" ht="14.65" customHeight="1" x14ac:dyDescent="0.25">
      <c r="A229" s="7" t="str">
        <f>_xlfn.XLOOKUP(LabLookup[[#This Row],[TopicID]],TopicLookup[TopicID],TopicLookup[SyllabusSubject])</f>
        <v>Science</v>
      </c>
      <c r="B229" s="18">
        <f>_xlfn.XLOOKUP(LabLookup[[#This Row],[TopicID]],TopicLookup[TopicID],TopicLookup[SyllabusKeyStage])</f>
        <v>3</v>
      </c>
      <c r="C229" s="26" t="str">
        <f>_xlfn.XLOOKUP(LabLookup[[#This Row],[TopicID]],topics!I:I,topics!D:D)</f>
        <v>KS3.Science</v>
      </c>
      <c r="D229" s="26" t="str">
        <f>_xlfn.XLOOKUP(LabLookup[[#This Row],[TopicID]],topics!I:I,topics!E:E)</f>
        <v>Y8.Science</v>
      </c>
      <c r="E229" s="4">
        <v>8</v>
      </c>
      <c r="F229" s="3" t="s">
        <v>13</v>
      </c>
      <c r="G229" s="3">
        <v>2</v>
      </c>
      <c r="H229" s="3">
        <v>5</v>
      </c>
      <c r="I229" s="5" t="s">
        <v>9</v>
      </c>
      <c r="J229" s="29"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8C2</v>
      </c>
      <c r="K229" s="30"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8C2.5</v>
      </c>
      <c r="L229" s="31"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8C2.5.2</v>
      </c>
      <c r="M229" s="19" t="str">
        <f>IF(ISERROR(_xlfn.XLOOKUP(LabLookup[[#This Row],[TopicID]],TopicLookup[TopicID],TopicLookup[TopicTitle])),"",_xlfn.XLOOKUP(LabLookup[[#This Row],[TopicID]],TopicLookup[TopicID],TopicLookup[TopicTitle]))</f>
        <v>Chemical Reactions</v>
      </c>
      <c r="N229" s="20" t="str">
        <f>IF(ISERROR(_xlfn.XLOOKUP(LabLookup[[#This Row],[LessonID]],LessonLookup[LessonID],LessonLookup[LessonTitle])),"",_xlfn.XLOOKUP(LabLookup[[#This Row],[LessonID]],LessonLookup[LessonID],LessonLookup[LessonTitle]))</f>
        <v>Displacement reactions</v>
      </c>
      <c r="O229" s="4" t="s">
        <v>2375</v>
      </c>
      <c r="P229" s="5"/>
      <c r="Q229" s="4" t="s">
        <v>2719</v>
      </c>
      <c r="S229" s="2" t="s">
        <v>2720</v>
      </c>
    </row>
    <row r="230" spans="1:19" ht="14.65" customHeight="1" x14ac:dyDescent="0.25">
      <c r="A230" s="7" t="str">
        <f>_xlfn.XLOOKUP(LabLookup[[#This Row],[TopicID]],TopicLookup[TopicID],TopicLookup[SyllabusSubject])</f>
        <v>Science</v>
      </c>
      <c r="B230" s="18">
        <f>_xlfn.XLOOKUP(LabLookup[[#This Row],[TopicID]],TopicLookup[TopicID],TopicLookup[SyllabusKeyStage])</f>
        <v>3</v>
      </c>
      <c r="C230" s="26" t="str">
        <f>_xlfn.XLOOKUP(LabLookup[[#This Row],[TopicID]],topics!I:I,topics!D:D)</f>
        <v>KS3.Science</v>
      </c>
      <c r="D230" s="26" t="str">
        <f>_xlfn.XLOOKUP(LabLookup[[#This Row],[TopicID]],topics!I:I,topics!E:E)</f>
        <v>Y8.Science</v>
      </c>
      <c r="E230" s="4">
        <v>8</v>
      </c>
      <c r="F230" s="3" t="s">
        <v>13</v>
      </c>
      <c r="G230" s="3">
        <v>2</v>
      </c>
      <c r="H230" s="3">
        <v>5</v>
      </c>
      <c r="I230" s="5" t="s">
        <v>11</v>
      </c>
      <c r="J230" s="29"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8C2</v>
      </c>
      <c r="K230" s="30"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8C2.5</v>
      </c>
      <c r="L230" s="31"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8C2.5.3</v>
      </c>
      <c r="M230" s="19" t="str">
        <f>IF(ISERROR(_xlfn.XLOOKUP(LabLookup[[#This Row],[TopicID]],TopicLookup[TopicID],TopicLookup[TopicTitle])),"",_xlfn.XLOOKUP(LabLookup[[#This Row],[TopicID]],TopicLookup[TopicID],TopicLookup[TopicTitle]))</f>
        <v>Chemical Reactions</v>
      </c>
      <c r="N230" s="20" t="str">
        <f>IF(ISERROR(_xlfn.XLOOKUP(LabLookup[[#This Row],[LessonID]],LessonLookup[LessonID],LessonLookup[LessonTitle])),"",_xlfn.XLOOKUP(LabLookup[[#This Row],[LessonID]],LessonLookup[LessonID],LessonLookup[LessonTitle]))</f>
        <v>Displacement reactions</v>
      </c>
      <c r="O230" s="4"/>
      <c r="P230" s="5" t="s">
        <v>2375</v>
      </c>
      <c r="Q230" s="4" t="s">
        <v>2721</v>
      </c>
      <c r="S230" s="2" t="s">
        <v>2722</v>
      </c>
    </row>
    <row r="231" spans="1:19" ht="14.65" customHeight="1" x14ac:dyDescent="0.25">
      <c r="A231" s="7" t="str">
        <f>_xlfn.XLOOKUP(LabLookup[[#This Row],[TopicID]],TopicLookup[TopicID],TopicLookup[SyllabusSubject])</f>
        <v>Science</v>
      </c>
      <c r="B231" s="5">
        <f>_xlfn.XLOOKUP(LabLookup[[#This Row],[TopicID]],TopicLookup[TopicID],TopicLookup[SyllabusKeyStage])</f>
        <v>3</v>
      </c>
      <c r="C231" s="1" t="str">
        <f>_xlfn.XLOOKUP(LabLookup[[#This Row],[TopicID]],topics!I:I,topics!D:D)</f>
        <v>KS3.Science</v>
      </c>
      <c r="D231" s="1" t="str">
        <f>_xlfn.XLOOKUP(LabLookup[[#This Row],[TopicID]],topics!I:I,topics!E:E)</f>
        <v>Y8.Science</v>
      </c>
      <c r="E231" s="4">
        <v>8</v>
      </c>
      <c r="F231" s="3" t="s">
        <v>13</v>
      </c>
      <c r="G231" s="3">
        <v>2</v>
      </c>
      <c r="H231" s="3">
        <v>6</v>
      </c>
      <c r="I231" s="5">
        <v>1</v>
      </c>
      <c r="J231"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8C2</v>
      </c>
      <c r="K231"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8C2.6</v>
      </c>
      <c r="L231"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8C2.6.1</v>
      </c>
      <c r="M231" s="4" t="str">
        <f>IF(ISERROR(_xlfn.XLOOKUP(LabLookup[[#This Row],[TopicID]],TopicLookup[TopicID],TopicLookup[TopicTitle])),"",_xlfn.XLOOKUP(LabLookup[[#This Row],[TopicID]],TopicLookup[TopicID],TopicLookup[TopicTitle]))</f>
        <v>Chemical Reactions</v>
      </c>
      <c r="N231" s="5" t="str">
        <f>IF(ISERROR(_xlfn.XLOOKUP(LabLookup[[#This Row],[LessonID]],LessonLookup[LessonID],LessonLookup[LessonTitle])),"",_xlfn.XLOOKUP(LabLookup[[#This Row],[LessonID]],LessonLookup[LessonID],LessonLookup[LessonTitle]))</f>
        <v>Reactions of alkali metals</v>
      </c>
      <c r="O231" s="8"/>
      <c r="P231" s="7" t="s">
        <v>2375</v>
      </c>
      <c r="Q231" s="8" t="s">
        <v>2723</v>
      </c>
      <c r="R231" s="2" t="s">
        <v>2724</v>
      </c>
      <c r="S231" s="2" t="s">
        <v>2725</v>
      </c>
    </row>
    <row r="232" spans="1:19" ht="14.65" customHeight="1" x14ac:dyDescent="0.25">
      <c r="A232" s="7" t="str">
        <f>_xlfn.XLOOKUP(LabLookup[[#This Row],[TopicID]],TopicLookup[TopicID],TopicLookup[SyllabusSubject])</f>
        <v>Science</v>
      </c>
      <c r="B232" s="5">
        <f>_xlfn.XLOOKUP(LabLookup[[#This Row],[TopicID]],TopicLookup[TopicID],TopicLookup[SyllabusKeyStage])</f>
        <v>3</v>
      </c>
      <c r="C232" s="1" t="str">
        <f>_xlfn.XLOOKUP(LabLookup[[#This Row],[TopicID]],topics!I:I,topics!D:D)</f>
        <v>KS3.Science</v>
      </c>
      <c r="D232" s="1" t="str">
        <f>_xlfn.XLOOKUP(LabLookup[[#This Row],[TopicID]],topics!I:I,topics!E:E)</f>
        <v>Y8.Science</v>
      </c>
      <c r="E232" s="4">
        <v>8</v>
      </c>
      <c r="F232" s="3" t="s">
        <v>13</v>
      </c>
      <c r="G232" s="3">
        <v>3</v>
      </c>
      <c r="H232" s="3">
        <v>1</v>
      </c>
      <c r="I232" s="5">
        <v>1</v>
      </c>
      <c r="J232"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8C3</v>
      </c>
      <c r="K232"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8C3.1</v>
      </c>
      <c r="L232"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8C3.1.1</v>
      </c>
      <c r="M232" s="4" t="str">
        <f>IF(ISERROR(_xlfn.XLOOKUP(LabLookup[[#This Row],[TopicID]],TopicLookup[TopicID],TopicLookup[TopicTitle])),"",_xlfn.XLOOKUP(LabLookup[[#This Row],[TopicID]],TopicLookup[TopicID],TopicLookup[TopicTitle]))</f>
        <v>Atmosphere And The Environment</v>
      </c>
      <c r="N232" s="5" t="str">
        <f>IF(ISERROR(_xlfn.XLOOKUP(LabLookup[[#This Row],[LessonID]],LessonLookup[LessonID],LessonLookup[LessonTitle])),"",_xlfn.XLOOKUP(LabLookup[[#This Row],[LessonID]],LessonLookup[LessonID],LessonLookup[LessonTitle]))</f>
        <v>Earth’s Atmosphere:  Now &amp; Then</v>
      </c>
      <c r="O232" s="8"/>
      <c r="P232" s="7"/>
      <c r="Q232" s="8"/>
    </row>
    <row r="233" spans="1:19" ht="14.65" customHeight="1" x14ac:dyDescent="0.25">
      <c r="A233" s="7" t="str">
        <f>_xlfn.XLOOKUP(LabLookup[[#This Row],[TopicID]],TopicLookup[TopicID],TopicLookup[SyllabusSubject])</f>
        <v>Science</v>
      </c>
      <c r="B233" s="5">
        <f>_xlfn.XLOOKUP(LabLookup[[#This Row],[TopicID]],TopicLookup[TopicID],TopicLookup[SyllabusKeyStage])</f>
        <v>3</v>
      </c>
      <c r="C233" s="1" t="str">
        <f>_xlfn.XLOOKUP(LabLookup[[#This Row],[TopicID]],topics!I:I,topics!D:D)</f>
        <v>KS3.Science</v>
      </c>
      <c r="D233" s="1" t="str">
        <f>_xlfn.XLOOKUP(LabLookup[[#This Row],[TopicID]],topics!I:I,topics!E:E)</f>
        <v>Y8.Science</v>
      </c>
      <c r="E233" s="4">
        <v>8</v>
      </c>
      <c r="F233" s="3" t="s">
        <v>13</v>
      </c>
      <c r="G233" s="3">
        <v>3</v>
      </c>
      <c r="H233" s="3">
        <v>2</v>
      </c>
      <c r="I233" s="5">
        <v>1</v>
      </c>
      <c r="J233"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8C3</v>
      </c>
      <c r="K233"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8C3.2</v>
      </c>
      <c r="L233"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8C3.2.1</v>
      </c>
      <c r="M233" s="4" t="str">
        <f>IF(ISERROR(_xlfn.XLOOKUP(LabLookup[[#This Row],[TopicID]],TopicLookup[TopicID],TopicLookup[TopicTitle])),"",_xlfn.XLOOKUP(LabLookup[[#This Row],[TopicID]],TopicLookup[TopicID],TopicLookup[TopicTitle]))</f>
        <v>Atmosphere And The Environment</v>
      </c>
      <c r="N233" s="5" t="str">
        <f>IF(ISERROR(_xlfn.XLOOKUP(LabLookup[[#This Row],[LessonID]],LessonLookup[LessonID],LessonLookup[LessonTitle])),"",_xlfn.XLOOKUP(LabLookup[[#This Row],[LessonID]],LessonLookup[LessonID],LessonLookup[LessonTitle]))</f>
        <v>Acid Rain</v>
      </c>
      <c r="O233" s="8"/>
      <c r="P233" s="7"/>
      <c r="Q233" s="8"/>
    </row>
    <row r="234" spans="1:19" ht="14.65" customHeight="1" x14ac:dyDescent="0.25">
      <c r="A234" s="7" t="str">
        <f>_xlfn.XLOOKUP(LabLookup[[#This Row],[TopicID]],TopicLookup[TopicID],TopicLookup[SyllabusSubject])</f>
        <v>Science</v>
      </c>
      <c r="B234" s="5">
        <f>_xlfn.XLOOKUP(LabLookup[[#This Row],[TopicID]],TopicLookup[TopicID],TopicLookup[SyllabusKeyStage])</f>
        <v>3</v>
      </c>
      <c r="C234" s="1" t="str">
        <f>_xlfn.XLOOKUP(LabLookup[[#This Row],[TopicID]],topics!I:I,topics!D:D)</f>
        <v>KS3.Science</v>
      </c>
      <c r="D234" s="1" t="str">
        <f>_xlfn.XLOOKUP(LabLookup[[#This Row],[TopicID]],topics!I:I,topics!E:E)</f>
        <v>Y8.Science</v>
      </c>
      <c r="E234" s="4">
        <v>8</v>
      </c>
      <c r="F234" s="3" t="s">
        <v>13</v>
      </c>
      <c r="G234" s="3">
        <v>3</v>
      </c>
      <c r="H234" s="3">
        <v>3</v>
      </c>
      <c r="I234" s="5">
        <v>1</v>
      </c>
      <c r="J234"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8C3</v>
      </c>
      <c r="K234"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8C3.3</v>
      </c>
      <c r="L234"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8C3.3.1</v>
      </c>
      <c r="M234" s="4" t="str">
        <f>IF(ISERROR(_xlfn.XLOOKUP(LabLookup[[#This Row],[TopicID]],TopicLookup[TopicID],TopicLookup[TopicTitle])),"",_xlfn.XLOOKUP(LabLookup[[#This Row],[TopicID]],TopicLookup[TopicID],TopicLookup[TopicTitle]))</f>
        <v>Atmosphere And The Environment</v>
      </c>
      <c r="N234" s="5" t="str">
        <f>IF(ISERROR(_xlfn.XLOOKUP(LabLookup[[#This Row],[LessonID]],LessonLookup[LessonID],LessonLookup[LessonTitle])),"",_xlfn.XLOOKUP(LabLookup[[#This Row],[LessonID]],LessonLookup[LessonID],LessonLookup[LessonTitle]))</f>
        <v>Global Warming</v>
      </c>
      <c r="O234" s="8"/>
      <c r="P234" s="7"/>
      <c r="Q234" s="8"/>
    </row>
    <row r="235" spans="1:19" ht="14.65" customHeight="1" x14ac:dyDescent="0.25">
      <c r="A235" s="7" t="str">
        <f>_xlfn.XLOOKUP(LabLookup[[#This Row],[TopicID]],TopicLookup[TopicID],TopicLookup[SyllabusSubject])</f>
        <v>Science</v>
      </c>
      <c r="B235" s="5">
        <f>_xlfn.XLOOKUP(LabLookup[[#This Row],[TopicID]],TopicLookup[TopicID],TopicLookup[SyllabusKeyStage])</f>
        <v>3</v>
      </c>
      <c r="C235" s="1" t="str">
        <f>_xlfn.XLOOKUP(LabLookup[[#This Row],[TopicID]],topics!I:I,topics!D:D)</f>
        <v>KS3.Science</v>
      </c>
      <c r="D235" s="1" t="str">
        <f>_xlfn.XLOOKUP(LabLookup[[#This Row],[TopicID]],topics!I:I,topics!E:E)</f>
        <v>Y8.Science</v>
      </c>
      <c r="E235" s="4">
        <v>8</v>
      </c>
      <c r="F235" s="3" t="s">
        <v>13</v>
      </c>
      <c r="G235" s="3">
        <v>3</v>
      </c>
      <c r="H235" s="3">
        <v>4</v>
      </c>
      <c r="I235" s="5">
        <v>1</v>
      </c>
      <c r="J235"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8C3</v>
      </c>
      <c r="K235"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8C3.4</v>
      </c>
      <c r="L235"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8C3.4.1</v>
      </c>
      <c r="M235" s="4" t="str">
        <f>IF(ISERROR(_xlfn.XLOOKUP(LabLookup[[#This Row],[TopicID]],TopicLookup[TopicID],TopicLookup[TopicTitle])),"",_xlfn.XLOOKUP(LabLookup[[#This Row],[TopicID]],TopicLookup[TopicID],TopicLookup[TopicTitle]))</f>
        <v>Atmosphere And The Environment</v>
      </c>
      <c r="N235" s="5" t="str">
        <f>IF(ISERROR(_xlfn.XLOOKUP(LabLookup[[#This Row],[LessonID]],LessonLookup[LessonID],LessonLookup[LessonTitle])),"",_xlfn.XLOOKUP(LabLookup[[#This Row],[LessonID]],LessonLookup[LessonID],LessonLookup[LessonTitle]))</f>
        <v>Air Pollution</v>
      </c>
      <c r="O235" s="8"/>
      <c r="P235" s="7"/>
      <c r="Q235" s="8"/>
    </row>
    <row r="236" spans="1:19" ht="14.65" customHeight="1" x14ac:dyDescent="0.25">
      <c r="A236" s="7" t="str">
        <f>_xlfn.XLOOKUP(LabLookup[[#This Row],[TopicID]],TopicLookup[TopicID],TopicLookup[SyllabusSubject])</f>
        <v>Science</v>
      </c>
      <c r="B236" s="5">
        <f>_xlfn.XLOOKUP(LabLookup[[#This Row],[TopicID]],TopicLookup[TopicID],TopicLookup[SyllabusKeyStage])</f>
        <v>3</v>
      </c>
      <c r="C236" s="1" t="str">
        <f>_xlfn.XLOOKUP(LabLookup[[#This Row],[TopicID]],topics!I:I,topics!D:D)</f>
        <v>KS3.Science</v>
      </c>
      <c r="D236" s="1" t="str">
        <f>_xlfn.XLOOKUP(LabLookup[[#This Row],[TopicID]],topics!I:I,topics!E:E)</f>
        <v>Y8.Science</v>
      </c>
      <c r="E236" s="4">
        <v>8</v>
      </c>
      <c r="F236" s="3" t="s">
        <v>13</v>
      </c>
      <c r="G236" s="3">
        <v>3</v>
      </c>
      <c r="H236" s="3">
        <v>5</v>
      </c>
      <c r="I236" s="5">
        <v>1</v>
      </c>
      <c r="J236"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8C3</v>
      </c>
      <c r="K236"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8C3.5</v>
      </c>
      <c r="L236"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8C3.5.1</v>
      </c>
      <c r="M236" s="4" t="str">
        <f>IF(ISERROR(_xlfn.XLOOKUP(LabLookup[[#This Row],[TopicID]],TopicLookup[TopicID],TopicLookup[TopicTitle])),"",_xlfn.XLOOKUP(LabLookup[[#This Row],[TopicID]],TopicLookup[TopicID],TopicLookup[TopicTitle]))</f>
        <v>Atmosphere And The Environment</v>
      </c>
      <c r="N236" s="5" t="str">
        <f>IF(ISERROR(_xlfn.XLOOKUP(LabLookup[[#This Row],[LessonID]],LessonLookup[LessonID],LessonLookup[LessonTitle])),"",_xlfn.XLOOKUP(LabLookup[[#This Row],[LessonID]],LessonLookup[LessonID],LessonLookup[LessonTitle]))</f>
        <v>Soil Pollution</v>
      </c>
      <c r="O236" s="8"/>
      <c r="P236" s="7"/>
      <c r="Q236" s="8"/>
    </row>
    <row r="237" spans="1:19" ht="14.65" customHeight="1" x14ac:dyDescent="0.25">
      <c r="A237" s="7" t="str">
        <f>_xlfn.XLOOKUP(LabLookup[[#This Row],[TopicID]],TopicLookup[TopicID],TopicLookup[SyllabusSubject])</f>
        <v>Science</v>
      </c>
      <c r="B237" s="5">
        <f>_xlfn.XLOOKUP(LabLookup[[#This Row],[TopicID]],TopicLookup[TopicID],TopicLookup[SyllabusKeyStage])</f>
        <v>3</v>
      </c>
      <c r="C237" s="1" t="str">
        <f>_xlfn.XLOOKUP(LabLookup[[#This Row],[TopicID]],topics!I:I,topics!D:D)</f>
        <v>KS3.Science</v>
      </c>
      <c r="D237" s="1" t="str">
        <f>_xlfn.XLOOKUP(LabLookup[[#This Row],[TopicID]],topics!I:I,topics!E:E)</f>
        <v>Y8.Science</v>
      </c>
      <c r="E237" s="4">
        <v>8</v>
      </c>
      <c r="F237" s="3" t="s">
        <v>13</v>
      </c>
      <c r="G237" s="3">
        <v>3</v>
      </c>
      <c r="H237" s="3">
        <v>6</v>
      </c>
      <c r="I237" s="5">
        <v>1</v>
      </c>
      <c r="J237"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8C3</v>
      </c>
      <c r="K237"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8C3.6</v>
      </c>
      <c r="L237"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8C3.6.1</v>
      </c>
      <c r="M237" s="4" t="str">
        <f>IF(ISERROR(_xlfn.XLOOKUP(LabLookup[[#This Row],[TopicID]],TopicLookup[TopicID],TopicLookup[TopicTitle])),"",_xlfn.XLOOKUP(LabLookup[[#This Row],[TopicID]],TopicLookup[TopicID],TopicLookup[TopicTitle]))</f>
        <v>Atmosphere And The Environment</v>
      </c>
      <c r="N237" s="5" t="str">
        <f>IF(ISERROR(_xlfn.XLOOKUP(LabLookup[[#This Row],[LessonID]],LessonLookup[LessonID],LessonLookup[LessonTitle])),"",_xlfn.XLOOKUP(LabLookup[[#This Row],[LessonID]],LessonLookup[LessonID],LessonLookup[LessonTitle]))</f>
        <v>Water Pollution</v>
      </c>
      <c r="O237" s="8"/>
      <c r="P237" s="7"/>
      <c r="Q237" s="8"/>
    </row>
    <row r="238" spans="1:19" ht="14.65" customHeight="1" x14ac:dyDescent="0.25">
      <c r="A238" s="7" t="str">
        <f>_xlfn.XLOOKUP(LabLookup[[#This Row],[TopicID]],TopicLookup[TopicID],TopicLookup[SyllabusSubject])</f>
        <v>Science</v>
      </c>
      <c r="B238" s="5">
        <f>_xlfn.XLOOKUP(LabLookup[[#This Row],[TopicID]],TopicLookup[TopicID],TopicLookup[SyllabusKeyStage])</f>
        <v>3</v>
      </c>
      <c r="C238" s="1" t="str">
        <f>_xlfn.XLOOKUP(LabLookup[[#This Row],[TopicID]],topics!I:I,topics!D:D)</f>
        <v>KS3.Science</v>
      </c>
      <c r="D238" s="1" t="str">
        <f>_xlfn.XLOOKUP(LabLookup[[#This Row],[TopicID]],topics!I:I,topics!E:E)</f>
        <v>Y8.Science</v>
      </c>
      <c r="E238" s="4">
        <v>8</v>
      </c>
      <c r="F238" s="3" t="s">
        <v>13</v>
      </c>
      <c r="G238" s="3">
        <v>3</v>
      </c>
      <c r="H238" s="3">
        <v>7</v>
      </c>
      <c r="I238" s="5">
        <v>1</v>
      </c>
      <c r="J238"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8C3</v>
      </c>
      <c r="K238"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8C3.7</v>
      </c>
      <c r="L238"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8C3.7.1</v>
      </c>
      <c r="M238" s="4" t="str">
        <f>IF(ISERROR(_xlfn.XLOOKUP(LabLookup[[#This Row],[TopicID]],TopicLookup[TopicID],TopicLookup[TopicTitle])),"",_xlfn.XLOOKUP(LabLookup[[#This Row],[TopicID]],TopicLookup[TopicID],TopicLookup[TopicTitle]))</f>
        <v>Atmosphere And The Environment</v>
      </c>
      <c r="N238" s="5" t="str">
        <f>IF(ISERROR(_xlfn.XLOOKUP(LabLookup[[#This Row],[LessonID]],LessonLookup[LessonID],LessonLookup[LessonTitle])),"",_xlfn.XLOOKUP(LabLookup[[#This Row],[LessonID]],LessonLookup[LessonID],LessonLookup[LessonTitle]))</f>
        <v>Report Writing</v>
      </c>
      <c r="O238" s="8"/>
      <c r="P238" s="7"/>
      <c r="Q238" s="8"/>
    </row>
    <row r="239" spans="1:19" ht="14.65" customHeight="1" x14ac:dyDescent="0.25">
      <c r="A239" s="7" t="str">
        <f>_xlfn.XLOOKUP(LabLookup[[#This Row],[TopicID]],TopicLookup[TopicID],TopicLookup[SyllabusSubject])</f>
        <v>Science</v>
      </c>
      <c r="B239" s="5">
        <f>_xlfn.XLOOKUP(LabLookup[[#This Row],[TopicID]],TopicLookup[TopicID],TopicLookup[SyllabusKeyStage])</f>
        <v>3</v>
      </c>
      <c r="C239" s="1" t="str">
        <f>_xlfn.XLOOKUP(LabLookup[[#This Row],[TopicID]],topics!I:I,topics!D:D)</f>
        <v>KS3.Science</v>
      </c>
      <c r="D239" s="1" t="str">
        <f>_xlfn.XLOOKUP(LabLookup[[#This Row],[TopicID]],topics!I:I,topics!E:E)</f>
        <v>Y8.Science</v>
      </c>
      <c r="E239" s="4">
        <v>8</v>
      </c>
      <c r="F239" s="3" t="s">
        <v>13</v>
      </c>
      <c r="G239" s="3">
        <v>3</v>
      </c>
      <c r="H239" s="3">
        <v>8</v>
      </c>
      <c r="I239" s="5">
        <v>1</v>
      </c>
      <c r="J239"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8C3</v>
      </c>
      <c r="K239"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8C3.8</v>
      </c>
      <c r="L239"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8C3.8.1</v>
      </c>
      <c r="M239" s="4" t="str">
        <f>IF(ISERROR(_xlfn.XLOOKUP(LabLookup[[#This Row],[TopicID]],TopicLookup[TopicID],TopicLookup[TopicTitle])),"",_xlfn.XLOOKUP(LabLookup[[#This Row],[TopicID]],TopicLookup[TopicID],TopicLookup[TopicTitle]))</f>
        <v>Atmosphere And The Environment</v>
      </c>
      <c r="N239" s="5" t="str">
        <f>IF(ISERROR(_xlfn.XLOOKUP(LabLookup[[#This Row],[LessonID]],LessonLookup[LessonID],LessonLookup[LessonTitle])),"",_xlfn.XLOOKUP(LabLookup[[#This Row],[LessonID]],LessonLookup[LessonID],LessonLookup[LessonTitle]))</f>
        <v>Report Writing &amp; Delivery</v>
      </c>
      <c r="O239" s="8"/>
      <c r="P239" s="7"/>
      <c r="Q239" s="8"/>
    </row>
    <row r="240" spans="1:19" ht="14.65" customHeight="1" x14ac:dyDescent="0.25">
      <c r="A240" s="7" t="str">
        <f>_xlfn.XLOOKUP(LabLookup[[#This Row],[TopicID]],TopicLookup[TopicID],TopicLookup[SyllabusSubject])</f>
        <v>Science</v>
      </c>
      <c r="B240" s="5">
        <f>_xlfn.XLOOKUP(LabLookup[[#This Row],[TopicID]],TopicLookup[TopicID],TopicLookup[SyllabusKeyStage])</f>
        <v>3</v>
      </c>
      <c r="C240" s="1" t="str">
        <f>_xlfn.XLOOKUP(LabLookup[[#This Row],[TopicID]],topics!I:I,topics!D:D)</f>
        <v>KS3.Science</v>
      </c>
      <c r="D240" s="1" t="str">
        <f>_xlfn.XLOOKUP(LabLookup[[#This Row],[TopicID]],topics!I:I,topics!E:E)</f>
        <v>Y8.Science</v>
      </c>
      <c r="E240" s="4">
        <v>8</v>
      </c>
      <c r="F240" s="3" t="s">
        <v>13</v>
      </c>
      <c r="G240" s="3">
        <v>3</v>
      </c>
      <c r="H240" s="3">
        <v>9</v>
      </c>
      <c r="I240" s="5">
        <v>1</v>
      </c>
      <c r="J240"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8C3</v>
      </c>
      <c r="K240"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8C3.9</v>
      </c>
      <c r="L240"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8C3.9.1</v>
      </c>
      <c r="M240" s="4" t="str">
        <f>IF(ISERROR(_xlfn.XLOOKUP(LabLookup[[#This Row],[TopicID]],TopicLookup[TopicID],TopicLookup[TopicTitle])),"",_xlfn.XLOOKUP(LabLookup[[#This Row],[TopicID]],TopicLookup[TopicID],TopicLookup[TopicTitle]))</f>
        <v>Atmosphere And The Environment</v>
      </c>
      <c r="N240" s="5" t="str">
        <f>IF(ISERROR(_xlfn.XLOOKUP(LabLookup[[#This Row],[LessonID]],LessonLookup[LessonID],LessonLookup[LessonTitle])),"",_xlfn.XLOOKUP(LabLookup[[#This Row],[LessonID]],LessonLookup[LessonID],LessonLookup[LessonTitle]))</f>
        <v>Report Delivery</v>
      </c>
      <c r="O240" s="8"/>
      <c r="P240" s="7"/>
      <c r="Q240" s="8"/>
    </row>
    <row r="241" spans="1:18" ht="14.65" customHeight="1" x14ac:dyDescent="0.25">
      <c r="A241" s="7" t="str">
        <f>_xlfn.XLOOKUP(LabLookup[[#This Row],[TopicID]],TopicLookup[TopicID],TopicLookup[SyllabusSubject])</f>
        <v>Science</v>
      </c>
      <c r="B241" s="5">
        <f>_xlfn.XLOOKUP(LabLookup[[#This Row],[TopicID]],TopicLookup[TopicID],TopicLookup[SyllabusKeyStage])</f>
        <v>3</v>
      </c>
      <c r="C241" s="1" t="str">
        <f>_xlfn.XLOOKUP(LabLookup[[#This Row],[TopicID]],topics!I:I,topics!D:D)</f>
        <v>KS3.Science</v>
      </c>
      <c r="D241" s="1" t="str">
        <f>_xlfn.XLOOKUP(LabLookup[[#This Row],[TopicID]],topics!I:I,topics!E:E)</f>
        <v>Y8.Science</v>
      </c>
      <c r="E241" s="4">
        <v>8</v>
      </c>
      <c r="F241" s="3" t="s">
        <v>13</v>
      </c>
      <c r="G241" s="3" t="s">
        <v>11</v>
      </c>
      <c r="H241" s="3">
        <v>10</v>
      </c>
      <c r="I241" s="5">
        <v>1</v>
      </c>
      <c r="J241"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8C3</v>
      </c>
      <c r="K241"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8C3.10</v>
      </c>
      <c r="L241"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8C3.10.1</v>
      </c>
      <c r="M241" s="4" t="str">
        <f>IF(ISERROR(_xlfn.XLOOKUP(LabLookup[[#This Row],[TopicID]],TopicLookup[TopicID],TopicLookup[TopicTitle])),"",_xlfn.XLOOKUP(LabLookup[[#This Row],[TopicID]],TopicLookup[TopicID],TopicLookup[TopicTitle]))</f>
        <v>Atmosphere And The Environment</v>
      </c>
      <c r="N241" s="5" t="str">
        <f>IF(ISERROR(_xlfn.XLOOKUP(LabLookup[[#This Row],[LessonID]],LessonLookup[LessonID],LessonLookup[LessonTitle])),"",_xlfn.XLOOKUP(LabLookup[[#This Row],[LessonID]],LessonLookup[LessonID],LessonLookup[LessonTitle]))</f>
        <v/>
      </c>
      <c r="O241" s="8"/>
      <c r="P241" s="7"/>
      <c r="Q241" s="8"/>
    </row>
    <row r="242" spans="1:18" ht="14.65" customHeight="1" x14ac:dyDescent="0.25">
      <c r="A242" s="7" t="str">
        <f>_xlfn.XLOOKUP(LabLookup[[#This Row],[TopicID]],TopicLookup[TopicID],TopicLookup[SyllabusSubject])</f>
        <v>Science</v>
      </c>
      <c r="B242" s="5">
        <f>_xlfn.XLOOKUP(LabLookup[[#This Row],[TopicID]],TopicLookup[TopicID],TopicLookup[SyllabusKeyStage])</f>
        <v>3</v>
      </c>
      <c r="C242" s="1" t="str">
        <f>_xlfn.XLOOKUP(LabLookup[[#This Row],[TopicID]],topics!I:I,topics!D:D)</f>
        <v>KS3.Science</v>
      </c>
      <c r="D242" s="1" t="str">
        <f>_xlfn.XLOOKUP(LabLookup[[#This Row],[TopicID]],topics!I:I,topics!E:E)</f>
        <v>Y8.Science</v>
      </c>
      <c r="E242" s="4">
        <v>8</v>
      </c>
      <c r="F242" s="3" t="s">
        <v>13</v>
      </c>
      <c r="G242" s="3">
        <v>4</v>
      </c>
      <c r="H242" s="3">
        <v>1</v>
      </c>
      <c r="I242" s="5">
        <v>1</v>
      </c>
      <c r="J242"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8C4</v>
      </c>
      <c r="K242"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8C4.1</v>
      </c>
      <c r="L242"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8C4.1.1</v>
      </c>
      <c r="M242" s="4" t="str">
        <f>IF(ISERROR(_xlfn.XLOOKUP(LabLookup[[#This Row],[TopicID]],TopicLookup[TopicID],TopicLookup[TopicTitle])),"",_xlfn.XLOOKUP(LabLookup[[#This Row],[TopicID]],TopicLookup[TopicID],TopicLookup[TopicTitle]))</f>
        <v>Limestone Cycle And Quarrying</v>
      </c>
      <c r="N242" s="5" t="str">
        <f>IF(ISERROR(_xlfn.XLOOKUP(LabLookup[[#This Row],[LessonID]],LessonLookup[LessonID],LessonLookup[LessonTitle])),"",_xlfn.XLOOKUP(LabLookup[[#This Row],[LessonID]],LessonLookup[LessonID],LessonLookup[LessonTitle]))</f>
        <v>Introduction to Limestone</v>
      </c>
      <c r="O242" s="8"/>
      <c r="P242" s="7"/>
      <c r="Q242" s="4" t="s">
        <v>2726</v>
      </c>
      <c r="R242" s="2" t="s">
        <v>2727</v>
      </c>
    </row>
    <row r="243" spans="1:18" ht="14.65" customHeight="1" x14ac:dyDescent="0.25">
      <c r="A243" s="7" t="str">
        <f>_xlfn.XLOOKUP(LabLookup[[#This Row],[TopicID]],TopicLookup[TopicID],TopicLookup[SyllabusSubject])</f>
        <v>Science</v>
      </c>
      <c r="B243" s="5">
        <f>_xlfn.XLOOKUP(LabLookup[[#This Row],[TopicID]],TopicLookup[TopicID],TopicLookup[SyllabusKeyStage])</f>
        <v>3</v>
      </c>
      <c r="C243" s="1" t="str">
        <f>_xlfn.XLOOKUP(LabLookup[[#This Row],[TopicID]],topics!I:I,topics!D:D)</f>
        <v>KS3.Science</v>
      </c>
      <c r="D243" s="1" t="str">
        <f>_xlfn.XLOOKUP(LabLookup[[#This Row],[TopicID]],topics!I:I,topics!E:E)</f>
        <v>Y8.Science</v>
      </c>
      <c r="E243" s="4">
        <v>8</v>
      </c>
      <c r="F243" s="3" t="s">
        <v>13</v>
      </c>
      <c r="G243" s="3">
        <v>4</v>
      </c>
      <c r="H243" s="3">
        <v>2</v>
      </c>
      <c r="I243" s="5">
        <v>1</v>
      </c>
      <c r="J243"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8C4</v>
      </c>
      <c r="K243"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8C4.2</v>
      </c>
      <c r="L243"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8C4.2.1</v>
      </c>
      <c r="M243" s="4" t="str">
        <f>IF(ISERROR(_xlfn.XLOOKUP(LabLookup[[#This Row],[TopicID]],TopicLookup[TopicID],TopicLookup[TopicTitle])),"",_xlfn.XLOOKUP(LabLookup[[#This Row],[TopicID]],TopicLookup[TopicID],TopicLookup[TopicTitle]))</f>
        <v>Limestone Cycle And Quarrying</v>
      </c>
      <c r="N243" s="5" t="str">
        <f>IF(ISERROR(_xlfn.XLOOKUP(LabLookup[[#This Row],[LessonID]],LessonLookup[LessonID],LessonLookup[LessonTitle])),"",_xlfn.XLOOKUP(LabLookup[[#This Row],[LessonID]],LessonLookup[LessonID],LessonLookup[LessonTitle]))</f>
        <v>Carbonates in limestone</v>
      </c>
      <c r="O243" s="8"/>
      <c r="P243" s="7"/>
      <c r="Q243" s="4" t="s">
        <v>2728</v>
      </c>
      <c r="R243" s="2" t="s">
        <v>2729</v>
      </c>
    </row>
    <row r="244" spans="1:18" ht="14.65" customHeight="1" x14ac:dyDescent="0.25">
      <c r="A244" s="7" t="str">
        <f>_xlfn.XLOOKUP(LabLookup[[#This Row],[TopicID]],TopicLookup[TopicID],TopicLookup[SyllabusSubject])</f>
        <v>Science</v>
      </c>
      <c r="B244" s="5">
        <f>_xlfn.XLOOKUP(LabLookup[[#This Row],[TopicID]],TopicLookup[TopicID],TopicLookup[SyllabusKeyStage])</f>
        <v>3</v>
      </c>
      <c r="C244" s="1" t="str">
        <f>_xlfn.XLOOKUP(LabLookup[[#This Row],[TopicID]],topics!I:I,topics!D:D)</f>
        <v>KS3.Science</v>
      </c>
      <c r="D244" s="1" t="str">
        <f>_xlfn.XLOOKUP(LabLookup[[#This Row],[TopicID]],topics!I:I,topics!E:E)</f>
        <v>Y8.Science</v>
      </c>
      <c r="E244" s="4">
        <v>8</v>
      </c>
      <c r="F244" s="3" t="s">
        <v>13</v>
      </c>
      <c r="G244" s="3">
        <v>4</v>
      </c>
      <c r="H244" s="3">
        <v>3</v>
      </c>
      <c r="I244" s="5">
        <v>1</v>
      </c>
      <c r="J244"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8C4</v>
      </c>
      <c r="K244"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8C4.3</v>
      </c>
      <c r="L244"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8C4.3.1</v>
      </c>
      <c r="M244" s="4" t="str">
        <f>IF(ISERROR(_xlfn.XLOOKUP(LabLookup[[#This Row],[TopicID]],TopicLookup[TopicID],TopicLookup[TopicTitle])),"",_xlfn.XLOOKUP(LabLookup[[#This Row],[TopicID]],TopicLookup[TopicID],TopicLookup[TopicTitle]))</f>
        <v>Limestone Cycle And Quarrying</v>
      </c>
      <c r="N244" s="5" t="str">
        <f>IF(ISERROR(_xlfn.XLOOKUP(LabLookup[[#This Row],[LessonID]],LessonLookup[LessonID],LessonLookup[LessonTitle])),"",_xlfn.XLOOKUP(LabLookup[[#This Row],[LessonID]],LessonLookup[LessonID],LessonLookup[LessonTitle]))</f>
        <v>Decomposing limestone</v>
      </c>
      <c r="O244" s="8"/>
      <c r="P244" s="7"/>
      <c r="Q244" s="8" t="s">
        <v>2730</v>
      </c>
      <c r="R244" s="12" t="s">
        <v>2731</v>
      </c>
    </row>
    <row r="245" spans="1:18" ht="14.65" customHeight="1" x14ac:dyDescent="0.25">
      <c r="A245" s="7" t="str">
        <f>_xlfn.XLOOKUP(LabLookup[[#This Row],[TopicID]],TopicLookup[TopicID],TopicLookup[SyllabusSubject])</f>
        <v>Science</v>
      </c>
      <c r="B245" s="5">
        <f>_xlfn.XLOOKUP(LabLookup[[#This Row],[TopicID]],TopicLookup[TopicID],TopicLookup[SyllabusKeyStage])</f>
        <v>3</v>
      </c>
      <c r="C245" s="1" t="str">
        <f>_xlfn.XLOOKUP(LabLookup[[#This Row],[TopicID]],topics!I:I,topics!D:D)</f>
        <v>KS3.Science</v>
      </c>
      <c r="D245" s="1" t="str">
        <f>_xlfn.XLOOKUP(LabLookup[[#This Row],[TopicID]],topics!I:I,topics!E:E)</f>
        <v>Y8.Science</v>
      </c>
      <c r="E245" s="4">
        <v>8</v>
      </c>
      <c r="F245" s="3" t="s">
        <v>13</v>
      </c>
      <c r="G245" s="3">
        <v>4</v>
      </c>
      <c r="H245" s="3">
        <v>4</v>
      </c>
      <c r="I245" s="5">
        <v>1</v>
      </c>
      <c r="J245"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8C4</v>
      </c>
      <c r="K245"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8C4.4</v>
      </c>
      <c r="L245"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8C4.4.1</v>
      </c>
      <c r="M245" s="4" t="str">
        <f>IF(ISERROR(_xlfn.XLOOKUP(LabLookup[[#This Row],[TopicID]],TopicLookup[TopicID],TopicLookup[TopicTitle])),"",_xlfn.XLOOKUP(LabLookup[[#This Row],[TopicID]],TopicLookup[TopicID],TopicLookup[TopicTitle]))</f>
        <v>Limestone Cycle And Quarrying</v>
      </c>
      <c r="N245" s="5" t="str">
        <f>IF(ISERROR(_xlfn.XLOOKUP(LabLookup[[#This Row],[LessonID]],LessonLookup[LessonID],LessonLookup[LessonTitle])),"",_xlfn.XLOOKUP(LabLookup[[#This Row],[LessonID]],LessonLookup[LessonID],LessonLookup[LessonTitle]))</f>
        <v>The Limestone Cycle</v>
      </c>
      <c r="O245" s="8"/>
      <c r="P245" s="7"/>
      <c r="Q245" s="8" t="s">
        <v>2732</v>
      </c>
      <c r="R245" s="2" t="s">
        <v>2733</v>
      </c>
    </row>
    <row r="246" spans="1:18" ht="14.65" customHeight="1" x14ac:dyDescent="0.25">
      <c r="A246" s="7" t="str">
        <f>_xlfn.XLOOKUP(LabLookup[[#This Row],[TopicID]],TopicLookup[TopicID],TopicLookup[SyllabusSubject])</f>
        <v>Science</v>
      </c>
      <c r="B246" s="5">
        <f>_xlfn.XLOOKUP(LabLookup[[#This Row],[TopicID]],TopicLookup[TopicID],TopicLookup[SyllabusKeyStage])</f>
        <v>3</v>
      </c>
      <c r="C246" s="1" t="str">
        <f>_xlfn.XLOOKUP(LabLookup[[#This Row],[TopicID]],topics!I:I,topics!D:D)</f>
        <v>KS3.Science</v>
      </c>
      <c r="D246" s="1" t="str">
        <f>_xlfn.XLOOKUP(LabLookup[[#This Row],[TopicID]],topics!I:I,topics!E:E)</f>
        <v>Y8.Science</v>
      </c>
      <c r="E246" s="4">
        <v>8</v>
      </c>
      <c r="F246" s="3" t="s">
        <v>13</v>
      </c>
      <c r="G246" s="3">
        <v>4</v>
      </c>
      <c r="H246" s="3">
        <v>5</v>
      </c>
      <c r="I246" s="5">
        <v>1</v>
      </c>
      <c r="J246"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8C4</v>
      </c>
      <c r="K246"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8C4.5</v>
      </c>
      <c r="L246"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8C4.5.1</v>
      </c>
      <c r="M246" s="4" t="str">
        <f>IF(ISERROR(_xlfn.XLOOKUP(LabLookup[[#This Row],[TopicID]],TopicLookup[TopicID],TopicLookup[TopicTitle])),"",_xlfn.XLOOKUP(LabLookup[[#This Row],[TopicID]],TopicLookup[TopicID],TopicLookup[TopicTitle]))</f>
        <v>Limestone Cycle And Quarrying</v>
      </c>
      <c r="N246" s="5" t="str">
        <f>IF(ISERROR(_xlfn.XLOOKUP(LabLookup[[#This Row],[LessonID]],LessonLookup[LessonID],LessonLookup[LessonTitle])),"",_xlfn.XLOOKUP(LabLookup[[#This Row],[LessonID]],LessonLookup[LessonID],LessonLookup[LessonTitle]))</f>
        <v>Reactions of Carbonates</v>
      </c>
      <c r="O246" s="8"/>
      <c r="P246" s="7"/>
      <c r="Q246" s="8" t="s">
        <v>2734</v>
      </c>
      <c r="R246" s="12" t="s">
        <v>2735</v>
      </c>
    </row>
    <row r="247" spans="1:18" ht="14.65" customHeight="1" x14ac:dyDescent="0.25">
      <c r="A247" s="7" t="str">
        <f>_xlfn.XLOOKUP(LabLookup[[#This Row],[TopicID]],TopicLookup[TopicID],TopicLookup[SyllabusSubject])</f>
        <v>Science</v>
      </c>
      <c r="B247" s="5">
        <f>_xlfn.XLOOKUP(LabLookup[[#This Row],[TopicID]],TopicLookup[TopicID],TopicLookup[SyllabusKeyStage])</f>
        <v>3</v>
      </c>
      <c r="C247" s="1" t="str">
        <f>_xlfn.XLOOKUP(LabLookup[[#This Row],[TopicID]],topics!I:I,topics!D:D)</f>
        <v>KS3.Science</v>
      </c>
      <c r="D247" s="1" t="str">
        <f>_xlfn.XLOOKUP(LabLookup[[#This Row],[TopicID]],topics!I:I,topics!E:E)</f>
        <v>Y8.Science</v>
      </c>
      <c r="E247" s="4">
        <v>8</v>
      </c>
      <c r="F247" s="3" t="s">
        <v>13</v>
      </c>
      <c r="G247" s="3">
        <v>4</v>
      </c>
      <c r="H247" s="3">
        <v>6</v>
      </c>
      <c r="I247" s="5">
        <v>1</v>
      </c>
      <c r="J247"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8C4</v>
      </c>
      <c r="K247"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8C4.6</v>
      </c>
      <c r="L247"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8C4.6.1</v>
      </c>
      <c r="M247" s="4" t="str">
        <f>IF(ISERROR(_xlfn.XLOOKUP(LabLookup[[#This Row],[TopicID]],TopicLookup[TopicID],TopicLookup[TopicTitle])),"",_xlfn.XLOOKUP(LabLookup[[#This Row],[TopicID]],TopicLookup[TopicID],TopicLookup[TopicTitle]))</f>
        <v>Limestone Cycle And Quarrying</v>
      </c>
      <c r="N247" s="5" t="str">
        <f>IF(ISERROR(_xlfn.XLOOKUP(LabLookup[[#This Row],[LessonID]],LessonLookup[LessonID],LessonLookup[LessonTitle])),"",_xlfn.XLOOKUP(LabLookup[[#This Row],[LessonID]],LessonLookup[LessonID],LessonLookup[LessonTitle]))</f>
        <v>Uses of Limestone</v>
      </c>
      <c r="O247" s="8"/>
      <c r="P247" s="7"/>
      <c r="Q247" s="8"/>
    </row>
    <row r="248" spans="1:18" ht="14.65" customHeight="1" x14ac:dyDescent="0.25">
      <c r="A248" s="7" t="str">
        <f>_xlfn.XLOOKUP(LabLookup[[#This Row],[TopicID]],TopicLookup[TopicID],TopicLookup[SyllabusSubject])</f>
        <v>Science</v>
      </c>
      <c r="B248" s="5">
        <f>_xlfn.XLOOKUP(LabLookup[[#This Row],[TopicID]],TopicLookup[TopicID],TopicLookup[SyllabusKeyStage])</f>
        <v>3</v>
      </c>
      <c r="C248" s="1" t="str">
        <f>_xlfn.XLOOKUP(LabLookup[[#This Row],[TopicID]],topics!I:I,topics!D:D)</f>
        <v>KS3.Science</v>
      </c>
      <c r="D248" s="1" t="str">
        <f>_xlfn.XLOOKUP(LabLookup[[#This Row],[TopicID]],topics!I:I,topics!E:E)</f>
        <v>Y8.Science</v>
      </c>
      <c r="E248" s="4">
        <v>8</v>
      </c>
      <c r="F248" s="3" t="s">
        <v>13</v>
      </c>
      <c r="G248" s="3">
        <v>4</v>
      </c>
      <c r="H248" s="3">
        <v>7</v>
      </c>
      <c r="I248" s="5">
        <v>1</v>
      </c>
      <c r="J248"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8C4</v>
      </c>
      <c r="K248"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8C4.7</v>
      </c>
      <c r="L248"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8C4.7.1</v>
      </c>
      <c r="M248" s="4" t="str">
        <f>IF(ISERROR(_xlfn.XLOOKUP(LabLookup[[#This Row],[TopicID]],TopicLookup[TopicID],TopicLookup[TopicTitle])),"",_xlfn.XLOOKUP(LabLookup[[#This Row],[TopicID]],TopicLookup[TopicID],TopicLookup[TopicTitle]))</f>
        <v>Limestone Cycle And Quarrying</v>
      </c>
      <c r="N248" s="5" t="str">
        <f>IF(ISERROR(_xlfn.XLOOKUP(LabLookup[[#This Row],[LessonID]],LessonLookup[LessonID],LessonLookup[LessonTitle])),"",_xlfn.XLOOKUP(LabLookup[[#This Row],[LessonID]],LessonLookup[LessonID],LessonLookup[LessonTitle]))</f>
        <v>Quarrying (HSW) – Research and  presentation task</v>
      </c>
      <c r="O248" s="8"/>
      <c r="P248" s="7"/>
      <c r="Q248" s="8"/>
    </row>
    <row r="249" spans="1:18" ht="14.65" customHeight="1" x14ac:dyDescent="0.25">
      <c r="A249" s="7" t="str">
        <f>_xlfn.XLOOKUP(LabLookup[[#This Row],[TopicID]],TopicLookup[TopicID],TopicLookup[SyllabusSubject])</f>
        <v>Science</v>
      </c>
      <c r="B249" s="5">
        <f>_xlfn.XLOOKUP(LabLookup[[#This Row],[TopicID]],TopicLookup[TopicID],TopicLookup[SyllabusKeyStage])</f>
        <v>3</v>
      </c>
      <c r="C249" s="1" t="str">
        <f>_xlfn.XLOOKUP(LabLookup[[#This Row],[TopicID]],topics!I:I,topics!D:D)</f>
        <v>KS3.Science</v>
      </c>
      <c r="D249" s="1" t="str">
        <f>_xlfn.XLOOKUP(LabLookup[[#This Row],[TopicID]],topics!I:I,topics!E:E)</f>
        <v>Y8.Science</v>
      </c>
      <c r="E249" s="4">
        <v>8</v>
      </c>
      <c r="F249" s="3" t="s">
        <v>13</v>
      </c>
      <c r="G249" s="3">
        <v>4</v>
      </c>
      <c r="H249" s="3">
        <v>8</v>
      </c>
      <c r="I249" s="5">
        <v>1</v>
      </c>
      <c r="J249"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8C4</v>
      </c>
      <c r="K249"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8C4.8</v>
      </c>
      <c r="L249"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8C4.8.1</v>
      </c>
      <c r="M249" s="4" t="str">
        <f>IF(ISERROR(_xlfn.XLOOKUP(LabLookup[[#This Row],[TopicID]],TopicLookup[TopicID],TopicLookup[TopicTitle])),"",_xlfn.XLOOKUP(LabLookup[[#This Row],[TopicID]],TopicLookup[TopicID],TopicLookup[TopicTitle]))</f>
        <v>Limestone Cycle And Quarrying</v>
      </c>
      <c r="N249" s="5" t="str">
        <f>IF(ISERROR(_xlfn.XLOOKUP(LabLookup[[#This Row],[LessonID]],LessonLookup[LessonID],LessonLookup[LessonTitle])),"",_xlfn.XLOOKUP(LabLookup[[#This Row],[LessonID]],LessonLookup[LessonID],LessonLookup[LessonTitle]))</f>
        <v/>
      </c>
      <c r="O249" s="8"/>
      <c r="P249" s="7"/>
      <c r="Q249" s="8"/>
    </row>
    <row r="250" spans="1:18" ht="14.65" customHeight="1" x14ac:dyDescent="0.25">
      <c r="A250" s="7" t="str">
        <f>_xlfn.XLOOKUP(LabLookup[[#This Row],[TopicID]],TopicLookup[TopicID],TopicLookup[SyllabusSubject])</f>
        <v>Science</v>
      </c>
      <c r="B250" s="5">
        <f>_xlfn.XLOOKUP(LabLookup[[#This Row],[TopicID]],TopicLookup[TopicID],TopicLookup[SyllabusKeyStage])</f>
        <v>3</v>
      </c>
      <c r="C250" s="1" t="str">
        <f>_xlfn.XLOOKUP(LabLookup[[#This Row],[TopicID]],topics!I:I,topics!D:D)</f>
        <v>KS3.Science</v>
      </c>
      <c r="D250" s="1" t="str">
        <f>_xlfn.XLOOKUP(LabLookup[[#This Row],[TopicID]],topics!I:I,topics!E:E)</f>
        <v>Y8.Science</v>
      </c>
      <c r="E250" s="4">
        <v>8</v>
      </c>
      <c r="F250" s="3" t="s">
        <v>13</v>
      </c>
      <c r="G250" s="3">
        <v>5</v>
      </c>
      <c r="H250" s="3">
        <v>9</v>
      </c>
      <c r="I250" s="5">
        <v>1</v>
      </c>
      <c r="J250"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8C5</v>
      </c>
      <c r="K250"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8C5.9</v>
      </c>
      <c r="L250"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8C5.9.1</v>
      </c>
      <c r="M250" s="4" t="str">
        <f>IF(ISERROR(_xlfn.XLOOKUP(LabLookup[[#This Row],[TopicID]],TopicLookup[TopicID],TopicLookup[TopicTitle])),"",_xlfn.XLOOKUP(LabLookup[[#This Row],[TopicID]],TopicLookup[TopicID],TopicLookup[TopicTitle]))</f>
        <v>Materials</v>
      </c>
      <c r="N250" s="5" t="str">
        <f>IF(ISERROR(_xlfn.XLOOKUP(LabLookup[[#This Row],[LessonID]],LessonLookup[LessonID],LessonLookup[LessonTitle])),"",_xlfn.XLOOKUP(LabLookup[[#This Row],[LessonID]],LessonLookup[LessonID],LessonLookup[LessonTitle]))</f>
        <v/>
      </c>
      <c r="O250" s="8"/>
      <c r="P250" s="7"/>
      <c r="Q250" s="8"/>
    </row>
    <row r="251" spans="1:18" ht="14.65" customHeight="1" x14ac:dyDescent="0.25">
      <c r="A251" s="7" t="str">
        <f>_xlfn.XLOOKUP(LabLookup[[#This Row],[TopicID]],TopicLookup[TopicID],TopicLookup[SyllabusSubject])</f>
        <v>Science</v>
      </c>
      <c r="B251" s="5">
        <f>_xlfn.XLOOKUP(LabLookup[[#This Row],[TopicID]],TopicLookup[TopicID],TopicLookup[SyllabusKeyStage])</f>
        <v>3</v>
      </c>
      <c r="C251" s="1" t="str">
        <f>_xlfn.XLOOKUP(LabLookup[[#This Row],[TopicID]],topics!I:I,topics!D:D)</f>
        <v>KS3.Science</v>
      </c>
      <c r="D251" s="1" t="str">
        <f>_xlfn.XLOOKUP(LabLookup[[#This Row],[TopicID]],topics!I:I,topics!E:E)</f>
        <v>Y8.Science</v>
      </c>
      <c r="E251" s="4">
        <v>8</v>
      </c>
      <c r="F251" s="3" t="s">
        <v>13</v>
      </c>
      <c r="G251" s="3">
        <v>5</v>
      </c>
      <c r="H251" s="3">
        <v>1</v>
      </c>
      <c r="I251" s="5">
        <v>1</v>
      </c>
      <c r="J251"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8C5</v>
      </c>
      <c r="K251"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8C5.1</v>
      </c>
      <c r="L251"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8C5.1.1</v>
      </c>
      <c r="M251" s="4" t="str">
        <f>IF(ISERROR(_xlfn.XLOOKUP(LabLookup[[#This Row],[TopicID]],TopicLookup[TopicID],TopicLookup[TopicTitle])),"",_xlfn.XLOOKUP(LabLookup[[#This Row],[TopicID]],TopicLookup[TopicID],TopicLookup[TopicTitle]))</f>
        <v>Materials</v>
      </c>
      <c r="N251" s="5" t="str">
        <f>IF(ISERROR(_xlfn.XLOOKUP(LabLookup[[#This Row],[LessonID]],LessonLookup[LessonID],LessonLookup[LessonTitle])),"",_xlfn.XLOOKUP(LabLookup[[#This Row],[LessonID]],LessonLookup[LessonID],LessonLookup[LessonTitle]))</f>
        <v>Reactivity series</v>
      </c>
      <c r="O251" s="8"/>
      <c r="P251" s="7"/>
      <c r="Q251" s="8"/>
    </row>
    <row r="252" spans="1:18" ht="14.65" customHeight="1" x14ac:dyDescent="0.25">
      <c r="A252" s="7" t="str">
        <f>_xlfn.XLOOKUP(LabLookup[[#This Row],[TopicID]],TopicLookup[TopicID],TopicLookup[SyllabusSubject])</f>
        <v>Science</v>
      </c>
      <c r="B252" s="5">
        <f>_xlfn.XLOOKUP(LabLookup[[#This Row],[TopicID]],TopicLookup[TopicID],TopicLookup[SyllabusKeyStage])</f>
        <v>3</v>
      </c>
      <c r="C252" s="1" t="str">
        <f>_xlfn.XLOOKUP(LabLookup[[#This Row],[TopicID]],topics!I:I,topics!D:D)</f>
        <v>KS3.Science</v>
      </c>
      <c r="D252" s="1" t="str">
        <f>_xlfn.XLOOKUP(LabLookup[[#This Row],[TopicID]],topics!I:I,topics!E:E)</f>
        <v>Y8.Science</v>
      </c>
      <c r="E252" s="4">
        <v>8</v>
      </c>
      <c r="F252" s="3" t="s">
        <v>13</v>
      </c>
      <c r="G252" s="3">
        <v>5</v>
      </c>
      <c r="H252" s="3">
        <v>2</v>
      </c>
      <c r="I252" s="5">
        <v>1</v>
      </c>
      <c r="J252"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8C5</v>
      </c>
      <c r="K252"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8C5.2</v>
      </c>
      <c r="L252"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8C5.2.1</v>
      </c>
      <c r="M252" s="4" t="str">
        <f>IF(ISERROR(_xlfn.XLOOKUP(LabLookup[[#This Row],[TopicID]],TopicLookup[TopicID],TopicLookup[TopicTitle])),"",_xlfn.XLOOKUP(LabLookup[[#This Row],[TopicID]],TopicLookup[TopicID],TopicLookup[TopicTitle]))</f>
        <v>Materials</v>
      </c>
      <c r="N252" s="5" t="str">
        <f>IF(ISERROR(_xlfn.XLOOKUP(LabLookup[[#This Row],[LessonID]],LessonLookup[LessonID],LessonLookup[LessonTitle])),"",_xlfn.XLOOKUP(LabLookup[[#This Row],[LessonID]],LessonLookup[LessonID],LessonLookup[LessonTitle]))</f>
        <v>Alloys</v>
      </c>
      <c r="O252" s="8"/>
      <c r="P252" s="7"/>
      <c r="Q252" s="8"/>
    </row>
    <row r="253" spans="1:18" ht="14.65" customHeight="1" x14ac:dyDescent="0.25">
      <c r="A253" s="7" t="str">
        <f>_xlfn.XLOOKUP(LabLookup[[#This Row],[TopicID]],TopicLookup[TopicID],TopicLookup[SyllabusSubject])</f>
        <v>Science</v>
      </c>
      <c r="B253" s="5">
        <f>_xlfn.XLOOKUP(LabLookup[[#This Row],[TopicID]],TopicLookup[TopicID],TopicLookup[SyllabusKeyStage])</f>
        <v>3</v>
      </c>
      <c r="C253" s="1" t="str">
        <f>_xlfn.XLOOKUP(LabLookup[[#This Row],[TopicID]],topics!I:I,topics!D:D)</f>
        <v>KS3.Science</v>
      </c>
      <c r="D253" s="1" t="str">
        <f>_xlfn.XLOOKUP(LabLookup[[#This Row],[TopicID]],topics!I:I,topics!E:E)</f>
        <v>Y8.Science</v>
      </c>
      <c r="E253" s="4">
        <v>8</v>
      </c>
      <c r="F253" s="3" t="s">
        <v>13</v>
      </c>
      <c r="G253" s="3">
        <v>5</v>
      </c>
      <c r="H253" s="3">
        <v>3</v>
      </c>
      <c r="I253" s="5">
        <v>1</v>
      </c>
      <c r="J253"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8C5</v>
      </c>
      <c r="K253"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8C5.3</v>
      </c>
      <c r="L253"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8C5.3.1</v>
      </c>
      <c r="M253" s="4" t="str">
        <f>IF(ISERROR(_xlfn.XLOOKUP(LabLookup[[#This Row],[TopicID]],TopicLookup[TopicID],TopicLookup[TopicTitle])),"",_xlfn.XLOOKUP(LabLookup[[#This Row],[TopicID]],TopicLookup[TopicID],TopicLookup[TopicTitle]))</f>
        <v>Materials</v>
      </c>
      <c r="N253" s="5" t="str">
        <f>IF(ISERROR(_xlfn.XLOOKUP(LabLookup[[#This Row],[LessonID]],LessonLookup[LessonID],LessonLookup[LessonTitle])),"",_xlfn.XLOOKUP(LabLookup[[#This Row],[LessonID]],LessonLookup[LessonID],LessonLookup[LessonTitle]))</f>
        <v>Paints &amp; pigments</v>
      </c>
      <c r="O253" s="8"/>
      <c r="P253" s="7"/>
      <c r="Q253" s="8"/>
    </row>
    <row r="254" spans="1:18" ht="14.65" customHeight="1" x14ac:dyDescent="0.25">
      <c r="A254" s="7" t="str">
        <f>_xlfn.XLOOKUP(LabLookup[[#This Row],[TopicID]],TopicLookup[TopicID],TopicLookup[SyllabusSubject])</f>
        <v>Science</v>
      </c>
      <c r="B254" s="5">
        <f>_xlfn.XLOOKUP(LabLookup[[#This Row],[TopicID]],TopicLookup[TopicID],TopicLookup[SyllabusKeyStage])</f>
        <v>3</v>
      </c>
      <c r="C254" s="1" t="str">
        <f>_xlfn.XLOOKUP(LabLookup[[#This Row],[TopicID]],topics!I:I,topics!D:D)</f>
        <v>KS3.Science</v>
      </c>
      <c r="D254" s="1" t="str">
        <f>_xlfn.XLOOKUP(LabLookup[[#This Row],[TopicID]],topics!I:I,topics!E:E)</f>
        <v>Y8.Science</v>
      </c>
      <c r="E254" s="4">
        <v>8</v>
      </c>
      <c r="F254" s="3" t="s">
        <v>13</v>
      </c>
      <c r="G254" s="3">
        <v>5</v>
      </c>
      <c r="H254" s="3">
        <v>4</v>
      </c>
      <c r="I254" s="5">
        <v>1</v>
      </c>
      <c r="J254"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8C5</v>
      </c>
      <c r="K254"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8C5.4</v>
      </c>
      <c r="L254"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8C5.4.1</v>
      </c>
      <c r="M254" s="4" t="str">
        <f>IF(ISERROR(_xlfn.XLOOKUP(LabLookup[[#This Row],[TopicID]],TopicLookup[TopicID],TopicLookup[TopicTitle])),"",_xlfn.XLOOKUP(LabLookup[[#This Row],[TopicID]],TopicLookup[TopicID],TopicLookup[TopicTitle]))</f>
        <v>Materials</v>
      </c>
      <c r="N254" s="5" t="str">
        <f>IF(ISERROR(_xlfn.XLOOKUP(LabLookup[[#This Row],[LessonID]],LessonLookup[LessonID],LessonLookup[LessonTitle])),"",_xlfn.XLOOKUP(LabLookup[[#This Row],[LessonID]],LessonLookup[LessonID],LessonLookup[LessonTitle]))</f>
        <v>Investigating the composition of concrete</v>
      </c>
      <c r="O254" s="8"/>
      <c r="P254" s="7"/>
      <c r="Q254" s="8"/>
    </row>
    <row r="255" spans="1:18" ht="14.65" customHeight="1" x14ac:dyDescent="0.25">
      <c r="A255" s="7" t="str">
        <f>_xlfn.XLOOKUP(LabLookup[[#This Row],[TopicID]],TopicLookup[TopicID],TopicLookup[SyllabusSubject])</f>
        <v>Science</v>
      </c>
      <c r="B255" s="5">
        <f>_xlfn.XLOOKUP(LabLookup[[#This Row],[TopicID]],TopicLookup[TopicID],TopicLookup[SyllabusKeyStage])</f>
        <v>3</v>
      </c>
      <c r="C255" s="1" t="str">
        <f>_xlfn.XLOOKUP(LabLookup[[#This Row],[TopicID]],topics!I:I,topics!D:D)</f>
        <v>KS3.Science</v>
      </c>
      <c r="D255" s="1" t="str">
        <f>_xlfn.XLOOKUP(LabLookup[[#This Row],[TopicID]],topics!I:I,topics!E:E)</f>
        <v>Y8.Science</v>
      </c>
      <c r="E255" s="4">
        <v>8</v>
      </c>
      <c r="F255" s="3" t="s">
        <v>13</v>
      </c>
      <c r="G255" s="3">
        <v>5</v>
      </c>
      <c r="H255" s="3">
        <v>5</v>
      </c>
      <c r="I255" s="5">
        <v>1</v>
      </c>
      <c r="J255"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8C5</v>
      </c>
      <c r="K255"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8C5.5</v>
      </c>
      <c r="L255"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8C5.5.1</v>
      </c>
      <c r="M255" s="4" t="str">
        <f>IF(ISERROR(_xlfn.XLOOKUP(LabLookup[[#This Row],[TopicID]],TopicLookup[TopicID],TopicLookup[TopicTitle])),"",_xlfn.XLOOKUP(LabLookup[[#This Row],[TopicID]],TopicLookup[TopicID],TopicLookup[TopicTitle]))</f>
        <v>Materials</v>
      </c>
      <c r="N255" s="5" t="str">
        <f>IF(ISERROR(_xlfn.XLOOKUP(LabLookup[[#This Row],[LessonID]],LessonLookup[LessonID],LessonLookup[LessonTitle])),"",_xlfn.XLOOKUP(LabLookup[[#This Row],[LessonID]],LessonLookup[LessonID],LessonLookup[LessonTitle]))</f>
        <v>Polymers</v>
      </c>
      <c r="O255" s="8"/>
      <c r="P255" s="7"/>
      <c r="Q255" s="8"/>
    </row>
    <row r="256" spans="1:18" ht="14.65" customHeight="1" x14ac:dyDescent="0.25">
      <c r="A256" s="7" t="str">
        <f>_xlfn.XLOOKUP(LabLookup[[#This Row],[TopicID]],TopicLookup[TopicID],TopicLookup[SyllabusSubject])</f>
        <v>Science</v>
      </c>
      <c r="B256" s="5">
        <f>_xlfn.XLOOKUP(LabLookup[[#This Row],[TopicID]],TopicLookup[TopicID],TopicLookup[SyllabusKeyStage])</f>
        <v>3</v>
      </c>
      <c r="C256" s="1" t="str">
        <f>_xlfn.XLOOKUP(LabLookup[[#This Row],[TopicID]],topics!I:I,topics!D:D)</f>
        <v>KS3.Science</v>
      </c>
      <c r="D256" s="1" t="str">
        <f>_xlfn.XLOOKUP(LabLookup[[#This Row],[TopicID]],topics!I:I,topics!E:E)</f>
        <v>Y8.Science</v>
      </c>
      <c r="E256" s="4">
        <v>8</v>
      </c>
      <c r="F256" s="3" t="s">
        <v>13</v>
      </c>
      <c r="G256" s="3">
        <v>5</v>
      </c>
      <c r="H256" s="3">
        <v>6</v>
      </c>
      <c r="I256" s="5">
        <v>1</v>
      </c>
      <c r="J256"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8C5</v>
      </c>
      <c r="K256"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8C5.6</v>
      </c>
      <c r="L256"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8C5.6.1</v>
      </c>
      <c r="M256" s="4" t="str">
        <f>IF(ISERROR(_xlfn.XLOOKUP(LabLookup[[#This Row],[TopicID]],TopicLookup[TopicID],TopicLookup[TopicTitle])),"",_xlfn.XLOOKUP(LabLookup[[#This Row],[TopicID]],TopicLookup[TopicID],TopicLookup[TopicTitle]))</f>
        <v>Materials</v>
      </c>
      <c r="N256" s="5" t="str">
        <f>IF(ISERROR(_xlfn.XLOOKUP(LabLookup[[#This Row],[LessonID]],LessonLookup[LessonID],LessonLookup[LessonTitle])),"",_xlfn.XLOOKUP(LabLookup[[#This Row],[LessonID]],LessonLookup[LessonID],LessonLookup[LessonTitle]))</f>
        <v>Biodegrad-ability</v>
      </c>
      <c r="O256" s="8"/>
      <c r="P256" s="7"/>
      <c r="Q256" s="8"/>
    </row>
    <row r="257" spans="1:20" ht="14.65" customHeight="1" x14ac:dyDescent="0.25">
      <c r="A257" s="7" t="str">
        <f>_xlfn.XLOOKUP(LabLookup[[#This Row],[TopicID]],TopicLookup[TopicID],TopicLookup[SyllabusSubject])</f>
        <v>Science</v>
      </c>
      <c r="B257" s="5">
        <f>_xlfn.XLOOKUP(LabLookup[[#This Row],[TopicID]],TopicLookup[TopicID],TopicLookup[SyllabusKeyStage])</f>
        <v>3</v>
      </c>
      <c r="C257" s="1" t="str">
        <f>_xlfn.XLOOKUP(LabLookup[[#This Row],[TopicID]],topics!I:I,topics!D:D)</f>
        <v>KS3.Science</v>
      </c>
      <c r="D257" s="1" t="str">
        <f>_xlfn.XLOOKUP(LabLookup[[#This Row],[TopicID]],topics!I:I,topics!E:E)</f>
        <v>Y8.Science</v>
      </c>
      <c r="E257" s="4">
        <v>8</v>
      </c>
      <c r="F257" s="3" t="s">
        <v>13</v>
      </c>
      <c r="G257" s="3">
        <v>5</v>
      </c>
      <c r="H257" s="3">
        <v>7</v>
      </c>
      <c r="I257" s="5">
        <v>1</v>
      </c>
      <c r="J257"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8C5</v>
      </c>
      <c r="K257"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8C5.7</v>
      </c>
      <c r="L257"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8C5.7.1</v>
      </c>
      <c r="M257" s="4" t="str">
        <f>IF(ISERROR(_xlfn.XLOOKUP(LabLookup[[#This Row],[TopicID]],TopicLookup[TopicID],TopicLookup[TopicTitle])),"",_xlfn.XLOOKUP(LabLookup[[#This Row],[TopicID]],TopicLookup[TopicID],TopicLookup[TopicTitle]))</f>
        <v>Materials</v>
      </c>
      <c r="N257" s="5" t="str">
        <f>IF(ISERROR(_xlfn.XLOOKUP(LabLookup[[#This Row],[LessonID]],LessonLookup[LessonID],LessonLookup[LessonTitle])),"",_xlfn.XLOOKUP(LabLookup[[#This Row],[LessonID]],LessonLookup[LessonID],LessonLookup[LessonTitle]))</f>
        <v>Recycling materials</v>
      </c>
      <c r="O257" s="8"/>
      <c r="P257" s="7"/>
      <c r="Q257" s="8"/>
    </row>
    <row r="258" spans="1:20" ht="14.65" customHeight="1" x14ac:dyDescent="0.25">
      <c r="A258" s="7" t="str">
        <f>_xlfn.XLOOKUP(LabLookup[[#This Row],[TopicID]],TopicLookup[TopicID],TopicLookup[SyllabusSubject])</f>
        <v>Science</v>
      </c>
      <c r="B258" s="5">
        <f>_xlfn.XLOOKUP(LabLookup[[#This Row],[TopicID]],TopicLookup[TopicID],TopicLookup[SyllabusKeyStage])</f>
        <v>3</v>
      </c>
      <c r="C258" s="1" t="str">
        <f>_xlfn.XLOOKUP(LabLookup[[#This Row],[TopicID]],topics!I:I,topics!D:D)</f>
        <v>KS3.Science</v>
      </c>
      <c r="D258" s="1" t="str">
        <f>_xlfn.XLOOKUP(LabLookup[[#This Row],[TopicID]],topics!I:I,topics!E:E)</f>
        <v>Y8.Science</v>
      </c>
      <c r="E258" s="4">
        <v>8</v>
      </c>
      <c r="F258" s="3" t="s">
        <v>13</v>
      </c>
      <c r="G258" s="3">
        <v>5</v>
      </c>
      <c r="H258" s="3">
        <v>8</v>
      </c>
      <c r="I258" s="5">
        <v>1</v>
      </c>
      <c r="J258"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8C5</v>
      </c>
      <c r="K258"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8C5.8</v>
      </c>
      <c r="L258"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8C5.8.1</v>
      </c>
      <c r="M258" s="4" t="str">
        <f>IF(ISERROR(_xlfn.XLOOKUP(LabLookup[[#This Row],[TopicID]],TopicLookup[TopicID],TopicLookup[TopicTitle])),"",_xlfn.XLOOKUP(LabLookup[[#This Row],[TopicID]],TopicLookup[TopicID],TopicLookup[TopicTitle]))</f>
        <v>Materials</v>
      </c>
      <c r="N258" s="5" t="str">
        <f>IF(ISERROR(_xlfn.XLOOKUP(LabLookup[[#This Row],[LessonID]],LessonLookup[LessonID],LessonLookup[LessonTitle])),"",_xlfn.XLOOKUP(LabLookup[[#This Row],[LessonID]],LessonLookup[LessonID],LessonLookup[LessonTitle]))</f>
        <v>Materials for the future – design materials for a product</v>
      </c>
      <c r="O258" s="8"/>
      <c r="P258" s="7"/>
      <c r="Q258" s="8"/>
    </row>
    <row r="259" spans="1:20" ht="14.65" customHeight="1" x14ac:dyDescent="0.25">
      <c r="A259" s="7" t="str">
        <f>_xlfn.XLOOKUP(LabLookup[[#This Row],[TopicID]],TopicLookup[TopicID],TopicLookup[SyllabusSubject])</f>
        <v>Science</v>
      </c>
      <c r="B259" s="5">
        <f>_xlfn.XLOOKUP(LabLookup[[#This Row],[TopicID]],TopicLookup[TopicID],TopicLookup[SyllabusKeyStage])</f>
        <v>3</v>
      </c>
      <c r="C259" s="1" t="str">
        <f>_xlfn.XLOOKUP(LabLookup[[#This Row],[TopicID]],topics!I:I,topics!D:D)</f>
        <v>KS3.Science</v>
      </c>
      <c r="D259" s="1" t="str">
        <f>_xlfn.XLOOKUP(LabLookup[[#This Row],[TopicID]],topics!I:I,topics!E:E)</f>
        <v>Y8.Science</v>
      </c>
      <c r="E259" s="4">
        <v>8</v>
      </c>
      <c r="F259" s="3" t="s">
        <v>13</v>
      </c>
      <c r="G259" s="3">
        <v>5</v>
      </c>
      <c r="H259" s="3">
        <v>9</v>
      </c>
      <c r="I259" s="5">
        <v>1</v>
      </c>
      <c r="J259"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8C5</v>
      </c>
      <c r="K259"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8C5.9</v>
      </c>
      <c r="L259"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8C5.9.1</v>
      </c>
      <c r="M259" s="4" t="str">
        <f>IF(ISERROR(_xlfn.XLOOKUP(LabLookup[[#This Row],[TopicID]],TopicLookup[TopicID],TopicLookup[TopicTitle])),"",_xlfn.XLOOKUP(LabLookup[[#This Row],[TopicID]],TopicLookup[TopicID],TopicLookup[TopicTitle]))</f>
        <v>Materials</v>
      </c>
      <c r="N259" s="5" t="str">
        <f>IF(ISERROR(_xlfn.XLOOKUP(LabLookup[[#This Row],[LessonID]],LessonLookup[LessonID],LessonLookup[LessonTitle])),"",_xlfn.XLOOKUP(LabLookup[[#This Row],[LessonID]],LessonLookup[LessonID],LessonLookup[LessonTitle]))</f>
        <v/>
      </c>
      <c r="O259" s="8"/>
      <c r="P259" s="7"/>
      <c r="Q259" s="8"/>
    </row>
    <row r="260" spans="1:20" ht="14.65" customHeight="1" x14ac:dyDescent="0.25">
      <c r="A260" s="7" t="str">
        <f>_xlfn.XLOOKUP(LabLookup[[#This Row],[TopicID]],TopicLookup[TopicID],TopicLookup[SyllabusSubject])</f>
        <v>Science</v>
      </c>
      <c r="B260" s="5">
        <f>_xlfn.XLOOKUP(LabLookup[[#This Row],[TopicID]],TopicLookup[TopicID],TopicLookup[SyllabusKeyStage])</f>
        <v>3</v>
      </c>
      <c r="C260" s="1" t="str">
        <f>_xlfn.XLOOKUP(LabLookup[[#This Row],[TopicID]],topics!I:I,topics!D:D)</f>
        <v>KS3.Science</v>
      </c>
      <c r="D260" s="1" t="str">
        <f>_xlfn.XLOOKUP(LabLookup[[#This Row],[TopicID]],topics!I:I,topics!E:E)</f>
        <v>Y8.Science</v>
      </c>
      <c r="E260" s="4">
        <v>8</v>
      </c>
      <c r="F260" s="3" t="s">
        <v>13</v>
      </c>
      <c r="G260" s="3" t="s">
        <v>15</v>
      </c>
      <c r="H260" s="3">
        <v>1</v>
      </c>
      <c r="I260" s="5">
        <v>1</v>
      </c>
      <c r="J260"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8C6</v>
      </c>
      <c r="K260"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8C6.1</v>
      </c>
      <c r="L260"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8C6.1.1</v>
      </c>
      <c r="M260" s="4" t="str">
        <f>IF(ISERROR(_xlfn.XLOOKUP(LabLookup[[#This Row],[TopicID]],TopicLookup[TopicID],TopicLookup[TopicTitle])),"",_xlfn.XLOOKUP(LabLookup[[#This Row],[TopicID]],TopicLookup[TopicID],TopicLookup[TopicTitle]))</f>
        <v>Chemistry Investigation</v>
      </c>
      <c r="N260" s="5" t="str">
        <f>IF(ISERROR(_xlfn.XLOOKUP(LabLookup[[#This Row],[LessonID]],LessonLookup[LessonID],LessonLookup[LessonTitle])),"",_xlfn.XLOOKUP(LabLookup[[#This Row],[LessonID]],LessonLookup[LessonID],LessonLookup[LessonTitle]))</f>
        <v>Rates of reaction – surface area</v>
      </c>
      <c r="O260" s="8" t="s">
        <v>2375</v>
      </c>
      <c r="P260" s="7"/>
      <c r="Q260" s="8" t="s">
        <v>2736</v>
      </c>
      <c r="R260" s="2" t="s">
        <v>2737</v>
      </c>
      <c r="S260" s="16" t="s">
        <v>2738</v>
      </c>
      <c r="T260" s="16"/>
    </row>
    <row r="261" spans="1:20" ht="14.65" customHeight="1" x14ac:dyDescent="0.25">
      <c r="A261" s="7" t="str">
        <f>_xlfn.XLOOKUP(LabLookup[[#This Row],[TopicID]],TopicLookup[TopicID],TopicLookup[SyllabusSubject])</f>
        <v>Science</v>
      </c>
      <c r="B261" s="5">
        <f>_xlfn.XLOOKUP(LabLookup[[#This Row],[TopicID]],TopicLookup[TopicID],TopicLookup[SyllabusKeyStage])</f>
        <v>3</v>
      </c>
      <c r="C261" s="1" t="str">
        <f>_xlfn.XLOOKUP(LabLookup[[#This Row],[TopicID]],topics!I:I,topics!D:D)</f>
        <v>KS3.Science</v>
      </c>
      <c r="D261" s="1" t="str">
        <f>_xlfn.XLOOKUP(LabLookup[[#This Row],[TopicID]],topics!I:I,topics!E:E)</f>
        <v>Y8.Science</v>
      </c>
      <c r="E261" s="4">
        <v>8</v>
      </c>
      <c r="F261" s="3" t="s">
        <v>13</v>
      </c>
      <c r="G261" s="3" t="s">
        <v>15</v>
      </c>
      <c r="H261" s="3">
        <v>2</v>
      </c>
      <c r="I261" s="5">
        <v>1</v>
      </c>
      <c r="J261"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8C6</v>
      </c>
      <c r="K261"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8C6.2</v>
      </c>
      <c r="L261"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8C6.2.1</v>
      </c>
      <c r="M261" s="4" t="str">
        <f>IF(ISERROR(_xlfn.XLOOKUP(LabLookup[[#This Row],[TopicID]],TopicLookup[TopicID],TopicLookup[TopicTitle])),"",_xlfn.XLOOKUP(LabLookup[[#This Row],[TopicID]],TopicLookup[TopicID],TopicLookup[TopicTitle]))</f>
        <v>Chemistry Investigation</v>
      </c>
      <c r="N261" s="5" t="str">
        <f>IF(ISERROR(_xlfn.XLOOKUP(LabLookup[[#This Row],[LessonID]],LessonLookup[LessonID],LessonLookup[LessonTitle])),"",_xlfn.XLOOKUP(LabLookup[[#This Row],[LessonID]],LessonLookup[LessonID],LessonLookup[LessonTitle]))</f>
        <v>Rates of reaction – temperature</v>
      </c>
      <c r="O261" s="8" t="s">
        <v>2375</v>
      </c>
      <c r="P261" s="7"/>
      <c r="Q261" s="8" t="s">
        <v>2739</v>
      </c>
      <c r="R261" s="2" t="s">
        <v>2737</v>
      </c>
      <c r="S261" s="16" t="s">
        <v>2738</v>
      </c>
      <c r="T261" s="16"/>
    </row>
    <row r="262" spans="1:20" ht="14.65" customHeight="1" x14ac:dyDescent="0.25">
      <c r="A262" s="7" t="str">
        <f>_xlfn.XLOOKUP(LabLookup[[#This Row],[TopicID]],TopicLookup[TopicID],TopicLookup[SyllabusSubject])</f>
        <v>Science</v>
      </c>
      <c r="B262" s="5">
        <f>_xlfn.XLOOKUP(LabLookup[[#This Row],[TopicID]],TopicLookup[TopicID],TopicLookup[SyllabusKeyStage])</f>
        <v>3</v>
      </c>
      <c r="C262" s="1" t="str">
        <f>_xlfn.XLOOKUP(LabLookup[[#This Row],[TopicID]],topics!I:I,topics!D:D)</f>
        <v>KS3.Science</v>
      </c>
      <c r="D262" s="1" t="str">
        <f>_xlfn.XLOOKUP(LabLookup[[#This Row],[TopicID]],topics!I:I,topics!E:E)</f>
        <v>Y8.Science</v>
      </c>
      <c r="E262" s="4">
        <v>8</v>
      </c>
      <c r="F262" s="3" t="s">
        <v>13</v>
      </c>
      <c r="G262" s="3" t="s">
        <v>15</v>
      </c>
      <c r="H262" s="3">
        <v>3</v>
      </c>
      <c r="I262" s="5">
        <v>1</v>
      </c>
      <c r="J262"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8C6</v>
      </c>
      <c r="K262"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8C6.3</v>
      </c>
      <c r="L262"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8C6.3.1</v>
      </c>
      <c r="M262" s="4" t="str">
        <f>IF(ISERROR(_xlfn.XLOOKUP(LabLookup[[#This Row],[TopicID]],TopicLookup[TopicID],TopicLookup[TopicTitle])),"",_xlfn.XLOOKUP(LabLookup[[#This Row],[TopicID]],TopicLookup[TopicID],TopicLookup[TopicTitle]))</f>
        <v>Chemistry Investigation</v>
      </c>
      <c r="N262" s="5" t="str">
        <f>IF(ISERROR(_xlfn.XLOOKUP(LabLookup[[#This Row],[LessonID]],LessonLookup[LessonID],LessonLookup[LessonTitle])),"",_xlfn.XLOOKUP(LabLookup[[#This Row],[LessonID]],LessonLookup[LessonID],LessonLookup[LessonTitle]))</f>
        <v>Catalysts</v>
      </c>
      <c r="O262" s="8" t="s">
        <v>2375</v>
      </c>
      <c r="P262" s="7"/>
      <c r="Q262" s="8" t="s">
        <v>2740</v>
      </c>
      <c r="R262" s="16" t="s">
        <v>2741</v>
      </c>
      <c r="S262" s="16" t="s">
        <v>2742</v>
      </c>
      <c r="T262" s="16"/>
    </row>
    <row r="263" spans="1:20" ht="14.65" customHeight="1" x14ac:dyDescent="0.25">
      <c r="A263" s="7" t="str">
        <f>_xlfn.XLOOKUP(LabLookup[[#This Row],[TopicID]],TopicLookup[TopicID],TopicLookup[SyllabusSubject])</f>
        <v>Science</v>
      </c>
      <c r="B263" s="5">
        <f>_xlfn.XLOOKUP(LabLookup[[#This Row],[TopicID]],TopicLookup[TopicID],TopicLookup[SyllabusKeyStage])</f>
        <v>3</v>
      </c>
      <c r="C263" s="1" t="str">
        <f>_xlfn.XLOOKUP(LabLookup[[#This Row],[TopicID]],topics!I:I,topics!D:D)</f>
        <v>KS3.Science</v>
      </c>
      <c r="D263" s="1" t="str">
        <f>_xlfn.XLOOKUP(LabLookup[[#This Row],[TopicID]],topics!I:I,topics!E:E)</f>
        <v>Y8.Science</v>
      </c>
      <c r="E263" s="4">
        <v>8</v>
      </c>
      <c r="F263" s="3" t="s">
        <v>13</v>
      </c>
      <c r="G263" s="3" t="s">
        <v>15</v>
      </c>
      <c r="H263" s="3">
        <v>4</v>
      </c>
      <c r="I263" s="5">
        <v>1</v>
      </c>
      <c r="J263"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8C6</v>
      </c>
      <c r="K263"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8C6.4</v>
      </c>
      <c r="L263"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8C6.4.1</v>
      </c>
      <c r="M263" s="4" t="str">
        <f>IF(ISERROR(_xlfn.XLOOKUP(LabLookup[[#This Row],[TopicID]],TopicLookup[TopicID],TopicLookup[TopicTitle])),"",_xlfn.XLOOKUP(LabLookup[[#This Row],[TopicID]],TopicLookup[TopicID],TopicLookup[TopicTitle]))</f>
        <v>Chemistry Investigation</v>
      </c>
      <c r="N263" s="5" t="str">
        <f>IF(ISERROR(_xlfn.XLOOKUP(LabLookup[[#This Row],[LessonID]],LessonLookup[LessonID],LessonLookup[LessonTitle])),"",_xlfn.XLOOKUP(LabLookup[[#This Row],[LessonID]],LessonLookup[LessonID],LessonLookup[LessonTitle]))</f>
        <v>Fermentation</v>
      </c>
      <c r="O263" s="8" t="s">
        <v>2375</v>
      </c>
      <c r="P263" s="7"/>
      <c r="Q263" s="8" t="s">
        <v>2740</v>
      </c>
      <c r="R263" s="16" t="s">
        <v>2741</v>
      </c>
      <c r="S263" s="16" t="s">
        <v>2742</v>
      </c>
      <c r="T263" s="16"/>
    </row>
    <row r="264" spans="1:20" ht="14.65" customHeight="1" x14ac:dyDescent="0.25">
      <c r="A264" s="7" t="str">
        <f>_xlfn.XLOOKUP(LabLookup[[#This Row],[TopicID]],TopicLookup[TopicID],TopicLookup[SyllabusSubject])</f>
        <v>Science</v>
      </c>
      <c r="B264" s="5">
        <f>_xlfn.XLOOKUP(LabLookup[[#This Row],[TopicID]],TopicLookup[TopicID],TopicLookup[SyllabusKeyStage])</f>
        <v>3</v>
      </c>
      <c r="C264" s="1" t="str">
        <f>_xlfn.XLOOKUP(LabLookup[[#This Row],[TopicID]],topics!I:I,topics!D:D)</f>
        <v>KS3.Science</v>
      </c>
      <c r="D264" s="1" t="str">
        <f>_xlfn.XLOOKUP(LabLookup[[#This Row],[TopicID]],topics!I:I,topics!E:E)</f>
        <v>Y8.Science</v>
      </c>
      <c r="E264" s="4">
        <v>8</v>
      </c>
      <c r="F264" s="3" t="s">
        <v>13</v>
      </c>
      <c r="G264" s="3" t="s">
        <v>15</v>
      </c>
      <c r="H264" s="3">
        <v>5</v>
      </c>
      <c r="I264" s="5">
        <v>1</v>
      </c>
      <c r="J264"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8C6</v>
      </c>
      <c r="K264"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8C6.5</v>
      </c>
      <c r="L264"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8C6.5.1</v>
      </c>
      <c r="M264" s="4" t="str">
        <f>IF(ISERROR(_xlfn.XLOOKUP(LabLookup[[#This Row],[TopicID]],TopicLookup[TopicID],TopicLookup[TopicTitle])),"",_xlfn.XLOOKUP(LabLookup[[#This Row],[TopicID]],TopicLookup[TopicID],TopicLookup[TopicTitle]))</f>
        <v>Chemistry Investigation</v>
      </c>
      <c r="N264" s="5" t="str">
        <f>IF(ISERROR(_xlfn.XLOOKUP(LabLookup[[#This Row],[LessonID]],LessonLookup[LessonID],LessonLookup[LessonTitle])),"",_xlfn.XLOOKUP(LabLookup[[#This Row],[LessonID]],LessonLookup[LessonID],LessonLookup[LessonTitle]))</f>
        <v>Research task: Catalysts in industry or Fermentation in industry.</v>
      </c>
      <c r="O264" s="8"/>
      <c r="P264" s="7" t="s">
        <v>2375</v>
      </c>
      <c r="Q264" s="8" t="s">
        <v>2743</v>
      </c>
      <c r="R264" s="16" t="s">
        <v>2744</v>
      </c>
      <c r="S264" s="16" t="s">
        <v>2745</v>
      </c>
      <c r="T264" s="16"/>
    </row>
    <row r="265" spans="1:20" ht="14.65" customHeight="1" x14ac:dyDescent="0.25">
      <c r="A265" s="7" t="str">
        <f>_xlfn.XLOOKUP(LabLookup[[#This Row],[TopicID]],TopicLookup[TopicID],TopicLookup[SyllabusSubject])</f>
        <v>Science</v>
      </c>
      <c r="B265" s="5">
        <f>_xlfn.XLOOKUP(LabLookup[[#This Row],[TopicID]],TopicLookup[TopicID],TopicLookup[SyllabusKeyStage])</f>
        <v>3</v>
      </c>
      <c r="C265" s="1" t="str">
        <f>_xlfn.XLOOKUP(LabLookup[[#This Row],[TopicID]],topics!I:I,topics!D:D)</f>
        <v>KS3.Science</v>
      </c>
      <c r="D265" s="1" t="str">
        <f>_xlfn.XLOOKUP(LabLookup[[#This Row],[TopicID]],topics!I:I,topics!E:E)</f>
        <v>Y8.Science</v>
      </c>
      <c r="E265" s="4">
        <v>8</v>
      </c>
      <c r="F265" s="3" t="s">
        <v>13</v>
      </c>
      <c r="G265" s="3" t="s">
        <v>15</v>
      </c>
      <c r="H265" s="3">
        <v>6</v>
      </c>
      <c r="I265" s="5">
        <v>1</v>
      </c>
      <c r="J265"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8C6</v>
      </c>
      <c r="K265"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8C6.6</v>
      </c>
      <c r="L265"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8C6.6.1</v>
      </c>
      <c r="M265" s="4" t="str">
        <f>IF(ISERROR(_xlfn.XLOOKUP(LabLookup[[#This Row],[TopicID]],TopicLookup[TopicID],TopicLookup[TopicTitle])),"",_xlfn.XLOOKUP(LabLookup[[#This Row],[TopicID]],TopicLookup[TopicID],TopicLookup[TopicTitle]))</f>
        <v>Chemistry Investigation</v>
      </c>
      <c r="N265" s="5" t="str">
        <f>IF(ISERROR(_xlfn.XLOOKUP(LabLookup[[#This Row],[LessonID]],LessonLookup[LessonID],LessonLookup[LessonTitle])),"",_xlfn.XLOOKUP(LabLookup[[#This Row],[LessonID]],LessonLookup[LessonID],LessonLookup[LessonTitle]))</f>
        <v/>
      </c>
      <c r="O265" s="8"/>
      <c r="P265" s="7"/>
      <c r="Q265" s="8" t="s">
        <v>2746</v>
      </c>
      <c r="R265" s="16" t="s">
        <v>2747</v>
      </c>
      <c r="S265" s="16" t="s">
        <v>2748</v>
      </c>
      <c r="T265" s="17" t="s">
        <v>2749</v>
      </c>
    </row>
    <row r="266" spans="1:20" ht="14.65" customHeight="1" x14ac:dyDescent="0.25">
      <c r="A266" s="7" t="str">
        <f>_xlfn.XLOOKUP(LabLookup[[#This Row],[TopicID]],TopicLookup[TopicID],TopicLookup[SyllabusSubject])</f>
        <v>Science</v>
      </c>
      <c r="B266" s="5">
        <f>_xlfn.XLOOKUP(LabLookup[[#This Row],[TopicID]],TopicLookup[TopicID],TopicLookup[SyllabusKeyStage])</f>
        <v>3</v>
      </c>
      <c r="C266" s="1" t="str">
        <f>_xlfn.XLOOKUP(LabLookup[[#This Row],[TopicID]],topics!I:I,topics!D:D)</f>
        <v>KS3.Science</v>
      </c>
      <c r="D266" s="1" t="str">
        <f>_xlfn.XLOOKUP(LabLookup[[#This Row],[TopicID]],topics!I:I,topics!E:E)</f>
        <v>Y8.Science</v>
      </c>
      <c r="E266" s="4">
        <v>8</v>
      </c>
      <c r="F266" s="3" t="s">
        <v>13</v>
      </c>
      <c r="G266" s="3" t="s">
        <v>15</v>
      </c>
      <c r="H266" s="3">
        <v>7</v>
      </c>
      <c r="I266" s="5">
        <v>1</v>
      </c>
      <c r="J266"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8C6</v>
      </c>
      <c r="K266"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8C6.7</v>
      </c>
      <c r="L266"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8C6.7.1</v>
      </c>
      <c r="M266" s="4" t="str">
        <f>IF(ISERROR(_xlfn.XLOOKUP(LabLookup[[#This Row],[TopicID]],TopicLookup[TopicID],TopicLookup[TopicTitle])),"",_xlfn.XLOOKUP(LabLookup[[#This Row],[TopicID]],TopicLookup[TopicID],TopicLookup[TopicTitle]))</f>
        <v>Chemistry Investigation</v>
      </c>
      <c r="N266" s="5" t="str">
        <f>IF(ISERROR(_xlfn.XLOOKUP(LabLookup[[#This Row],[LessonID]],LessonLookup[LessonID],LessonLookup[LessonTitle])),"",_xlfn.XLOOKUP(LabLookup[[#This Row],[LessonID]],LessonLookup[LessonID],LessonLookup[LessonTitle]))</f>
        <v/>
      </c>
      <c r="O266" s="8"/>
      <c r="P266" s="7"/>
      <c r="Q266" s="8"/>
    </row>
    <row r="267" spans="1:20" ht="14.65" customHeight="1" x14ac:dyDescent="0.25">
      <c r="A267" s="7" t="str">
        <f>_xlfn.XLOOKUP(LabLookup[[#This Row],[TopicID]],TopicLookup[TopicID],TopicLookup[SyllabusSubject])</f>
        <v>Science</v>
      </c>
      <c r="B267" s="5">
        <f>_xlfn.XLOOKUP(LabLookup[[#This Row],[TopicID]],TopicLookup[TopicID],TopicLookup[SyllabusKeyStage])</f>
        <v>3</v>
      </c>
      <c r="C267" s="1" t="str">
        <f>_xlfn.XLOOKUP(LabLookup[[#This Row],[TopicID]],topics!I:I,topics!D:D)</f>
        <v>KS3.Science</v>
      </c>
      <c r="D267" s="1" t="str">
        <f>_xlfn.XLOOKUP(LabLookup[[#This Row],[TopicID]],topics!I:I,topics!E:E)</f>
        <v>Y8.Science</v>
      </c>
      <c r="E267" s="4">
        <v>8</v>
      </c>
      <c r="F267" s="3" t="s">
        <v>13</v>
      </c>
      <c r="G267" s="3" t="s">
        <v>15</v>
      </c>
      <c r="H267" s="3">
        <v>8</v>
      </c>
      <c r="I267" s="5">
        <v>1</v>
      </c>
      <c r="J267"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8C6</v>
      </c>
      <c r="K267"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8C6.8</v>
      </c>
      <c r="L267"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8C6.8.1</v>
      </c>
      <c r="M267" s="4" t="str">
        <f>IF(ISERROR(_xlfn.XLOOKUP(LabLookup[[#This Row],[TopicID]],TopicLookup[TopicID],TopicLookup[TopicTitle])),"",_xlfn.XLOOKUP(LabLookup[[#This Row],[TopicID]],TopicLookup[TopicID],TopicLookup[TopicTitle]))</f>
        <v>Chemistry Investigation</v>
      </c>
      <c r="N267" s="5" t="str">
        <f>IF(ISERROR(_xlfn.XLOOKUP(LabLookup[[#This Row],[LessonID]],LessonLookup[LessonID],LessonLookup[LessonTitle])),"",_xlfn.XLOOKUP(LabLookup[[#This Row],[LessonID]],LessonLookup[LessonID],LessonLookup[LessonTitle]))</f>
        <v/>
      </c>
      <c r="O267" s="8"/>
      <c r="P267" s="7"/>
      <c r="Q267" s="8"/>
    </row>
    <row r="268" spans="1:20" ht="14.65" customHeight="1" x14ac:dyDescent="0.25">
      <c r="A268" s="7" t="str">
        <f>_xlfn.XLOOKUP(LabLookup[[#This Row],[TopicID]],TopicLookup[TopicID],TopicLookup[SyllabusSubject])</f>
        <v>Science</v>
      </c>
      <c r="B268" s="5">
        <f>_xlfn.XLOOKUP(LabLookup[[#This Row],[TopicID]],TopicLookup[TopicID],TopicLookup[SyllabusKeyStage])</f>
        <v>3</v>
      </c>
      <c r="C268" s="1" t="str">
        <f>_xlfn.XLOOKUP(LabLookup[[#This Row],[TopicID]],topics!I:I,topics!D:D)</f>
        <v>KS3.Science</v>
      </c>
      <c r="D268" s="1" t="str">
        <f>_xlfn.XLOOKUP(LabLookup[[#This Row],[TopicID]],topics!I:I,topics!E:E)</f>
        <v>Y8.Science</v>
      </c>
      <c r="E268" s="4">
        <v>8</v>
      </c>
      <c r="F268" s="3" t="s">
        <v>13</v>
      </c>
      <c r="G268" s="3" t="s">
        <v>15</v>
      </c>
      <c r="H268" s="3">
        <v>9</v>
      </c>
      <c r="I268" s="5">
        <v>1</v>
      </c>
      <c r="J268"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8C6</v>
      </c>
      <c r="K268"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8C6.9</v>
      </c>
      <c r="L268"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8C6.9.1</v>
      </c>
      <c r="M268" s="4" t="str">
        <f>IF(ISERROR(_xlfn.XLOOKUP(LabLookup[[#This Row],[TopicID]],TopicLookup[TopicID],TopicLookup[TopicTitle])),"",_xlfn.XLOOKUP(LabLookup[[#This Row],[TopicID]],TopicLookup[TopicID],TopicLookup[TopicTitle]))</f>
        <v>Chemistry Investigation</v>
      </c>
      <c r="N268" s="5" t="str">
        <f>IF(ISERROR(_xlfn.XLOOKUP(LabLookup[[#This Row],[LessonID]],LessonLookup[LessonID],LessonLookup[LessonTitle])),"",_xlfn.XLOOKUP(LabLookup[[#This Row],[LessonID]],LessonLookup[LessonID],LessonLookup[LessonTitle]))</f>
        <v/>
      </c>
      <c r="O268" s="8"/>
      <c r="P268" s="7"/>
      <c r="Q268" s="8"/>
    </row>
    <row r="269" spans="1:20" customFormat="1" ht="14.65" customHeight="1" x14ac:dyDescent="0.25">
      <c r="A269" s="7" t="str">
        <f>_xlfn.XLOOKUP(LabLookup[[#This Row],[TopicID]],TopicLookup[TopicID],TopicLookup[SyllabusSubject])</f>
        <v>Science</v>
      </c>
      <c r="B269" s="5">
        <f>_xlfn.XLOOKUP(LabLookup[[#This Row],[TopicID]],TopicLookup[TopicID],TopicLookup[SyllabusKeyStage])</f>
        <v>3</v>
      </c>
      <c r="C269" s="1" t="str">
        <f>_xlfn.XLOOKUP(LabLookup[[#This Row],[TopicID]],topics!I:I,topics!D:D)</f>
        <v>KS3.Science</v>
      </c>
      <c r="D269" s="1" t="str">
        <f>_xlfn.XLOOKUP(LabLookup[[#This Row],[TopicID]],topics!I:I,topics!E:E)</f>
        <v>Y8.Science</v>
      </c>
      <c r="E269" s="4">
        <v>8</v>
      </c>
      <c r="F269" s="3" t="s">
        <v>10</v>
      </c>
      <c r="G269" s="3">
        <v>1</v>
      </c>
      <c r="H269" s="3">
        <v>2</v>
      </c>
      <c r="I269" s="5">
        <v>1</v>
      </c>
      <c r="J269"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8P1</v>
      </c>
      <c r="K269"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8P1.2</v>
      </c>
      <c r="L269"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8P1.2.1</v>
      </c>
      <c r="M269" s="4" t="str">
        <f>IF(ISERROR(_xlfn.XLOOKUP(LabLookup[[#This Row],[TopicID]],TopicLookup[TopicID],TopicLookup[TopicTitle])),"",_xlfn.XLOOKUP(LabLookup[[#This Row],[TopicID]],TopicLookup[TopicID],TopicLookup[TopicTitle]))</f>
        <v>Motion</v>
      </c>
      <c r="N269" s="5" t="str">
        <f>IF(ISERROR(_xlfn.XLOOKUP(LabLookup[[#This Row],[LessonID]],LessonLookup[LessonID],LessonLookup[LessonTitle])),"",_xlfn.XLOOKUP(LabLookup[[#This Row],[LessonID]],LessonLookup[LessonID],LessonLookup[LessonTitle]))</f>
        <v>Calculating Speed (Practical)</v>
      </c>
      <c r="O269" s="8"/>
      <c r="P269" s="7"/>
      <c r="Q269" s="8" t="s">
        <v>2750</v>
      </c>
      <c r="R269" s="16" t="s">
        <v>2751</v>
      </c>
      <c r="S269" s="2" t="s">
        <v>2752</v>
      </c>
      <c r="T269" s="2"/>
    </row>
    <row r="270" spans="1:20" customFormat="1" ht="14.65" customHeight="1" x14ac:dyDescent="0.25">
      <c r="A270" s="7" t="str">
        <f>_xlfn.XLOOKUP(LabLookup[[#This Row],[TopicID]],TopicLookup[TopicID],TopicLookup[SyllabusSubject])</f>
        <v>Science</v>
      </c>
      <c r="B270" s="5">
        <f>_xlfn.XLOOKUP(LabLookup[[#This Row],[TopicID]],TopicLookup[TopicID],TopicLookup[SyllabusKeyStage])</f>
        <v>3</v>
      </c>
      <c r="C270" s="1" t="str">
        <f>_xlfn.XLOOKUP(LabLookup[[#This Row],[TopicID]],topics!I:I,topics!D:D)</f>
        <v>KS3.Science</v>
      </c>
      <c r="D270" s="1" t="str">
        <f>_xlfn.XLOOKUP(LabLookup[[#This Row],[TopicID]],topics!I:I,topics!E:E)</f>
        <v>Y8.Science</v>
      </c>
      <c r="E270" s="4">
        <v>8</v>
      </c>
      <c r="F270" s="3" t="s">
        <v>10</v>
      </c>
      <c r="G270" s="3">
        <v>1</v>
      </c>
      <c r="H270" s="3">
        <v>3</v>
      </c>
      <c r="I270" s="5">
        <v>1</v>
      </c>
      <c r="J270"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8P1</v>
      </c>
      <c r="K270"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8P1.3</v>
      </c>
      <c r="L270"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8P1.3.1</v>
      </c>
      <c r="M270" s="4" t="str">
        <f>IF(ISERROR(_xlfn.XLOOKUP(LabLookup[[#This Row],[TopicID]],TopicLookup[TopicID],TopicLookup[TopicTitle])),"",_xlfn.XLOOKUP(LabLookup[[#This Row],[TopicID]],TopicLookup[TopicID],TopicLookup[TopicTitle]))</f>
        <v>Motion</v>
      </c>
      <c r="N270" s="5" t="str">
        <f>IF(ISERROR(_xlfn.XLOOKUP(LabLookup[[#This Row],[LessonID]],LessonLookup[LessonID],LessonLookup[LessonTitle])),"",_xlfn.XLOOKUP(LabLookup[[#This Row],[LessonID]],LessonLookup[LessonID],LessonLookup[LessonTitle]))</f>
        <v>Distance-Time Graphs (Practical)</v>
      </c>
      <c r="O270" s="8"/>
      <c r="P270" s="7"/>
      <c r="Q270" s="8" t="s">
        <v>2753</v>
      </c>
      <c r="R270" s="16" t="s">
        <v>2754</v>
      </c>
      <c r="S270" s="2" t="s">
        <v>2755</v>
      </c>
      <c r="T270" s="2"/>
    </row>
    <row r="271" spans="1:20" customFormat="1" ht="14.65" customHeight="1" x14ac:dyDescent="0.25">
      <c r="A271" s="7" t="str">
        <f>_xlfn.XLOOKUP(LabLookup[[#This Row],[TopicID]],TopicLookup[TopicID],TopicLookup[SyllabusSubject])</f>
        <v>Science</v>
      </c>
      <c r="B271" s="5">
        <f>_xlfn.XLOOKUP(LabLookup[[#This Row],[TopicID]],TopicLookup[TopicID],TopicLookup[SyllabusKeyStage])</f>
        <v>3</v>
      </c>
      <c r="C271" s="1" t="str">
        <f>_xlfn.XLOOKUP(LabLookup[[#This Row],[TopicID]],topics!I:I,topics!D:D)</f>
        <v>KS3.Science</v>
      </c>
      <c r="D271" s="1" t="str">
        <f>_xlfn.XLOOKUP(LabLookup[[#This Row],[TopicID]],topics!I:I,topics!E:E)</f>
        <v>Y8.Science</v>
      </c>
      <c r="E271" s="4">
        <v>8</v>
      </c>
      <c r="F271" s="3" t="s">
        <v>10</v>
      </c>
      <c r="G271" s="3">
        <v>1</v>
      </c>
      <c r="H271" s="3">
        <v>4</v>
      </c>
      <c r="I271" s="5">
        <v>1</v>
      </c>
      <c r="J271"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8P1</v>
      </c>
      <c r="K271"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8P1.4</v>
      </c>
      <c r="L271"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8P1.4.1</v>
      </c>
      <c r="M271" s="4" t="str">
        <f>IF(ISERROR(_xlfn.XLOOKUP(LabLookup[[#This Row],[TopicID]],TopicLookup[TopicID],TopicLookup[TopicTitle])),"",_xlfn.XLOOKUP(LabLookup[[#This Row],[TopicID]],TopicLookup[TopicID],TopicLookup[TopicTitle]))</f>
        <v>Motion</v>
      </c>
      <c r="N271" s="5" t="str">
        <f>IF(ISERROR(_xlfn.XLOOKUP(LabLookup[[#This Row],[LessonID]],LessonLookup[LessonID],LessonLookup[LessonTitle])),"",_xlfn.XLOOKUP(LabLookup[[#This Row],[LessonID]],LessonLookup[LessonID],LessonLookup[LessonTitle]))</f>
        <v>Velocity &amp; Acceleration</v>
      </c>
      <c r="O271" s="8"/>
      <c r="P271" s="7"/>
      <c r="Q271" s="8" t="s">
        <v>2756</v>
      </c>
      <c r="R271" s="2" t="s">
        <v>2757</v>
      </c>
      <c r="S271" s="2"/>
      <c r="T271" s="2"/>
    </row>
    <row r="272" spans="1:20" customFormat="1" ht="14.65" customHeight="1" x14ac:dyDescent="0.25">
      <c r="A272" s="7" t="str">
        <f>_xlfn.XLOOKUP(LabLookup[[#This Row],[TopicID]],TopicLookup[TopicID],TopicLookup[SyllabusSubject])</f>
        <v>Science</v>
      </c>
      <c r="B272" s="5">
        <f>_xlfn.XLOOKUP(LabLookup[[#This Row],[TopicID]],TopicLookup[TopicID],TopicLookup[SyllabusKeyStage])</f>
        <v>3</v>
      </c>
      <c r="C272" s="1" t="str">
        <f>_xlfn.XLOOKUP(LabLookup[[#This Row],[TopicID]],topics!I:I,topics!D:D)</f>
        <v>KS3.Science</v>
      </c>
      <c r="D272" s="1" t="str">
        <f>_xlfn.XLOOKUP(LabLookup[[#This Row],[TopicID]],topics!I:I,topics!E:E)</f>
        <v>Y8.Science</v>
      </c>
      <c r="E272" s="4">
        <v>8</v>
      </c>
      <c r="F272" s="3" t="s">
        <v>10</v>
      </c>
      <c r="G272" s="3">
        <v>1</v>
      </c>
      <c r="H272" s="3">
        <v>5</v>
      </c>
      <c r="I272" s="5">
        <v>1</v>
      </c>
      <c r="J272"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8P1</v>
      </c>
      <c r="K272"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8P1.5</v>
      </c>
      <c r="L272"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8P1.5.1</v>
      </c>
      <c r="M272" s="4" t="str">
        <f>IF(ISERROR(_xlfn.XLOOKUP(LabLookup[[#This Row],[TopicID]],TopicLookup[TopicID],TopicLookup[TopicTitle])),"",_xlfn.XLOOKUP(LabLookup[[#This Row],[TopicID]],TopicLookup[TopicID],TopicLookup[TopicTitle]))</f>
        <v>Motion</v>
      </c>
      <c r="N272" s="5" t="str">
        <f>IF(ISERROR(_xlfn.XLOOKUP(LabLookup[[#This Row],[LessonID]],LessonLookup[LessonID],LessonLookup[LessonTitle])),"",_xlfn.XLOOKUP(LabLookup[[#This Row],[LessonID]],LessonLookup[LessonID],LessonLookup[LessonTitle]))</f>
        <v>Velocity-Time Graphs</v>
      </c>
      <c r="O272" s="8"/>
      <c r="P272" s="7"/>
      <c r="Q272" s="8" t="s">
        <v>2753</v>
      </c>
      <c r="R272" s="16" t="s">
        <v>2754</v>
      </c>
      <c r="S272" s="2" t="s">
        <v>2755</v>
      </c>
      <c r="T272" s="2"/>
    </row>
    <row r="273" spans="1:20" customFormat="1" ht="14.65" customHeight="1" x14ac:dyDescent="0.25">
      <c r="A273" s="7" t="str">
        <f>_xlfn.XLOOKUP(LabLookup[[#This Row],[TopicID]],TopicLookup[TopicID],TopicLookup[SyllabusSubject])</f>
        <v>Science</v>
      </c>
      <c r="B273" s="5">
        <f>_xlfn.XLOOKUP(LabLookup[[#This Row],[TopicID]],TopicLookup[TopicID],TopicLookup[SyllabusKeyStage])</f>
        <v>3</v>
      </c>
      <c r="C273" s="1" t="str">
        <f>_xlfn.XLOOKUP(LabLookup[[#This Row],[TopicID]],topics!I:I,topics!D:D)</f>
        <v>KS3.Science</v>
      </c>
      <c r="D273" s="1" t="str">
        <f>_xlfn.XLOOKUP(LabLookup[[#This Row],[TopicID]],topics!I:I,topics!E:E)</f>
        <v>Y8.Science</v>
      </c>
      <c r="E273" s="4">
        <v>8</v>
      </c>
      <c r="F273" s="3" t="s">
        <v>10</v>
      </c>
      <c r="G273" s="3">
        <v>1</v>
      </c>
      <c r="H273" s="3">
        <v>6</v>
      </c>
      <c r="I273" s="5">
        <v>1</v>
      </c>
      <c r="J273"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8P1</v>
      </c>
      <c r="K273"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8P1.6</v>
      </c>
      <c r="L273"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8P1.6.1</v>
      </c>
      <c r="M273" s="4" t="str">
        <f>IF(ISERROR(_xlfn.XLOOKUP(LabLookup[[#This Row],[TopicID]],TopicLookup[TopicID],TopicLookup[TopicTitle])),"",_xlfn.XLOOKUP(LabLookup[[#This Row],[TopicID]],TopicLookup[TopicID],TopicLookup[TopicTitle]))</f>
        <v>Motion</v>
      </c>
      <c r="N273" s="5" t="str">
        <f>IF(ISERROR(_xlfn.XLOOKUP(LabLookup[[#This Row],[LessonID]],LessonLookup[LessonID],LessonLookup[LessonTitle])),"",_xlfn.XLOOKUP(LabLookup[[#This Row],[LessonID]],LessonLookup[LessonID],LessonLookup[LessonTitle]))</f>
        <v>Stopping Distance &amp; car safety</v>
      </c>
      <c r="O273" s="8"/>
      <c r="P273" s="7"/>
      <c r="Q273" s="8" t="s">
        <v>2758</v>
      </c>
      <c r="R273" s="2" t="s">
        <v>2759</v>
      </c>
      <c r="S273" s="2" t="s">
        <v>2760</v>
      </c>
      <c r="T273" s="2"/>
    </row>
    <row r="274" spans="1:20" customFormat="1" ht="14.65" customHeight="1" x14ac:dyDescent="0.25">
      <c r="A274" s="7" t="str">
        <f>_xlfn.XLOOKUP(LabLookup[[#This Row],[TopicID]],TopicLookup[TopicID],TopicLookup[SyllabusSubject])</f>
        <v>Science</v>
      </c>
      <c r="B274" s="5">
        <f>_xlfn.XLOOKUP(LabLookup[[#This Row],[TopicID]],TopicLookup[TopicID],TopicLookup[SyllabusKeyStage])</f>
        <v>3</v>
      </c>
      <c r="C274" s="1" t="str">
        <f>_xlfn.XLOOKUP(LabLookup[[#This Row],[TopicID]],topics!I:I,topics!D:D)</f>
        <v>KS3.Science</v>
      </c>
      <c r="D274" s="1" t="str">
        <f>_xlfn.XLOOKUP(LabLookup[[#This Row],[TopicID]],topics!I:I,topics!E:E)</f>
        <v>Y8.Science</v>
      </c>
      <c r="E274" s="4">
        <v>8</v>
      </c>
      <c r="F274" s="3" t="s">
        <v>10</v>
      </c>
      <c r="G274" s="3">
        <v>1</v>
      </c>
      <c r="H274" s="3">
        <v>7</v>
      </c>
      <c r="I274" s="5">
        <v>1</v>
      </c>
      <c r="J274"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8P1</v>
      </c>
      <c r="K274"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8P1.7</v>
      </c>
      <c r="L274"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8P1.7.1</v>
      </c>
      <c r="M274" s="4" t="str">
        <f>IF(ISERROR(_xlfn.XLOOKUP(LabLookup[[#This Row],[TopicID]],TopicLookup[TopicID],TopicLookup[TopicTitle])),"",_xlfn.XLOOKUP(LabLookup[[#This Row],[TopicID]],TopicLookup[TopicID],TopicLookup[TopicTitle]))</f>
        <v>Motion</v>
      </c>
      <c r="N274" s="5" t="str">
        <f>IF(ISERROR(_xlfn.XLOOKUP(LabLookup[[#This Row],[LessonID]],LessonLookup[LessonID],LessonLookup[LessonTitle])),"",_xlfn.XLOOKUP(LabLookup[[#This Row],[LessonID]],LessonLookup[LessonID],LessonLookup[LessonTitle]))</f>
        <v>Investigating Motion - 1</v>
      </c>
      <c r="O274" s="8"/>
      <c r="P274" s="7"/>
      <c r="Q274" s="8" t="s">
        <v>2761</v>
      </c>
      <c r="R274" s="2" t="s">
        <v>2762</v>
      </c>
      <c r="S274" s="2" t="s">
        <v>2760</v>
      </c>
      <c r="T274" s="2"/>
    </row>
    <row r="275" spans="1:20" customFormat="1" ht="14.65" customHeight="1" x14ac:dyDescent="0.25">
      <c r="A275" s="7" t="str">
        <f>_xlfn.XLOOKUP(LabLookup[[#This Row],[TopicID]],TopicLookup[TopicID],TopicLookup[SyllabusSubject])</f>
        <v>Science</v>
      </c>
      <c r="B275" s="5">
        <f>_xlfn.XLOOKUP(LabLookup[[#This Row],[TopicID]],TopicLookup[TopicID],TopicLookup[SyllabusKeyStage])</f>
        <v>3</v>
      </c>
      <c r="C275" s="1" t="str">
        <f>_xlfn.XLOOKUP(LabLookup[[#This Row],[TopicID]],topics!I:I,topics!D:D)</f>
        <v>KS3.Science</v>
      </c>
      <c r="D275" s="1" t="str">
        <f>_xlfn.XLOOKUP(LabLookup[[#This Row],[TopicID]],topics!I:I,topics!E:E)</f>
        <v>Y8.Science</v>
      </c>
      <c r="E275" s="4">
        <v>8</v>
      </c>
      <c r="F275" s="3" t="s">
        <v>10</v>
      </c>
      <c r="G275" s="3">
        <v>1</v>
      </c>
      <c r="H275" s="3">
        <v>8</v>
      </c>
      <c r="I275" s="5">
        <v>1</v>
      </c>
      <c r="J275"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8P1</v>
      </c>
      <c r="K275"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8P1.8</v>
      </c>
      <c r="L275"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8P1.8.1</v>
      </c>
      <c r="M275" s="4" t="str">
        <f>IF(ISERROR(_xlfn.XLOOKUP(LabLookup[[#This Row],[TopicID]],TopicLookup[TopicID],TopicLookup[TopicTitle])),"",_xlfn.XLOOKUP(LabLookup[[#This Row],[TopicID]],TopicLookup[TopicID],TopicLookup[TopicTitle]))</f>
        <v>Motion</v>
      </c>
      <c r="N275" s="5" t="str">
        <f>IF(ISERROR(_xlfn.XLOOKUP(LabLookup[[#This Row],[LessonID]],LessonLookup[LessonID],LessonLookup[LessonTitle])),"",_xlfn.XLOOKUP(LabLookup[[#This Row],[LessonID]],LessonLookup[LessonID],LessonLookup[LessonTitle]))</f>
        <v>Investigating Motion - 2</v>
      </c>
      <c r="O275" s="8"/>
      <c r="P275" s="7"/>
      <c r="Q275" s="8" t="s">
        <v>2761</v>
      </c>
      <c r="R275" s="2" t="s">
        <v>2762</v>
      </c>
      <c r="S275" s="2" t="s">
        <v>2760</v>
      </c>
      <c r="T275" s="2"/>
    </row>
    <row r="276" spans="1:20" customFormat="1" ht="14.65" customHeight="1" x14ac:dyDescent="0.25">
      <c r="A276" s="7" t="str">
        <f>_xlfn.XLOOKUP(LabLookup[[#This Row],[TopicID]],TopicLookup[TopicID],TopicLookup[SyllabusSubject])</f>
        <v>Science</v>
      </c>
      <c r="B276" s="5">
        <f>_xlfn.XLOOKUP(LabLookup[[#This Row],[TopicID]],TopicLookup[TopicID],TopicLookup[SyllabusKeyStage])</f>
        <v>3</v>
      </c>
      <c r="C276" s="1" t="str">
        <f>_xlfn.XLOOKUP(LabLookup[[#This Row],[TopicID]],topics!I:I,topics!D:D)</f>
        <v>KS3.Science</v>
      </c>
      <c r="D276" s="1" t="str">
        <f>_xlfn.XLOOKUP(LabLookup[[#This Row],[TopicID]],topics!I:I,topics!E:E)</f>
        <v>Y8.Science</v>
      </c>
      <c r="E276" s="4">
        <v>8</v>
      </c>
      <c r="F276" s="3" t="s">
        <v>10</v>
      </c>
      <c r="G276" s="3">
        <v>2</v>
      </c>
      <c r="H276" s="3">
        <v>1</v>
      </c>
      <c r="I276" s="5">
        <v>1</v>
      </c>
      <c r="J276"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8P2</v>
      </c>
      <c r="K276"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8P2.1</v>
      </c>
      <c r="L276"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8P2.1.1</v>
      </c>
      <c r="M276" s="4" t="str">
        <f>IF(ISERROR(_xlfn.XLOOKUP(LabLookup[[#This Row],[TopicID]],TopicLookup[TopicID],TopicLookup[TopicTitle])),"",_xlfn.XLOOKUP(LabLookup[[#This Row],[TopicID]],TopicLookup[TopicID],TopicLookup[TopicTitle]))</f>
        <v>Energy Transfers And Calculations</v>
      </c>
      <c r="N276" s="5" t="str">
        <f>IF(ISERROR(_xlfn.XLOOKUP(LabLookup[[#This Row],[LessonID]],LessonLookup[LessonID],LessonLookup[LessonTitle])),"",_xlfn.XLOOKUP(LabLookup[[#This Row],[LessonID]],LessonLookup[LessonID],LessonLookup[LessonTitle]))</f>
        <v>Gravitational Potential Energy (Theory)</v>
      </c>
      <c r="O276" s="8" t="s">
        <v>2375</v>
      </c>
      <c r="P276" s="7"/>
      <c r="Q276" s="8" t="s">
        <v>2763</v>
      </c>
      <c r="R276" s="2" t="s">
        <v>2764</v>
      </c>
      <c r="S276" s="2" t="s">
        <v>2765</v>
      </c>
      <c r="T276" s="2"/>
    </row>
    <row r="277" spans="1:20" ht="14.65" customHeight="1" x14ac:dyDescent="0.25">
      <c r="A277" s="7" t="str">
        <f>_xlfn.XLOOKUP(LabLookup[[#This Row],[TopicID]],TopicLookup[TopicID],TopicLookup[SyllabusSubject])</f>
        <v>Science</v>
      </c>
      <c r="B277" s="5">
        <f>_xlfn.XLOOKUP(LabLookup[[#This Row],[TopicID]],TopicLookup[TopicID],TopicLookup[SyllabusKeyStage])</f>
        <v>3</v>
      </c>
      <c r="C277" s="1" t="str">
        <f>_xlfn.XLOOKUP(LabLookup[[#This Row],[TopicID]],topics!I:I,topics!D:D)</f>
        <v>KS3.Science</v>
      </c>
      <c r="D277" s="1" t="str">
        <f>_xlfn.XLOOKUP(LabLookup[[#This Row],[TopicID]],topics!I:I,topics!E:E)</f>
        <v>Y8.Science</v>
      </c>
      <c r="E277" s="4">
        <v>8</v>
      </c>
      <c r="F277" s="3" t="s">
        <v>10</v>
      </c>
      <c r="G277" s="3">
        <v>2</v>
      </c>
      <c r="H277" s="3">
        <v>2</v>
      </c>
      <c r="I277" s="5">
        <v>1</v>
      </c>
      <c r="J277"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8P2</v>
      </c>
      <c r="K277"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8P2.2</v>
      </c>
      <c r="L277"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8P2.2.1</v>
      </c>
      <c r="M277" s="4" t="str">
        <f>IF(ISERROR(_xlfn.XLOOKUP(LabLookup[[#This Row],[TopicID]],TopicLookup[TopicID],TopicLookup[TopicTitle])),"",_xlfn.XLOOKUP(LabLookup[[#This Row],[TopicID]],TopicLookup[TopicID],TopicLookup[TopicTitle]))</f>
        <v>Energy Transfers And Calculations</v>
      </c>
      <c r="N277" s="5" t="str">
        <f>IF(ISERROR(_xlfn.XLOOKUP(LabLookup[[#This Row],[LessonID]],LessonLookup[LessonID],LessonLookup[LessonTitle])),"",_xlfn.XLOOKUP(LabLookup[[#This Row],[LessonID]],LessonLookup[LessonID],LessonLookup[LessonTitle]))</f>
        <v>Calculating GPE (Practical)</v>
      </c>
      <c r="O277" s="8"/>
      <c r="P277" s="7" t="s">
        <v>2375</v>
      </c>
      <c r="Q277" s="8" t="s">
        <v>2766</v>
      </c>
      <c r="R277" s="2" t="s">
        <v>2767</v>
      </c>
      <c r="S277" s="2" t="s">
        <v>2768</v>
      </c>
    </row>
    <row r="278" spans="1:20" ht="14.65" customHeight="1" x14ac:dyDescent="0.25">
      <c r="A278" s="7" t="str">
        <f>_xlfn.XLOOKUP(LabLookup[[#This Row],[TopicID]],TopicLookup[TopicID],TopicLookup[SyllabusSubject])</f>
        <v>Science</v>
      </c>
      <c r="B278" s="18">
        <f>_xlfn.XLOOKUP(LabLookup[[#This Row],[TopicID]],TopicLookup[TopicID],TopicLookup[SyllabusKeyStage])</f>
        <v>3</v>
      </c>
      <c r="C278" s="26" t="str">
        <f>_xlfn.XLOOKUP(LabLookup[[#This Row],[TopicID]],topics!I:I,topics!D:D)</f>
        <v>KS3.Science</v>
      </c>
      <c r="D278" s="26" t="str">
        <f>_xlfn.XLOOKUP(LabLookup[[#This Row],[TopicID]],topics!I:I,topics!E:E)</f>
        <v>Y8.Science</v>
      </c>
      <c r="E278" s="4">
        <v>8</v>
      </c>
      <c r="F278" s="3" t="s">
        <v>10</v>
      </c>
      <c r="G278" s="3">
        <v>2</v>
      </c>
      <c r="H278" s="3">
        <v>2</v>
      </c>
      <c r="I278" s="5" t="s">
        <v>9</v>
      </c>
      <c r="J278" s="29"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8P2</v>
      </c>
      <c r="K278" s="30"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8P2.2</v>
      </c>
      <c r="L278" s="31"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8P2.2.2</v>
      </c>
      <c r="M278" s="19" t="str">
        <f>IF(ISERROR(_xlfn.XLOOKUP(LabLookup[[#This Row],[TopicID]],TopicLookup[TopicID],TopicLookup[TopicTitle])),"",_xlfn.XLOOKUP(LabLookup[[#This Row],[TopicID]],TopicLookup[TopicID],TopicLookup[TopicTitle]))</f>
        <v>Energy Transfers And Calculations</v>
      </c>
      <c r="N278" s="20" t="str">
        <f>IF(ISERROR(_xlfn.XLOOKUP(LabLookup[[#This Row],[LessonID]],LessonLookup[LessonID],LessonLookup[LessonTitle])),"",_xlfn.XLOOKUP(LabLookup[[#This Row],[LessonID]],LessonLookup[LessonID],LessonLookup[LessonTitle]))</f>
        <v>Calculating GPE (Practical)</v>
      </c>
      <c r="O278" s="4"/>
      <c r="P278" s="5" t="s">
        <v>2375</v>
      </c>
      <c r="Q278" s="8" t="s">
        <v>2769</v>
      </c>
      <c r="R278" s="2" t="s">
        <v>2770</v>
      </c>
      <c r="S278" s="2" t="s">
        <v>2771</v>
      </c>
    </row>
    <row r="279" spans="1:20" ht="14.65" customHeight="1" x14ac:dyDescent="0.25">
      <c r="A279" s="7" t="str">
        <f>_xlfn.XLOOKUP(LabLookup[[#This Row],[TopicID]],TopicLookup[TopicID],TopicLookup[SyllabusSubject])</f>
        <v>Science</v>
      </c>
      <c r="B279" s="18">
        <f>_xlfn.XLOOKUP(LabLookup[[#This Row],[TopicID]],TopicLookup[TopicID],TopicLookup[SyllabusKeyStage])</f>
        <v>3</v>
      </c>
      <c r="C279" s="26" t="str">
        <f>_xlfn.XLOOKUP(LabLookup[[#This Row],[TopicID]],topics!I:I,topics!D:D)</f>
        <v>KS3.Science</v>
      </c>
      <c r="D279" s="26" t="str">
        <f>_xlfn.XLOOKUP(LabLookup[[#This Row],[TopicID]],topics!I:I,topics!E:E)</f>
        <v>Y8.Science</v>
      </c>
      <c r="E279" s="4">
        <v>8</v>
      </c>
      <c r="F279" s="3" t="s">
        <v>10</v>
      </c>
      <c r="G279" s="3">
        <v>2</v>
      </c>
      <c r="H279" s="3">
        <v>2</v>
      </c>
      <c r="I279" s="5" t="s">
        <v>11</v>
      </c>
      <c r="J279" s="29"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8P2</v>
      </c>
      <c r="K279" s="30"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8P2.2</v>
      </c>
      <c r="L279" s="31"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8P2.2.3</v>
      </c>
      <c r="M279" s="19" t="str">
        <f>IF(ISERROR(_xlfn.XLOOKUP(LabLookup[[#This Row],[TopicID]],TopicLookup[TopicID],TopicLookup[TopicTitle])),"",_xlfn.XLOOKUP(LabLookup[[#This Row],[TopicID]],TopicLookup[TopicID],TopicLookup[TopicTitle]))</f>
        <v>Energy Transfers And Calculations</v>
      </c>
      <c r="N279" s="20" t="str">
        <f>IF(ISERROR(_xlfn.XLOOKUP(LabLookup[[#This Row],[LessonID]],LessonLookup[LessonID],LessonLookup[LessonTitle])),"",_xlfn.XLOOKUP(LabLookup[[#This Row],[LessonID]],LessonLookup[LessonID],LessonLookup[LessonTitle]))</f>
        <v>Calculating GPE (Practical)</v>
      </c>
      <c r="O279" s="4" t="s">
        <v>2375</v>
      </c>
      <c r="P279" s="5"/>
      <c r="Q279" s="4" t="s">
        <v>2772</v>
      </c>
      <c r="R279" s="2" t="s">
        <v>2773</v>
      </c>
      <c r="S279" s="2" t="s">
        <v>2774</v>
      </c>
    </row>
    <row r="280" spans="1:20" ht="14.65" customHeight="1" x14ac:dyDescent="0.25">
      <c r="A280" s="7" t="str">
        <f>_xlfn.XLOOKUP(LabLookup[[#This Row],[TopicID]],TopicLookup[TopicID],TopicLookup[SyllabusSubject])</f>
        <v>Science</v>
      </c>
      <c r="B280" s="5">
        <f>_xlfn.XLOOKUP(LabLookup[[#This Row],[TopicID]],TopicLookup[TopicID],TopicLookup[SyllabusKeyStage])</f>
        <v>3</v>
      </c>
      <c r="C280" s="1" t="str">
        <f>_xlfn.XLOOKUP(LabLookup[[#This Row],[TopicID]],topics!I:I,topics!D:D)</f>
        <v>KS3.Science</v>
      </c>
      <c r="D280" s="1" t="str">
        <f>_xlfn.XLOOKUP(LabLookup[[#This Row],[TopicID]],topics!I:I,topics!E:E)</f>
        <v>Y8.Science</v>
      </c>
      <c r="E280" s="4">
        <v>8</v>
      </c>
      <c r="F280" s="3" t="s">
        <v>10</v>
      </c>
      <c r="G280" s="3">
        <v>2</v>
      </c>
      <c r="H280" s="3">
        <v>3</v>
      </c>
      <c r="I280" s="5">
        <v>1</v>
      </c>
      <c r="J280"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8P2</v>
      </c>
      <c r="K280"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8P2.3</v>
      </c>
      <c r="L280"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8P2.3.1</v>
      </c>
      <c r="M280" s="4" t="str">
        <f>IF(ISERROR(_xlfn.XLOOKUP(LabLookup[[#This Row],[TopicID]],TopicLookup[TopicID],TopicLookup[TopicTitle])),"",_xlfn.XLOOKUP(LabLookup[[#This Row],[TopicID]],TopicLookup[TopicID],TopicLookup[TopicTitle]))</f>
        <v>Energy Transfers And Calculations</v>
      </c>
      <c r="N280" s="5" t="str">
        <f>IF(ISERROR(_xlfn.XLOOKUP(LabLookup[[#This Row],[LessonID]],LessonLookup[LessonID],LessonLookup[LessonTitle])),"",_xlfn.XLOOKUP(LabLookup[[#This Row],[LessonID]],LessonLookup[LessonID],LessonLookup[LessonTitle]))</f>
        <v>Kinetic Energy (Theory)</v>
      </c>
      <c r="O280" s="8" t="s">
        <v>2375</v>
      </c>
      <c r="P280" s="7"/>
      <c r="Q280" s="8" t="s">
        <v>2775</v>
      </c>
      <c r="R280" s="2" t="s">
        <v>2776</v>
      </c>
      <c r="S280" s="2" t="s">
        <v>2777</v>
      </c>
    </row>
    <row r="281" spans="1:20" ht="14.65" customHeight="1" x14ac:dyDescent="0.25">
      <c r="A281" s="7" t="str">
        <f>_xlfn.XLOOKUP(LabLookup[[#This Row],[TopicID]],TopicLookup[TopicID],TopicLookup[SyllabusSubject])</f>
        <v>Science</v>
      </c>
      <c r="B281" s="18">
        <f>_xlfn.XLOOKUP(LabLookup[[#This Row],[TopicID]],TopicLookup[TopicID],TopicLookup[SyllabusKeyStage])</f>
        <v>3</v>
      </c>
      <c r="C281" s="26" t="str">
        <f>_xlfn.XLOOKUP(LabLookup[[#This Row],[TopicID]],topics!I:I,topics!D:D)</f>
        <v>KS3.Science</v>
      </c>
      <c r="D281" s="26" t="str">
        <f>_xlfn.XLOOKUP(LabLookup[[#This Row],[TopicID]],topics!I:I,topics!E:E)</f>
        <v>Y8.Science</v>
      </c>
      <c r="E281" s="4">
        <v>8</v>
      </c>
      <c r="F281" s="3" t="s">
        <v>10</v>
      </c>
      <c r="G281" s="3">
        <v>2</v>
      </c>
      <c r="H281" s="3">
        <v>3</v>
      </c>
      <c r="I281" s="5" t="s">
        <v>9</v>
      </c>
      <c r="J281" s="29"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8P2</v>
      </c>
      <c r="K281" s="30"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8P2.3</v>
      </c>
      <c r="L281" s="31"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8P2.3.2</v>
      </c>
      <c r="M281" s="19" t="str">
        <f>IF(ISERROR(_xlfn.XLOOKUP(LabLookup[[#This Row],[TopicID]],TopicLookup[TopicID],TopicLookup[TopicTitle])),"",_xlfn.XLOOKUP(LabLookup[[#This Row],[TopicID]],TopicLookup[TopicID],TopicLookup[TopicTitle]))</f>
        <v>Energy Transfers And Calculations</v>
      </c>
      <c r="N281" s="20" t="str">
        <f>IF(ISERROR(_xlfn.XLOOKUP(LabLookup[[#This Row],[LessonID]],LessonLookup[LessonID],LessonLookup[LessonTitle])),"",_xlfn.XLOOKUP(LabLookup[[#This Row],[LessonID]],LessonLookup[LessonID],LessonLookup[LessonTitle]))</f>
        <v>Kinetic Energy (Theory)</v>
      </c>
      <c r="O281" s="4"/>
      <c r="P281" s="5" t="s">
        <v>2375</v>
      </c>
      <c r="Q281" s="4" t="s">
        <v>2778</v>
      </c>
      <c r="R281" s="2" t="s">
        <v>2779</v>
      </c>
      <c r="S281" s="2" t="s">
        <v>2780</v>
      </c>
    </row>
    <row r="282" spans="1:20" ht="14.65" customHeight="1" x14ac:dyDescent="0.25">
      <c r="A282" s="7" t="str">
        <f>_xlfn.XLOOKUP(LabLookup[[#This Row],[TopicID]],TopicLookup[TopicID],TopicLookup[SyllabusSubject])</f>
        <v>Science</v>
      </c>
      <c r="B282" s="5">
        <f>_xlfn.XLOOKUP(LabLookup[[#This Row],[TopicID]],TopicLookup[TopicID],TopicLookup[SyllabusKeyStage])</f>
        <v>3</v>
      </c>
      <c r="C282" s="1" t="str">
        <f>_xlfn.XLOOKUP(LabLookup[[#This Row],[TopicID]],topics!I:I,topics!D:D)</f>
        <v>KS3.Science</v>
      </c>
      <c r="D282" s="1" t="str">
        <f>_xlfn.XLOOKUP(LabLookup[[#This Row],[TopicID]],topics!I:I,topics!E:E)</f>
        <v>Y8.Science</v>
      </c>
      <c r="E282" s="4">
        <v>8</v>
      </c>
      <c r="F282" s="3" t="s">
        <v>10</v>
      </c>
      <c r="G282" s="3">
        <v>2</v>
      </c>
      <c r="H282" s="3">
        <v>4</v>
      </c>
      <c r="I282" s="5">
        <v>1</v>
      </c>
      <c r="J282"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8P2</v>
      </c>
      <c r="K282"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8P2.4</v>
      </c>
      <c r="L282"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8P2.4.1</v>
      </c>
      <c r="M282" s="4" t="str">
        <f>IF(ISERROR(_xlfn.XLOOKUP(LabLookup[[#This Row],[TopicID]],TopicLookup[TopicID],TopicLookup[TopicTitle])),"",_xlfn.XLOOKUP(LabLookup[[#This Row],[TopicID]],TopicLookup[TopicID],TopicLookup[TopicTitle]))</f>
        <v>Energy Transfers And Calculations</v>
      </c>
      <c r="N282" s="5" t="str">
        <f>IF(ISERROR(_xlfn.XLOOKUP(LabLookup[[#This Row],[LessonID]],LessonLookup[LessonID],LessonLookup[LessonTitle])),"",_xlfn.XLOOKUP(LabLookup[[#This Row],[LessonID]],LessonLookup[LessonID],LessonLookup[LessonTitle]))</f>
        <v>Calculating KE (Practical)</v>
      </c>
      <c r="O282" s="8" t="s">
        <v>2375</v>
      </c>
      <c r="P282" s="7"/>
      <c r="Q282" s="8" t="s">
        <v>2781</v>
      </c>
      <c r="R282" s="2" t="s">
        <v>2782</v>
      </c>
      <c r="S282" s="2" t="s">
        <v>2783</v>
      </c>
    </row>
    <row r="283" spans="1:20" ht="14.65" customHeight="1" x14ac:dyDescent="0.25">
      <c r="A283" s="7" t="str">
        <f>_xlfn.XLOOKUP(LabLookup[[#This Row],[TopicID]],TopicLookup[TopicID],TopicLookup[SyllabusSubject])</f>
        <v>Science</v>
      </c>
      <c r="B283" s="5">
        <f>_xlfn.XLOOKUP(LabLookup[[#This Row],[TopicID]],TopicLookup[TopicID],TopicLookup[SyllabusKeyStage])</f>
        <v>3</v>
      </c>
      <c r="C283" s="1" t="str">
        <f>_xlfn.XLOOKUP(LabLookup[[#This Row],[TopicID]],topics!I:I,topics!D:D)</f>
        <v>KS3.Science</v>
      </c>
      <c r="D283" s="1" t="str">
        <f>_xlfn.XLOOKUP(LabLookup[[#This Row],[TopicID]],topics!I:I,topics!E:E)</f>
        <v>Y8.Science</v>
      </c>
      <c r="E283" s="4">
        <v>8</v>
      </c>
      <c r="F283" s="3" t="s">
        <v>10</v>
      </c>
      <c r="G283" s="3">
        <v>2</v>
      </c>
      <c r="H283" s="3">
        <v>5</v>
      </c>
      <c r="I283" s="5">
        <v>1</v>
      </c>
      <c r="J283"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8P2</v>
      </c>
      <c r="K283"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8P2.5</v>
      </c>
      <c r="L283"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8P2.5.1</v>
      </c>
      <c r="M283" s="4" t="str">
        <f>IF(ISERROR(_xlfn.XLOOKUP(LabLookup[[#This Row],[TopicID]],TopicLookup[TopicID],TopicLookup[TopicTitle])),"",_xlfn.XLOOKUP(LabLookup[[#This Row],[TopicID]],TopicLookup[TopicID],TopicLookup[TopicTitle]))</f>
        <v>Energy Transfers And Calculations</v>
      </c>
      <c r="N283" s="5" t="str">
        <f>IF(ISERROR(_xlfn.XLOOKUP(LabLookup[[#This Row],[LessonID]],LessonLookup[LessonID],LessonLookup[LessonTitle])),"",_xlfn.XLOOKUP(LabLookup[[#This Row],[LessonID]],LessonLookup[LessonID],LessonLookup[LessonTitle]))</f>
        <v>Conduction (Practical)</v>
      </c>
      <c r="O283" s="8" t="s">
        <v>2375</v>
      </c>
      <c r="P283" s="7"/>
      <c r="Q283" s="8" t="s">
        <v>2784</v>
      </c>
      <c r="R283" s="2" t="s">
        <v>2785</v>
      </c>
      <c r="S283" s="2" t="s">
        <v>2786</v>
      </c>
    </row>
    <row r="284" spans="1:20" ht="14.65" customHeight="1" x14ac:dyDescent="0.25">
      <c r="A284" s="7" t="str">
        <f>_xlfn.XLOOKUP(LabLookup[[#This Row],[TopicID]],TopicLookup[TopicID],TopicLookup[SyllabusSubject])</f>
        <v>Science</v>
      </c>
      <c r="B284" s="5">
        <f>_xlfn.XLOOKUP(LabLookup[[#This Row],[TopicID]],TopicLookup[TopicID],TopicLookup[SyllabusKeyStage])</f>
        <v>3</v>
      </c>
      <c r="C284" s="1" t="str">
        <f>_xlfn.XLOOKUP(LabLookup[[#This Row],[TopicID]],topics!I:I,topics!D:D)</f>
        <v>KS3.Science</v>
      </c>
      <c r="D284" s="1" t="str">
        <f>_xlfn.XLOOKUP(LabLookup[[#This Row],[TopicID]],topics!I:I,topics!E:E)</f>
        <v>Y8.Science</v>
      </c>
      <c r="E284" s="4">
        <v>8</v>
      </c>
      <c r="F284" s="3" t="s">
        <v>10</v>
      </c>
      <c r="G284" s="3">
        <v>2</v>
      </c>
      <c r="H284" s="3">
        <v>6</v>
      </c>
      <c r="I284" s="5">
        <v>1</v>
      </c>
      <c r="J284"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8P2</v>
      </c>
      <c r="K284"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8P2.6</v>
      </c>
      <c r="L284"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8P2.6.1</v>
      </c>
      <c r="M284" s="4" t="str">
        <f>IF(ISERROR(_xlfn.XLOOKUP(LabLookup[[#This Row],[TopicID]],TopicLookup[TopicID],TopicLookup[TopicTitle])),"",_xlfn.XLOOKUP(LabLookup[[#This Row],[TopicID]],TopicLookup[TopicID],TopicLookup[TopicTitle]))</f>
        <v>Energy Transfers And Calculations</v>
      </c>
      <c r="N284" s="5" t="str">
        <f>IF(ISERROR(_xlfn.XLOOKUP(LabLookup[[#This Row],[LessonID]],LessonLookup[LessonID],LessonLookup[LessonTitle])),"",_xlfn.XLOOKUP(LabLookup[[#This Row],[LessonID]],LessonLookup[LessonID],LessonLookup[LessonTitle]))</f>
        <v>Convection (Practical)</v>
      </c>
      <c r="O284" s="8"/>
      <c r="P284" s="7"/>
      <c r="Q284" s="8"/>
    </row>
    <row r="285" spans="1:20" ht="14.65" customHeight="1" x14ac:dyDescent="0.25">
      <c r="A285" s="7" t="str">
        <f>_xlfn.XLOOKUP(LabLookup[[#This Row],[TopicID]],TopicLookup[TopicID],TopicLookup[SyllabusSubject])</f>
        <v>Science</v>
      </c>
      <c r="B285" s="5">
        <f>_xlfn.XLOOKUP(LabLookup[[#This Row],[TopicID]],TopicLookup[TopicID],TopicLookup[SyllabusKeyStage])</f>
        <v>3</v>
      </c>
      <c r="C285" s="1" t="str">
        <f>_xlfn.XLOOKUP(LabLookup[[#This Row],[TopicID]],topics!I:I,topics!D:D)</f>
        <v>KS3.Science</v>
      </c>
      <c r="D285" s="1" t="str">
        <f>_xlfn.XLOOKUP(LabLookup[[#This Row],[TopicID]],topics!I:I,topics!E:E)</f>
        <v>Y8.Science</v>
      </c>
      <c r="E285" s="4">
        <v>8</v>
      </c>
      <c r="F285" s="3" t="s">
        <v>10</v>
      </c>
      <c r="G285" s="3">
        <v>2</v>
      </c>
      <c r="H285" s="3">
        <v>7</v>
      </c>
      <c r="I285" s="5">
        <v>1</v>
      </c>
      <c r="J285"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8P2</v>
      </c>
      <c r="K285"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8P2.7</v>
      </c>
      <c r="L285"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8P2.7.1</v>
      </c>
      <c r="M285" s="4" t="str">
        <f>IF(ISERROR(_xlfn.XLOOKUP(LabLookup[[#This Row],[TopicID]],TopicLookup[TopicID],TopicLookup[TopicTitle])),"",_xlfn.XLOOKUP(LabLookup[[#This Row],[TopicID]],TopicLookup[TopicID],TopicLookup[TopicTitle]))</f>
        <v>Energy Transfers And Calculations</v>
      </c>
      <c r="N285" s="5" t="str">
        <f>IF(ISERROR(_xlfn.XLOOKUP(LabLookup[[#This Row],[LessonID]],LessonLookup[LessonID],LessonLookup[LessonTitle])),"",_xlfn.XLOOKUP(LabLookup[[#This Row],[LessonID]],LessonLookup[LessonID],LessonLookup[LessonTitle]))</f>
        <v>Radiation (Practical)</v>
      </c>
      <c r="O285" s="8" t="s">
        <v>2375</v>
      </c>
      <c r="P285" s="7"/>
      <c r="Q285" s="8" t="s">
        <v>2787</v>
      </c>
      <c r="R285" s="2" t="s">
        <v>2788</v>
      </c>
      <c r="S285" s="2" t="s">
        <v>2789</v>
      </c>
    </row>
    <row r="286" spans="1:20" ht="14.65" customHeight="1" x14ac:dyDescent="0.25">
      <c r="A286" s="7" t="str">
        <f>_xlfn.XLOOKUP(LabLookup[[#This Row],[TopicID]],TopicLookup[TopicID],TopicLookup[SyllabusSubject])</f>
        <v>Science</v>
      </c>
      <c r="B286" s="5">
        <f>_xlfn.XLOOKUP(LabLookup[[#This Row],[TopicID]],TopicLookup[TopicID],TopicLookup[SyllabusKeyStage])</f>
        <v>3</v>
      </c>
      <c r="C286" s="1" t="str">
        <f>_xlfn.XLOOKUP(LabLookup[[#This Row],[TopicID]],topics!I:I,topics!D:D)</f>
        <v>KS3.Science</v>
      </c>
      <c r="D286" s="1" t="str">
        <f>_xlfn.XLOOKUP(LabLookup[[#This Row],[TopicID]],topics!I:I,topics!E:E)</f>
        <v>Y8.Science</v>
      </c>
      <c r="E286" s="4">
        <v>8</v>
      </c>
      <c r="F286" s="3" t="s">
        <v>10</v>
      </c>
      <c r="G286" s="3">
        <v>2</v>
      </c>
      <c r="H286" s="3">
        <v>8</v>
      </c>
      <c r="I286" s="5">
        <v>1</v>
      </c>
      <c r="J286"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8P2</v>
      </c>
      <c r="K286"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8P2.8</v>
      </c>
      <c r="L286"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8P2.8.1</v>
      </c>
      <c r="M286" s="4" t="str">
        <f>IF(ISERROR(_xlfn.XLOOKUP(LabLookup[[#This Row],[TopicID]],TopicLookup[TopicID],TopicLookup[TopicTitle])),"",_xlfn.XLOOKUP(LabLookup[[#This Row],[TopicID]],TopicLookup[TopicID],TopicLookup[TopicTitle]))</f>
        <v>Energy Transfers And Calculations</v>
      </c>
      <c r="N286" s="5" t="str">
        <f>IF(ISERROR(_xlfn.XLOOKUP(LabLookup[[#This Row],[LessonID]],LessonLookup[LessonID],LessonLookup[LessonTitle])),"",_xlfn.XLOOKUP(LabLookup[[#This Row],[LessonID]],LessonLookup[LessonID],LessonLookup[LessonTitle]))</f>
        <v>Efficiency &amp; Power</v>
      </c>
      <c r="O286" s="8" t="s">
        <v>2375</v>
      </c>
      <c r="P286" s="7"/>
      <c r="Q286" s="8" t="s">
        <v>2790</v>
      </c>
      <c r="R286" s="2" t="s">
        <v>2791</v>
      </c>
      <c r="S286" s="2" t="s">
        <v>2792</v>
      </c>
    </row>
    <row r="287" spans="1:20" ht="14.65" customHeight="1" x14ac:dyDescent="0.25">
      <c r="A287" s="7" t="str">
        <f>_xlfn.XLOOKUP(LabLookup[[#This Row],[TopicID]],TopicLookup[TopicID],TopicLookup[SyllabusSubject])</f>
        <v>Science</v>
      </c>
      <c r="B287" s="5">
        <f>_xlfn.XLOOKUP(LabLookup[[#This Row],[TopicID]],TopicLookup[TopicID],TopicLookup[SyllabusKeyStage])</f>
        <v>3</v>
      </c>
      <c r="C287" s="1" t="str">
        <f>_xlfn.XLOOKUP(LabLookup[[#This Row],[TopicID]],topics!I:I,topics!D:D)</f>
        <v>KS3.Science</v>
      </c>
      <c r="D287" s="1" t="str">
        <f>_xlfn.XLOOKUP(LabLookup[[#This Row],[TopicID]],topics!I:I,topics!E:E)</f>
        <v>Y8.Science</v>
      </c>
      <c r="E287" s="4">
        <v>8</v>
      </c>
      <c r="F287" s="3" t="s">
        <v>10</v>
      </c>
      <c r="G287" s="3">
        <v>3</v>
      </c>
      <c r="H287" s="3">
        <v>1</v>
      </c>
      <c r="I287" s="5">
        <v>1</v>
      </c>
      <c r="J287"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8P3</v>
      </c>
      <c r="K287"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8P3.1</v>
      </c>
      <c r="L287"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8P3.1.1</v>
      </c>
      <c r="M287" s="4" t="str">
        <f>IF(ISERROR(_xlfn.XLOOKUP(LabLookup[[#This Row],[TopicID]],TopicLookup[TopicID],TopicLookup[TopicTitle])),"",_xlfn.XLOOKUP(LabLookup[[#This Row],[TopicID]],TopicLookup[TopicID],TopicLookup[TopicTitle]))</f>
        <v>Forces And Matter</v>
      </c>
      <c r="N287" s="5" t="str">
        <f>IF(ISERROR(_xlfn.XLOOKUP(LabLookup[[#This Row],[LessonID]],LessonLookup[LessonID],LessonLookup[LessonTitle])),"",_xlfn.XLOOKUP(LabLookup[[#This Row],[LessonID]],LessonLookup[LessonID],LessonLookup[LessonTitle]))</f>
        <v>Pressure in Solids (Practical)</v>
      </c>
      <c r="O287" s="8" t="s">
        <v>2375</v>
      </c>
      <c r="P287" s="7"/>
      <c r="Q287" s="8" t="s">
        <v>2793</v>
      </c>
      <c r="R287" s="2" t="s">
        <v>2794</v>
      </c>
    </row>
    <row r="288" spans="1:20" ht="14.65" customHeight="1" x14ac:dyDescent="0.25">
      <c r="A288" s="7" t="str">
        <f>_xlfn.XLOOKUP(LabLookup[[#This Row],[TopicID]],TopicLookup[TopicID],TopicLookup[SyllabusSubject])</f>
        <v>Science</v>
      </c>
      <c r="B288" s="5">
        <f>_xlfn.XLOOKUP(LabLookup[[#This Row],[TopicID]],TopicLookup[TopicID],TopicLookup[SyllabusKeyStage])</f>
        <v>3</v>
      </c>
      <c r="C288" s="1" t="str">
        <f>_xlfn.XLOOKUP(LabLookup[[#This Row],[TopicID]],topics!I:I,topics!D:D)</f>
        <v>KS3.Science</v>
      </c>
      <c r="D288" s="1" t="str">
        <f>_xlfn.XLOOKUP(LabLookup[[#This Row],[TopicID]],topics!I:I,topics!E:E)</f>
        <v>Y8.Science</v>
      </c>
      <c r="E288" s="4">
        <v>8</v>
      </c>
      <c r="F288" s="3" t="s">
        <v>10</v>
      </c>
      <c r="G288" s="3">
        <v>3</v>
      </c>
      <c r="H288" s="3">
        <v>2</v>
      </c>
      <c r="I288" s="5">
        <v>1</v>
      </c>
      <c r="J288"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8P3</v>
      </c>
      <c r="K288"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8P3.2</v>
      </c>
      <c r="L288"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8P3.2.1</v>
      </c>
      <c r="M288" s="4" t="str">
        <f>IF(ISERROR(_xlfn.XLOOKUP(LabLookup[[#This Row],[TopicID]],TopicLookup[TopicID],TopicLookup[TopicTitle])),"",_xlfn.XLOOKUP(LabLookup[[#This Row],[TopicID]],TopicLookup[TopicID],TopicLookup[TopicTitle]))</f>
        <v>Forces And Matter</v>
      </c>
      <c r="N288" s="5" t="str">
        <f>IF(ISERROR(_xlfn.XLOOKUP(LabLookup[[#This Row],[LessonID]],LessonLookup[LessonID],LessonLookup[LessonTitle])),"",_xlfn.XLOOKUP(LabLookup[[#This Row],[LessonID]],LessonLookup[LessonID],LessonLookup[LessonTitle]))</f>
        <v>Pressure in Liquids</v>
      </c>
      <c r="O288" s="8"/>
      <c r="P288" s="7" t="s">
        <v>2375</v>
      </c>
      <c r="Q288" s="8" t="s">
        <v>2795</v>
      </c>
      <c r="R288" s="2" t="s">
        <v>2796</v>
      </c>
      <c r="S288" s="2" t="s">
        <v>2797</v>
      </c>
    </row>
    <row r="289" spans="1:19" ht="14.65" customHeight="1" x14ac:dyDescent="0.25">
      <c r="A289" s="7" t="str">
        <f>_xlfn.XLOOKUP(LabLookup[[#This Row],[TopicID]],TopicLookup[TopicID],TopicLookup[SyllabusSubject])</f>
        <v>Science</v>
      </c>
      <c r="B289" s="5">
        <f>_xlfn.XLOOKUP(LabLookup[[#This Row],[TopicID]],TopicLookup[TopicID],TopicLookup[SyllabusKeyStage])</f>
        <v>3</v>
      </c>
      <c r="C289" s="1" t="str">
        <f>_xlfn.XLOOKUP(LabLookup[[#This Row],[TopicID]],topics!I:I,topics!D:D)</f>
        <v>KS3.Science</v>
      </c>
      <c r="D289" s="1" t="str">
        <f>_xlfn.XLOOKUP(LabLookup[[#This Row],[TopicID]],topics!I:I,topics!E:E)</f>
        <v>Y8.Science</v>
      </c>
      <c r="E289" s="4">
        <v>8</v>
      </c>
      <c r="F289" s="3" t="s">
        <v>10</v>
      </c>
      <c r="G289" s="3">
        <v>3</v>
      </c>
      <c r="H289" s="3">
        <v>3</v>
      </c>
      <c r="I289" s="5">
        <v>1</v>
      </c>
      <c r="J289"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8P3</v>
      </c>
      <c r="K289"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8P3.3</v>
      </c>
      <c r="L289"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8P3.3.1</v>
      </c>
      <c r="M289" s="4" t="str">
        <f>IF(ISERROR(_xlfn.XLOOKUP(LabLookup[[#This Row],[TopicID]],TopicLookup[TopicID],TopicLookup[TopicTitle])),"",_xlfn.XLOOKUP(LabLookup[[#This Row],[TopicID]],TopicLookup[TopicID],TopicLookup[TopicTitle]))</f>
        <v>Forces And Matter</v>
      </c>
      <c r="N289" s="5" t="str">
        <f>IF(ISERROR(_xlfn.XLOOKUP(LabLookup[[#This Row],[LessonID]],LessonLookup[LessonID],LessonLookup[LessonTitle])),"",_xlfn.XLOOKUP(LabLookup[[#This Row],[LessonID]],LessonLookup[LessonID],LessonLookup[LessonTitle]))</f>
        <v>Pressure in Gases (Practical)</v>
      </c>
      <c r="O289" s="8"/>
      <c r="P289" s="7" t="s">
        <v>2375</v>
      </c>
      <c r="Q289" s="8" t="s">
        <v>2798</v>
      </c>
      <c r="R289" s="2" t="s">
        <v>2799</v>
      </c>
      <c r="S289" s="2" t="s">
        <v>2800</v>
      </c>
    </row>
    <row r="290" spans="1:19" ht="14.65" customHeight="1" x14ac:dyDescent="0.25">
      <c r="A290" s="7" t="str">
        <f>_xlfn.XLOOKUP(LabLookup[[#This Row],[TopicID]],TopicLookup[TopicID],TopicLookup[SyllabusSubject])</f>
        <v>Science</v>
      </c>
      <c r="B290" s="5">
        <f>_xlfn.XLOOKUP(LabLookup[[#This Row],[TopicID]],TopicLookup[TopicID],TopicLookup[SyllabusKeyStage])</f>
        <v>3</v>
      </c>
      <c r="C290" s="1" t="str">
        <f>_xlfn.XLOOKUP(LabLookup[[#This Row],[TopicID]],topics!I:I,topics!D:D)</f>
        <v>KS3.Science</v>
      </c>
      <c r="D290" s="1" t="str">
        <f>_xlfn.XLOOKUP(LabLookup[[#This Row],[TopicID]],topics!I:I,topics!E:E)</f>
        <v>Y8.Science</v>
      </c>
      <c r="E290" s="4">
        <v>8</v>
      </c>
      <c r="F290" s="3" t="s">
        <v>10</v>
      </c>
      <c r="G290" s="3">
        <v>3</v>
      </c>
      <c r="H290" s="3">
        <v>4</v>
      </c>
      <c r="I290" s="5">
        <v>1</v>
      </c>
      <c r="J290"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8P3</v>
      </c>
      <c r="K290"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8P3.4</v>
      </c>
      <c r="L290"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8P3.4.1</v>
      </c>
      <c r="M290" s="4" t="str">
        <f>IF(ISERROR(_xlfn.XLOOKUP(LabLookup[[#This Row],[TopicID]],TopicLookup[TopicID],TopicLookup[TopicTitle])),"",_xlfn.XLOOKUP(LabLookup[[#This Row],[TopicID]],TopicLookup[TopicID],TopicLookup[TopicTitle]))</f>
        <v>Forces And Matter</v>
      </c>
      <c r="N290" s="5" t="str">
        <f>IF(ISERROR(_xlfn.XLOOKUP(LabLookup[[#This Row],[LessonID]],LessonLookup[LessonID],LessonLookup[LessonTitle])),"",_xlfn.XLOOKUP(LabLookup[[#This Row],[LessonID]],LessonLookup[LessonID],LessonLookup[LessonTitle]))</f>
        <v>Density (Theory)</v>
      </c>
      <c r="O290" s="8"/>
      <c r="P290" s="7"/>
      <c r="Q290" s="8"/>
    </row>
    <row r="291" spans="1:19" ht="14.65" customHeight="1" x14ac:dyDescent="0.25">
      <c r="A291" s="7" t="str">
        <f>_xlfn.XLOOKUP(LabLookup[[#This Row],[TopicID]],TopicLookup[TopicID],TopicLookup[SyllabusSubject])</f>
        <v>Science</v>
      </c>
      <c r="B291" s="5">
        <f>_xlfn.XLOOKUP(LabLookup[[#This Row],[TopicID]],TopicLookup[TopicID],TopicLookup[SyllabusKeyStage])</f>
        <v>3</v>
      </c>
      <c r="C291" s="1" t="str">
        <f>_xlfn.XLOOKUP(LabLookup[[#This Row],[TopicID]],topics!I:I,topics!D:D)</f>
        <v>KS3.Science</v>
      </c>
      <c r="D291" s="1" t="str">
        <f>_xlfn.XLOOKUP(LabLookup[[#This Row],[TopicID]],topics!I:I,topics!E:E)</f>
        <v>Y8.Science</v>
      </c>
      <c r="E291" s="4">
        <v>8</v>
      </c>
      <c r="F291" s="3" t="s">
        <v>10</v>
      </c>
      <c r="G291" s="3">
        <v>3</v>
      </c>
      <c r="H291" s="3">
        <v>5</v>
      </c>
      <c r="I291" s="5">
        <v>1</v>
      </c>
      <c r="J291"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8P3</v>
      </c>
      <c r="K291"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8P3.5</v>
      </c>
      <c r="L291"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8P3.5.1</v>
      </c>
      <c r="M291" s="4" t="str">
        <f>IF(ISERROR(_xlfn.XLOOKUP(LabLookup[[#This Row],[TopicID]],TopicLookup[TopicID],TopicLookup[TopicTitle])),"",_xlfn.XLOOKUP(LabLookup[[#This Row],[TopicID]],TopicLookup[TopicID],TopicLookup[TopicTitle]))</f>
        <v>Forces And Matter</v>
      </c>
      <c r="N291" s="5" t="str">
        <f>IF(ISERROR(_xlfn.XLOOKUP(LabLookup[[#This Row],[LessonID]],LessonLookup[LessonID],LessonLookup[LessonTitle])),"",_xlfn.XLOOKUP(LabLookup[[#This Row],[LessonID]],LessonLookup[LessonID],LessonLookup[LessonTitle]))</f>
        <v>Investigating Density (Practical)</v>
      </c>
      <c r="O291" s="8" t="s">
        <v>2375</v>
      </c>
      <c r="P291" s="7"/>
      <c r="Q291" s="8" t="s">
        <v>2801</v>
      </c>
      <c r="R291" s="2" t="s">
        <v>2802</v>
      </c>
      <c r="S291" s="2" t="s">
        <v>2803</v>
      </c>
    </row>
    <row r="292" spans="1:19" ht="14.65" customHeight="1" x14ac:dyDescent="0.25">
      <c r="A292" s="7" t="str">
        <f>_xlfn.XLOOKUP(LabLookup[[#This Row],[TopicID]],TopicLookup[TopicID],TopicLookup[SyllabusSubject])</f>
        <v>Science</v>
      </c>
      <c r="B292" s="5">
        <f>_xlfn.XLOOKUP(LabLookup[[#This Row],[TopicID]],TopicLookup[TopicID],TopicLookup[SyllabusKeyStage])</f>
        <v>3</v>
      </c>
      <c r="C292" s="1" t="str">
        <f>_xlfn.XLOOKUP(LabLookup[[#This Row],[TopicID]],topics!I:I,topics!D:D)</f>
        <v>KS3.Science</v>
      </c>
      <c r="D292" s="1" t="str">
        <f>_xlfn.XLOOKUP(LabLookup[[#This Row],[TopicID]],topics!I:I,topics!E:E)</f>
        <v>Y8.Science</v>
      </c>
      <c r="E292" s="4">
        <v>8</v>
      </c>
      <c r="F292" s="3" t="s">
        <v>10</v>
      </c>
      <c r="G292" s="3">
        <v>3</v>
      </c>
      <c r="H292" s="3">
        <v>6</v>
      </c>
      <c r="I292" s="5">
        <v>1</v>
      </c>
      <c r="J292"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8P3</v>
      </c>
      <c r="K292"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8P3.6</v>
      </c>
      <c r="L292"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8P3.6.1</v>
      </c>
      <c r="M292" s="4" t="str">
        <f>IF(ISERROR(_xlfn.XLOOKUP(LabLookup[[#This Row],[TopicID]],TopicLookup[TopicID],TopicLookup[TopicTitle])),"",_xlfn.XLOOKUP(LabLookup[[#This Row],[TopicID]],TopicLookup[TopicID],TopicLookup[TopicTitle]))</f>
        <v>Forces And Matter</v>
      </c>
      <c r="N292" s="5" t="str">
        <f>IF(ISERROR(_xlfn.XLOOKUP(LabLookup[[#This Row],[LessonID]],LessonLookup[LessonID],LessonLookup[LessonTitle])),"",_xlfn.XLOOKUP(LabLookup[[#This Row],[LessonID]],LessonLookup[LessonID],LessonLookup[LessonTitle]))</f>
        <v>Archimedes Principle (Theory)</v>
      </c>
      <c r="O292" s="8"/>
      <c r="P292" s="7"/>
      <c r="Q292" s="8"/>
    </row>
    <row r="293" spans="1:19" ht="14.65" customHeight="1" x14ac:dyDescent="0.25">
      <c r="A293" s="7" t="str">
        <f>_xlfn.XLOOKUP(LabLookup[[#This Row],[TopicID]],TopicLookup[TopicID],TopicLookup[SyllabusSubject])</f>
        <v>Science</v>
      </c>
      <c r="B293" s="5">
        <f>_xlfn.XLOOKUP(LabLookup[[#This Row],[TopicID]],TopicLookup[TopicID],TopicLookup[SyllabusKeyStage])</f>
        <v>3</v>
      </c>
      <c r="C293" s="1" t="str">
        <f>_xlfn.XLOOKUP(LabLookup[[#This Row],[TopicID]],topics!I:I,topics!D:D)</f>
        <v>KS3.Science</v>
      </c>
      <c r="D293" s="1" t="str">
        <f>_xlfn.XLOOKUP(LabLookup[[#This Row],[TopicID]],topics!I:I,topics!E:E)</f>
        <v>Y8.Science</v>
      </c>
      <c r="E293" s="4">
        <v>8</v>
      </c>
      <c r="F293" s="3" t="s">
        <v>10</v>
      </c>
      <c r="G293" s="3">
        <v>3</v>
      </c>
      <c r="H293" s="3">
        <v>7</v>
      </c>
      <c r="I293" s="5">
        <v>1</v>
      </c>
      <c r="J293"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8P3</v>
      </c>
      <c r="K293"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8P3.7</v>
      </c>
      <c r="L293"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8P3.7.1</v>
      </c>
      <c r="M293" s="4" t="str">
        <f>IF(ISERROR(_xlfn.XLOOKUP(LabLookup[[#This Row],[TopicID]],TopicLookup[TopicID],TopicLookup[TopicTitle])),"",_xlfn.XLOOKUP(LabLookup[[#This Row],[TopicID]],TopicLookup[TopicID],TopicLookup[TopicTitle]))</f>
        <v>Forces And Matter</v>
      </c>
      <c r="N293" s="5" t="str">
        <f>IF(ISERROR(_xlfn.XLOOKUP(LabLookup[[#This Row],[LessonID]],LessonLookup[LessonID],LessonLookup[LessonTitle])),"",_xlfn.XLOOKUP(LabLookup[[#This Row],[LessonID]],LessonLookup[LessonID],LessonLookup[LessonTitle]))</f>
        <v>Archimedes Principle (Practical)</v>
      </c>
      <c r="O293" s="8"/>
      <c r="P293" s="7"/>
      <c r="Q293" s="8" t="s">
        <v>2804</v>
      </c>
      <c r="R293" s="2" t="s">
        <v>2805</v>
      </c>
      <c r="S293" s="2" t="s">
        <v>2806</v>
      </c>
    </row>
    <row r="294" spans="1:19" ht="14.65" customHeight="1" x14ac:dyDescent="0.25">
      <c r="A294" s="7" t="str">
        <f>_xlfn.XLOOKUP(LabLookup[[#This Row],[TopicID]],TopicLookup[TopicID],TopicLookup[SyllabusSubject])</f>
        <v>Science</v>
      </c>
      <c r="B294" s="5">
        <f>_xlfn.XLOOKUP(LabLookup[[#This Row],[TopicID]],TopicLookup[TopicID],TopicLookup[SyllabusKeyStage])</f>
        <v>3</v>
      </c>
      <c r="C294" s="1" t="str">
        <f>_xlfn.XLOOKUP(LabLookup[[#This Row],[TopicID]],topics!I:I,topics!D:D)</f>
        <v>KS3.Science</v>
      </c>
      <c r="D294" s="1" t="str">
        <f>_xlfn.XLOOKUP(LabLookup[[#This Row],[TopicID]],topics!I:I,topics!E:E)</f>
        <v>Y8.Science</v>
      </c>
      <c r="E294" s="4">
        <v>8</v>
      </c>
      <c r="F294" s="3" t="s">
        <v>10</v>
      </c>
      <c r="G294" s="3">
        <v>3</v>
      </c>
      <c r="H294" s="3">
        <v>8</v>
      </c>
      <c r="I294" s="5">
        <v>1</v>
      </c>
      <c r="J294"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8P3</v>
      </c>
      <c r="K294"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8P3.8</v>
      </c>
      <c r="L294"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8P3.8.1</v>
      </c>
      <c r="M294" s="4" t="str">
        <f>IF(ISERROR(_xlfn.XLOOKUP(LabLookup[[#This Row],[TopicID]],TopicLookup[TopicID],TopicLookup[TopicTitle])),"",_xlfn.XLOOKUP(LabLookup[[#This Row],[TopicID]],TopicLookup[TopicID],TopicLookup[TopicTitle]))</f>
        <v>Forces And Matter</v>
      </c>
      <c r="N294" s="5" t="str">
        <f>IF(ISERROR(_xlfn.XLOOKUP(LabLookup[[#This Row],[LessonID]],LessonLookup[LessonID],LessonLookup[LessonTitle])),"",_xlfn.XLOOKUP(LabLookup[[#This Row],[LessonID]],LessonLookup[LessonID],LessonLookup[LessonTitle]))</f>
        <v>Fluid Density</v>
      </c>
      <c r="O294" s="8" t="s">
        <v>2375</v>
      </c>
      <c r="P294" s="7"/>
      <c r="Q294" s="8" t="s">
        <v>2807</v>
      </c>
      <c r="R294" s="2" t="s">
        <v>2808</v>
      </c>
      <c r="S294" s="2" t="s">
        <v>2809</v>
      </c>
    </row>
    <row r="295" spans="1:19" ht="14.65" customHeight="1" x14ac:dyDescent="0.25">
      <c r="A295" s="7" t="str">
        <f>_xlfn.XLOOKUP(LabLookup[[#This Row],[TopicID]],TopicLookup[TopicID],TopicLookup[SyllabusSubject])</f>
        <v>Science</v>
      </c>
      <c r="B295" s="5">
        <f>_xlfn.XLOOKUP(LabLookup[[#This Row],[TopicID]],TopicLookup[TopicID],TopicLookup[SyllabusKeyStage])</f>
        <v>3</v>
      </c>
      <c r="C295" s="1" t="str">
        <f>_xlfn.XLOOKUP(LabLookup[[#This Row],[TopicID]],topics!I:I,topics!D:D)</f>
        <v>KS3.Science</v>
      </c>
      <c r="D295" s="1" t="str">
        <f>_xlfn.XLOOKUP(LabLookup[[#This Row],[TopicID]],topics!I:I,topics!E:E)</f>
        <v>Y8.Science</v>
      </c>
      <c r="E295" s="4">
        <v>8</v>
      </c>
      <c r="F295" s="3" t="s">
        <v>10</v>
      </c>
      <c r="G295" s="3">
        <v>3</v>
      </c>
      <c r="H295" s="3" t="s">
        <v>16</v>
      </c>
      <c r="I295" s="5" t="s">
        <v>9</v>
      </c>
      <c r="J295"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8P3</v>
      </c>
      <c r="K295"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8P3.8</v>
      </c>
      <c r="L295"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8P3.8.2</v>
      </c>
      <c r="M295" s="4" t="str">
        <f>IF(ISERROR(_xlfn.XLOOKUP(LabLookup[[#This Row],[TopicID]],TopicLookup[TopicID],TopicLookup[TopicTitle])),"",_xlfn.XLOOKUP(LabLookup[[#This Row],[TopicID]],TopicLookup[TopicID],TopicLookup[TopicTitle]))</f>
        <v>Forces And Matter</v>
      </c>
      <c r="N295" s="5" t="str">
        <f>IF(ISERROR(_xlfn.XLOOKUP(LabLookup[[#This Row],[LessonID]],LessonLookup[LessonID],LessonLookup[LessonTitle])),"",_xlfn.XLOOKUP(LabLookup[[#This Row],[LessonID]],LessonLookup[LessonID],LessonLookup[LessonTitle]))</f>
        <v>Fluid Density</v>
      </c>
      <c r="O295" s="8" t="s">
        <v>2375</v>
      </c>
      <c r="P295" s="7"/>
      <c r="Q295" s="8" t="s">
        <v>2810</v>
      </c>
      <c r="R295" s="2" t="s">
        <v>2811</v>
      </c>
      <c r="S295" s="2" t="s">
        <v>2812</v>
      </c>
    </row>
    <row r="296" spans="1:19" ht="14.65" customHeight="1" x14ac:dyDescent="0.25">
      <c r="A296" s="7" t="str">
        <f>_xlfn.XLOOKUP(LabLookup[[#This Row],[TopicID]],TopicLookup[TopicID],TopicLookup[SyllabusSubject])</f>
        <v>Science</v>
      </c>
      <c r="B296" s="5">
        <f>_xlfn.XLOOKUP(LabLookup[[#This Row],[TopicID]],TopicLookup[TopicID],TopicLookup[SyllabusKeyStage])</f>
        <v>3</v>
      </c>
      <c r="C296" s="1" t="str">
        <f>_xlfn.XLOOKUP(LabLookup[[#This Row],[TopicID]],topics!I:I,topics!D:D)</f>
        <v>KS3.Science</v>
      </c>
      <c r="D296" s="1" t="str">
        <f>_xlfn.XLOOKUP(LabLookup[[#This Row],[TopicID]],topics!I:I,topics!E:E)</f>
        <v>Y8.Science</v>
      </c>
      <c r="E296" s="4">
        <v>8</v>
      </c>
      <c r="F296" s="3" t="s">
        <v>10</v>
      </c>
      <c r="G296" s="3">
        <v>4</v>
      </c>
      <c r="H296" s="3">
        <v>1</v>
      </c>
      <c r="I296" s="5">
        <v>1</v>
      </c>
      <c r="J296"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8P4</v>
      </c>
      <c r="K296"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8P4.1</v>
      </c>
      <c r="L296"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8P4.1.1</v>
      </c>
      <c r="M296" s="4" t="str">
        <f>IF(ISERROR(_xlfn.XLOOKUP(LabLookup[[#This Row],[TopicID]],TopicLookup[TopicID],TopicLookup[TopicTitle])),"",_xlfn.XLOOKUP(LabLookup[[#This Row],[TopicID]],TopicLookup[TopicID],TopicLookup[TopicTitle]))</f>
        <v>Space Observation</v>
      </c>
      <c r="N296" s="5" t="str">
        <f>IF(ISERROR(_xlfn.XLOOKUP(LabLookup[[#This Row],[LessonID]],LessonLookup[LessonID],LessonLookup[LessonTitle])),"",_xlfn.XLOOKUP(LabLookup[[#This Row],[LessonID]],LessonLookup[LessonID],LessonLookup[LessonTitle]))</f>
        <v>The history of space observation</v>
      </c>
      <c r="O296" s="8"/>
      <c r="P296" s="7"/>
      <c r="Q296" s="8"/>
    </row>
    <row r="297" spans="1:19" ht="14.65" customHeight="1" x14ac:dyDescent="0.25">
      <c r="A297" s="7" t="str">
        <f>_xlfn.XLOOKUP(LabLookup[[#This Row],[TopicID]],TopicLookup[TopicID],TopicLookup[SyllabusSubject])</f>
        <v>Science</v>
      </c>
      <c r="B297" s="5">
        <f>_xlfn.XLOOKUP(LabLookup[[#This Row],[TopicID]],TopicLookup[TopicID],TopicLookup[SyllabusKeyStage])</f>
        <v>3</v>
      </c>
      <c r="C297" s="1" t="str">
        <f>_xlfn.XLOOKUP(LabLookup[[#This Row],[TopicID]],topics!I:I,topics!D:D)</f>
        <v>KS3.Science</v>
      </c>
      <c r="D297" s="1" t="str">
        <f>_xlfn.XLOOKUP(LabLookup[[#This Row],[TopicID]],topics!I:I,topics!E:E)</f>
        <v>Y8.Science</v>
      </c>
      <c r="E297" s="4">
        <v>8</v>
      </c>
      <c r="F297" s="3" t="s">
        <v>10</v>
      </c>
      <c r="G297" s="3">
        <v>4</v>
      </c>
      <c r="H297" s="3">
        <v>2</v>
      </c>
      <c r="I297" s="5">
        <v>1</v>
      </c>
      <c r="J297"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8P4</v>
      </c>
      <c r="K297"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8P4.2</v>
      </c>
      <c r="L297"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8P4.2.1</v>
      </c>
      <c r="M297" s="4" t="str">
        <f>IF(ISERROR(_xlfn.XLOOKUP(LabLookup[[#This Row],[TopicID]],TopicLookup[TopicID],TopicLookup[TopicTitle])),"",_xlfn.XLOOKUP(LabLookup[[#This Row],[TopicID]],TopicLookup[TopicID],TopicLookup[TopicTitle]))</f>
        <v>Space Observation</v>
      </c>
      <c r="N297" s="5" t="str">
        <f>IF(ISERROR(_xlfn.XLOOKUP(LabLookup[[#This Row],[LessonID]],LessonLookup[LessonID],LessonLookup[LessonTitle])),"",_xlfn.XLOOKUP(LabLookup[[#This Row],[LessonID]],LessonLookup[LessonID],LessonLookup[LessonTitle]))</f>
        <v>Lenses</v>
      </c>
      <c r="O297" s="8"/>
      <c r="P297" s="7"/>
      <c r="Q297" s="8"/>
    </row>
    <row r="298" spans="1:19" ht="14.65" customHeight="1" x14ac:dyDescent="0.25">
      <c r="A298" s="7" t="str">
        <f>_xlfn.XLOOKUP(LabLookup[[#This Row],[TopicID]],TopicLookup[TopicID],TopicLookup[SyllabusSubject])</f>
        <v>Science</v>
      </c>
      <c r="B298" s="5">
        <f>_xlfn.XLOOKUP(LabLookup[[#This Row],[TopicID]],TopicLookup[TopicID],TopicLookup[SyllabusKeyStage])</f>
        <v>3</v>
      </c>
      <c r="C298" s="1" t="str">
        <f>_xlfn.XLOOKUP(LabLookup[[#This Row],[TopicID]],topics!I:I,topics!D:D)</f>
        <v>KS3.Science</v>
      </c>
      <c r="D298" s="1" t="str">
        <f>_xlfn.XLOOKUP(LabLookup[[#This Row],[TopicID]],topics!I:I,topics!E:E)</f>
        <v>Y8.Science</v>
      </c>
      <c r="E298" s="4">
        <v>8</v>
      </c>
      <c r="F298" s="3" t="s">
        <v>10</v>
      </c>
      <c r="G298" s="3">
        <v>4</v>
      </c>
      <c r="H298" s="3">
        <v>3</v>
      </c>
      <c r="I298" s="5">
        <v>1</v>
      </c>
      <c r="J298"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8P4</v>
      </c>
      <c r="K298"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8P4.3</v>
      </c>
      <c r="L298"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8P4.3.1</v>
      </c>
      <c r="M298" s="4" t="str">
        <f>IF(ISERROR(_xlfn.XLOOKUP(LabLookup[[#This Row],[TopicID]],TopicLookup[TopicID],TopicLookup[TopicTitle])),"",_xlfn.XLOOKUP(LabLookup[[#This Row],[TopicID]],TopicLookup[TopicID],TopicLookup[TopicTitle]))</f>
        <v>Space Observation</v>
      </c>
      <c r="N298" s="5" t="str">
        <f>IF(ISERROR(_xlfn.XLOOKUP(LabLookup[[#This Row],[LessonID]],LessonLookup[LessonID],LessonLookup[LessonTitle])),"",_xlfn.XLOOKUP(LabLookup[[#This Row],[LessonID]],LessonLookup[LessonID],LessonLookup[LessonTitle]))</f>
        <v>Focussing an image with a lens</v>
      </c>
      <c r="O298" s="8"/>
      <c r="P298" s="7"/>
      <c r="Q298" s="8"/>
    </row>
    <row r="299" spans="1:19" ht="14.65" customHeight="1" x14ac:dyDescent="0.25">
      <c r="A299" s="7" t="str">
        <f>_xlfn.XLOOKUP(LabLookup[[#This Row],[TopicID]],TopicLookup[TopicID],TopicLookup[SyllabusSubject])</f>
        <v>Science</v>
      </c>
      <c r="B299" s="5">
        <f>_xlfn.XLOOKUP(LabLookup[[#This Row],[TopicID]],TopicLookup[TopicID],TopicLookup[SyllabusKeyStage])</f>
        <v>3</v>
      </c>
      <c r="C299" s="1" t="str">
        <f>_xlfn.XLOOKUP(LabLookup[[#This Row],[TopicID]],topics!I:I,topics!D:D)</f>
        <v>KS3.Science</v>
      </c>
      <c r="D299" s="1" t="str">
        <f>_xlfn.XLOOKUP(LabLookup[[#This Row],[TopicID]],topics!I:I,topics!E:E)</f>
        <v>Y8.Science</v>
      </c>
      <c r="E299" s="4">
        <v>8</v>
      </c>
      <c r="F299" s="3" t="s">
        <v>10</v>
      </c>
      <c r="G299" s="3">
        <v>4</v>
      </c>
      <c r="H299" s="3">
        <v>4</v>
      </c>
      <c r="I299" s="5">
        <v>1</v>
      </c>
      <c r="J299"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8P4</v>
      </c>
      <c r="K299"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8P4.4</v>
      </c>
      <c r="L299"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8P4.4.1</v>
      </c>
      <c r="M299" s="4" t="str">
        <f>IF(ISERROR(_xlfn.XLOOKUP(LabLookup[[#This Row],[TopicID]],TopicLookup[TopicID],TopicLookup[TopicTitle])),"",_xlfn.XLOOKUP(LabLookup[[#This Row],[TopicID]],TopicLookup[TopicID],TopicLookup[TopicTitle]))</f>
        <v>Space Observation</v>
      </c>
      <c r="N299" s="5" t="str">
        <f>IF(ISERROR(_xlfn.XLOOKUP(LabLookup[[#This Row],[LessonID]],LessonLookup[LessonID],LessonLookup[LessonTitle])),"",_xlfn.XLOOKUP(LabLookup[[#This Row],[LessonID]],LessonLookup[LessonID],LessonLookup[LessonTitle]))</f>
        <v>Investigating focal length</v>
      </c>
      <c r="O299" s="8"/>
      <c r="P299" s="7"/>
      <c r="Q299" s="8"/>
    </row>
    <row r="300" spans="1:19" ht="14.65" customHeight="1" x14ac:dyDescent="0.25">
      <c r="A300" s="7" t="str">
        <f>_xlfn.XLOOKUP(LabLookup[[#This Row],[TopicID]],TopicLookup[TopicID],TopicLookup[SyllabusSubject])</f>
        <v>Science</v>
      </c>
      <c r="B300" s="5">
        <f>_xlfn.XLOOKUP(LabLookup[[#This Row],[TopicID]],TopicLookup[TopicID],TopicLookup[SyllabusKeyStage])</f>
        <v>3</v>
      </c>
      <c r="C300" s="1" t="str">
        <f>_xlfn.XLOOKUP(LabLookup[[#This Row],[TopicID]],topics!I:I,topics!D:D)</f>
        <v>KS3.Science</v>
      </c>
      <c r="D300" s="1" t="str">
        <f>_xlfn.XLOOKUP(LabLookup[[#This Row],[TopicID]],topics!I:I,topics!E:E)</f>
        <v>Y8.Science</v>
      </c>
      <c r="E300" s="4">
        <v>8</v>
      </c>
      <c r="F300" s="3" t="s">
        <v>10</v>
      </c>
      <c r="G300" s="3">
        <v>4</v>
      </c>
      <c r="H300" s="3">
        <v>5</v>
      </c>
      <c r="I300" s="5">
        <v>1</v>
      </c>
      <c r="J300"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8P4</v>
      </c>
      <c r="K300"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8P4.5</v>
      </c>
      <c r="L300"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8P4.5.1</v>
      </c>
      <c r="M300" s="4" t="str">
        <f>IF(ISERROR(_xlfn.XLOOKUP(LabLookup[[#This Row],[TopicID]],TopicLookup[TopicID],TopicLookup[TopicTitle])),"",_xlfn.XLOOKUP(LabLookup[[#This Row],[TopicID]],TopicLookup[TopicID],TopicLookup[TopicTitle]))</f>
        <v>Space Observation</v>
      </c>
      <c r="N300" s="5" t="str">
        <f>IF(ISERROR(_xlfn.XLOOKUP(LabLookup[[#This Row],[LessonID]],LessonLookup[LessonID],LessonLookup[LessonTitle])),"",_xlfn.XLOOKUP(LabLookup[[#This Row],[LessonID]],LessonLookup[LessonID],LessonLookup[LessonTitle]))</f>
        <v>Colour in space</v>
      </c>
      <c r="O300" s="8"/>
      <c r="P300" s="7"/>
      <c r="Q300" s="8"/>
    </row>
    <row r="301" spans="1:19" ht="14.65" customHeight="1" x14ac:dyDescent="0.25">
      <c r="A301" s="7" t="str">
        <f>_xlfn.XLOOKUP(LabLookup[[#This Row],[TopicID]],TopicLookup[TopicID],TopicLookup[SyllabusSubject])</f>
        <v>Science</v>
      </c>
      <c r="B301" s="5">
        <f>_xlfn.XLOOKUP(LabLookup[[#This Row],[TopicID]],TopicLookup[TopicID],TopicLookup[SyllabusKeyStage])</f>
        <v>3</v>
      </c>
      <c r="C301" s="1" t="str">
        <f>_xlfn.XLOOKUP(LabLookup[[#This Row],[TopicID]],topics!I:I,topics!D:D)</f>
        <v>KS3.Science</v>
      </c>
      <c r="D301" s="1" t="str">
        <f>_xlfn.XLOOKUP(LabLookup[[#This Row],[TopicID]],topics!I:I,topics!E:E)</f>
        <v>Y8.Science</v>
      </c>
      <c r="E301" s="4">
        <v>8</v>
      </c>
      <c r="F301" s="3" t="s">
        <v>10</v>
      </c>
      <c r="G301" s="3">
        <v>4</v>
      </c>
      <c r="H301" s="3">
        <v>6</v>
      </c>
      <c r="I301" s="5">
        <v>1</v>
      </c>
      <c r="J301"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8P4</v>
      </c>
      <c r="K301"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8P4.6</v>
      </c>
      <c r="L301"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8P4.6.1</v>
      </c>
      <c r="M301" s="4" t="str">
        <f>IF(ISERROR(_xlfn.XLOOKUP(LabLookup[[#This Row],[TopicID]],TopicLookup[TopicID],TopicLookup[TopicTitle])),"",_xlfn.XLOOKUP(LabLookup[[#This Row],[TopicID]],TopicLookup[TopicID],TopicLookup[TopicTitle]))</f>
        <v>Space Observation</v>
      </c>
      <c r="N301" s="5" t="str">
        <f>IF(ISERROR(_xlfn.XLOOKUP(LabLookup[[#This Row],[LessonID]],LessonLookup[LessonID],LessonLookup[LessonTitle])),"",_xlfn.XLOOKUP(LabLookup[[#This Row],[LessonID]],LessonLookup[LessonID],LessonLookup[LessonTitle]))</f>
        <v>Optical telescopes</v>
      </c>
      <c r="O301" s="8"/>
      <c r="P301" s="7"/>
      <c r="Q301" s="8"/>
    </row>
    <row r="302" spans="1:19" ht="14.65" customHeight="1" x14ac:dyDescent="0.25">
      <c r="A302" s="7" t="str">
        <f>_xlfn.XLOOKUP(LabLookup[[#This Row],[TopicID]],TopicLookup[TopicID],TopicLookup[SyllabusSubject])</f>
        <v>Science</v>
      </c>
      <c r="B302" s="5">
        <f>_xlfn.XLOOKUP(LabLookup[[#This Row],[TopicID]],TopicLookup[TopicID],TopicLookup[SyllabusKeyStage])</f>
        <v>3</v>
      </c>
      <c r="C302" s="1" t="str">
        <f>_xlfn.XLOOKUP(LabLookup[[#This Row],[TopicID]],topics!I:I,topics!D:D)</f>
        <v>KS3.Science</v>
      </c>
      <c r="D302" s="1" t="str">
        <f>_xlfn.XLOOKUP(LabLookup[[#This Row],[TopicID]],topics!I:I,topics!E:E)</f>
        <v>Y8.Science</v>
      </c>
      <c r="E302" s="4">
        <v>8</v>
      </c>
      <c r="F302" s="3" t="s">
        <v>10</v>
      </c>
      <c r="G302" s="3">
        <v>4</v>
      </c>
      <c r="H302" s="3">
        <v>7</v>
      </c>
      <c r="I302" s="5">
        <v>1</v>
      </c>
      <c r="J302"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8P4</v>
      </c>
      <c r="K302"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8P4.7</v>
      </c>
      <c r="L302"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8P4.7.1</v>
      </c>
      <c r="M302" s="4" t="str">
        <f>IF(ISERROR(_xlfn.XLOOKUP(LabLookup[[#This Row],[TopicID]],TopicLookup[TopicID],TopicLookup[TopicTitle])),"",_xlfn.XLOOKUP(LabLookup[[#This Row],[TopicID]],TopicLookup[TopicID],TopicLookup[TopicTitle]))</f>
        <v>Space Observation</v>
      </c>
      <c r="N302" s="5" t="str">
        <f>IF(ISERROR(_xlfn.XLOOKUP(LabLookup[[#This Row],[LessonID]],LessonLookup[LessonID],LessonLookup[LessonTitle])),"",_xlfn.XLOOKUP(LabLookup[[#This Row],[LessonID]],LessonLookup[LessonID],LessonLookup[LessonTitle]))</f>
        <v>Building a refracting telescope</v>
      </c>
      <c r="O302" s="8"/>
      <c r="P302" s="7"/>
      <c r="Q302" s="8"/>
    </row>
    <row r="303" spans="1:19" ht="14.65" customHeight="1" x14ac:dyDescent="0.25">
      <c r="A303" s="7" t="str">
        <f>_xlfn.XLOOKUP(LabLookup[[#This Row],[TopicID]],TopicLookup[TopicID],TopicLookup[SyllabusSubject])</f>
        <v>Science</v>
      </c>
      <c r="B303" s="5">
        <f>_xlfn.XLOOKUP(LabLookup[[#This Row],[TopicID]],TopicLookup[TopicID],TopicLookup[SyllabusKeyStage])</f>
        <v>3</v>
      </c>
      <c r="C303" s="1" t="str">
        <f>_xlfn.XLOOKUP(LabLookup[[#This Row],[TopicID]],topics!I:I,topics!D:D)</f>
        <v>KS3.Science</v>
      </c>
      <c r="D303" s="1" t="str">
        <f>_xlfn.XLOOKUP(LabLookup[[#This Row],[TopicID]],topics!I:I,topics!E:E)</f>
        <v>Y8.Science</v>
      </c>
      <c r="E303" s="4">
        <v>8</v>
      </c>
      <c r="F303" s="3" t="s">
        <v>10</v>
      </c>
      <c r="G303" s="3">
        <v>4</v>
      </c>
      <c r="H303" s="3">
        <v>8</v>
      </c>
      <c r="I303" s="5">
        <v>1</v>
      </c>
      <c r="J303"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8P4</v>
      </c>
      <c r="K303"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8P4.8</v>
      </c>
      <c r="L303"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8P4.8.1</v>
      </c>
      <c r="M303" s="4" t="str">
        <f>IF(ISERROR(_xlfn.XLOOKUP(LabLookup[[#This Row],[TopicID]],TopicLookup[TopicID],TopicLookup[TopicTitle])),"",_xlfn.XLOOKUP(LabLookup[[#This Row],[TopicID]],TopicLookup[TopicID],TopicLookup[TopicTitle]))</f>
        <v>Space Observation</v>
      </c>
      <c r="N303" s="5" t="str">
        <f>IF(ISERROR(_xlfn.XLOOKUP(LabLookup[[#This Row],[LessonID]],LessonLookup[LessonID],LessonLookup[LessonTitle])),"",_xlfn.XLOOKUP(LabLookup[[#This Row],[LessonID]],LessonLookup[LessonID],LessonLookup[LessonTitle]))</f>
        <v>Earth and Space telescopes</v>
      </c>
      <c r="O303" s="8"/>
      <c r="P303" s="7"/>
      <c r="Q303" s="8"/>
    </row>
    <row r="304" spans="1:19" ht="14.65" customHeight="1" x14ac:dyDescent="0.25">
      <c r="A304" s="7" t="str">
        <f>_xlfn.XLOOKUP(LabLookup[[#This Row],[TopicID]],TopicLookup[TopicID],TopicLookup[SyllabusSubject])</f>
        <v>Science</v>
      </c>
      <c r="B304" s="5">
        <f>_xlfn.XLOOKUP(LabLookup[[#This Row],[TopicID]],TopicLookup[TopicID],TopicLookup[SyllabusKeyStage])</f>
        <v>3</v>
      </c>
      <c r="C304" s="1" t="str">
        <f>_xlfn.XLOOKUP(LabLookup[[#This Row],[TopicID]],topics!I:I,topics!D:D)</f>
        <v>KS3.Science</v>
      </c>
      <c r="D304" s="1" t="str">
        <f>_xlfn.XLOOKUP(LabLookup[[#This Row],[TopicID]],topics!I:I,topics!E:E)</f>
        <v>Y8.Science</v>
      </c>
      <c r="E304" s="4">
        <v>8</v>
      </c>
      <c r="F304" s="3" t="s">
        <v>10</v>
      </c>
      <c r="G304" s="3">
        <v>4</v>
      </c>
      <c r="H304" s="3">
        <v>9</v>
      </c>
      <c r="I304" s="5">
        <v>1</v>
      </c>
      <c r="J304"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8P4</v>
      </c>
      <c r="K304"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8P4.9</v>
      </c>
      <c r="L304"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8P4.9.1</v>
      </c>
      <c r="M304" s="4" t="str">
        <f>IF(ISERROR(_xlfn.XLOOKUP(LabLookup[[#This Row],[TopicID]],TopicLookup[TopicID],TopicLookup[TopicTitle])),"",_xlfn.XLOOKUP(LabLookup[[#This Row],[TopicID]],TopicLookup[TopicID],TopicLookup[TopicTitle]))</f>
        <v>Space Observation</v>
      </c>
      <c r="N304" s="5" t="str">
        <f>IF(ISERROR(_xlfn.XLOOKUP(LabLookup[[#This Row],[LessonID]],LessonLookup[LessonID],LessonLookup[LessonTitle])),"",_xlfn.XLOOKUP(LabLookup[[#This Row],[LessonID]],LessonLookup[LessonID],LessonLookup[LessonTitle]))</f>
        <v>Rovers</v>
      </c>
      <c r="O304" s="8"/>
      <c r="P304" s="7"/>
      <c r="Q304" s="8"/>
    </row>
    <row r="305" spans="1:19" ht="14.65" customHeight="1" x14ac:dyDescent="0.25">
      <c r="A305" s="7" t="str">
        <f>_xlfn.XLOOKUP(LabLookup[[#This Row],[TopicID]],TopicLookup[TopicID],TopicLookup[SyllabusSubject])</f>
        <v>Science</v>
      </c>
      <c r="B305" s="5">
        <f>_xlfn.XLOOKUP(LabLookup[[#This Row],[TopicID]],TopicLookup[TopicID],TopicLookup[SyllabusKeyStage])</f>
        <v>3</v>
      </c>
      <c r="C305" s="1" t="str">
        <f>_xlfn.XLOOKUP(LabLookup[[#This Row],[TopicID]],topics!I:I,topics!D:D)</f>
        <v>KS3.Science</v>
      </c>
      <c r="D305" s="1" t="str">
        <f>_xlfn.XLOOKUP(LabLookup[[#This Row],[TopicID]],topics!I:I,topics!E:E)</f>
        <v>Y8.Science</v>
      </c>
      <c r="E305" s="4">
        <v>8</v>
      </c>
      <c r="F305" s="3" t="s">
        <v>10</v>
      </c>
      <c r="G305" s="3">
        <v>5</v>
      </c>
      <c r="H305" s="3">
        <v>1</v>
      </c>
      <c r="I305" s="5">
        <v>1</v>
      </c>
      <c r="J305"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8P5</v>
      </c>
      <c r="K305"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8P5.1</v>
      </c>
      <c r="L305"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8P5.1.1</v>
      </c>
      <c r="M305" s="4" t="str">
        <f>IF(ISERROR(_xlfn.XLOOKUP(LabLookup[[#This Row],[TopicID]],TopicLookup[TopicID],TopicLookup[TopicTitle])),"",_xlfn.XLOOKUP(LabLookup[[#This Row],[TopicID]],TopicLookup[TopicID],TopicLookup[TopicTitle]))</f>
        <v>Electromagnetism</v>
      </c>
      <c r="N305" s="5" t="str">
        <f>IF(ISERROR(_xlfn.XLOOKUP(LabLookup[[#This Row],[LessonID]],LessonLookup[LessonID],LessonLookup[LessonTitle])),"",_xlfn.XLOOKUP(LabLookup[[#This Row],[LessonID]],LessonLookup[LessonID],LessonLookup[LessonTitle]))</f>
        <v>Magnetism &amp; Induced Magnetism (Practical)</v>
      </c>
      <c r="O305" s="8" t="s">
        <v>2375</v>
      </c>
      <c r="P305" s="7"/>
      <c r="Q305" s="8" t="s">
        <v>2813</v>
      </c>
      <c r="R305" s="2" t="s">
        <v>2814</v>
      </c>
      <c r="S305" s="2" t="s">
        <v>2815</v>
      </c>
    </row>
    <row r="306" spans="1:19" ht="14.65" customHeight="1" x14ac:dyDescent="0.25">
      <c r="A306" s="7" t="str">
        <f>_xlfn.XLOOKUP(LabLookup[[#This Row],[TopicID]],TopicLookup[TopicID],TopicLookup[SyllabusSubject])</f>
        <v>Science</v>
      </c>
      <c r="B306" s="5">
        <f>_xlfn.XLOOKUP(LabLookup[[#This Row],[TopicID]],TopicLookup[TopicID],TopicLookup[SyllabusKeyStage])</f>
        <v>3</v>
      </c>
      <c r="C306" s="1" t="str">
        <f>_xlfn.XLOOKUP(LabLookup[[#This Row],[TopicID]],topics!I:I,topics!D:D)</f>
        <v>KS3.Science</v>
      </c>
      <c r="D306" s="1" t="str">
        <f>_xlfn.XLOOKUP(LabLookup[[#This Row],[TopicID]],topics!I:I,topics!E:E)</f>
        <v>Y8.Science</v>
      </c>
      <c r="E306" s="4">
        <v>8</v>
      </c>
      <c r="F306" s="3" t="s">
        <v>10</v>
      </c>
      <c r="G306" s="3">
        <v>5</v>
      </c>
      <c r="H306" s="3">
        <v>2</v>
      </c>
      <c r="I306" s="5">
        <v>1</v>
      </c>
      <c r="J306"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8P5</v>
      </c>
      <c r="K306"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8P5.2</v>
      </c>
      <c r="L306"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8P5.2.1</v>
      </c>
      <c r="M306" s="4" t="str">
        <f>IF(ISERROR(_xlfn.XLOOKUP(LabLookup[[#This Row],[TopicID]],TopicLookup[TopicID],TopicLookup[TopicTitle])),"",_xlfn.XLOOKUP(LabLookup[[#This Row],[TopicID]],TopicLookup[TopicID],TopicLookup[TopicTitle]))</f>
        <v>Electromagnetism</v>
      </c>
      <c r="N306" s="5" t="str">
        <f>IF(ISERROR(_xlfn.XLOOKUP(LabLookup[[#This Row],[LessonID]],LessonLookup[LessonID],LessonLookup[LessonTitle])),"",_xlfn.XLOOKUP(LabLookup[[#This Row],[LessonID]],LessonLookup[LessonID],LessonLookup[LessonTitle]))</f>
        <v>Magnetic Fields (Practical)</v>
      </c>
      <c r="O306" s="8" t="s">
        <v>2375</v>
      </c>
      <c r="P306" s="7"/>
      <c r="Q306" s="8" t="s">
        <v>2816</v>
      </c>
      <c r="R306" s="16" t="s">
        <v>2817</v>
      </c>
      <c r="S306" s="2" t="s">
        <v>2818</v>
      </c>
    </row>
    <row r="307" spans="1:19" ht="14.65" customHeight="1" x14ac:dyDescent="0.25">
      <c r="A307" s="7" t="str">
        <f>_xlfn.XLOOKUP(LabLookup[[#This Row],[TopicID]],TopicLookup[TopicID],TopicLookup[SyllabusSubject])</f>
        <v>Science</v>
      </c>
      <c r="B307" s="5">
        <f>_xlfn.XLOOKUP(LabLookup[[#This Row],[TopicID]],TopicLookup[TopicID],TopicLookup[SyllabusKeyStage])</f>
        <v>3</v>
      </c>
      <c r="C307" s="1" t="str">
        <f>_xlfn.XLOOKUP(LabLookup[[#This Row],[TopicID]],topics!I:I,topics!D:D)</f>
        <v>KS3.Science</v>
      </c>
      <c r="D307" s="1" t="str">
        <f>_xlfn.XLOOKUP(LabLookup[[#This Row],[TopicID]],topics!I:I,topics!E:E)</f>
        <v>Y8.Science</v>
      </c>
      <c r="E307" s="4">
        <v>8</v>
      </c>
      <c r="F307" s="3" t="s">
        <v>10</v>
      </c>
      <c r="G307" s="3">
        <v>5</v>
      </c>
      <c r="H307" s="3">
        <v>3</v>
      </c>
      <c r="I307" s="5">
        <v>1</v>
      </c>
      <c r="J307"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8P5</v>
      </c>
      <c r="K307"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8P5.3</v>
      </c>
      <c r="L307"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8P5.3.1</v>
      </c>
      <c r="M307" s="4" t="str">
        <f>IF(ISERROR(_xlfn.XLOOKUP(LabLookup[[#This Row],[TopicID]],TopicLookup[TopicID],TopicLookup[TopicTitle])),"",_xlfn.XLOOKUP(LabLookup[[#This Row],[TopicID]],TopicLookup[TopicID],TopicLookup[TopicTitle]))</f>
        <v>Electromagnetism</v>
      </c>
      <c r="N307" s="5" t="str">
        <f>IF(ISERROR(_xlfn.XLOOKUP(LabLookup[[#This Row],[LessonID]],LessonLookup[LessonID],LessonLookup[LessonTitle])),"",_xlfn.XLOOKUP(LabLookup[[#This Row],[LessonID]],LessonLookup[LessonID],LessonLookup[LessonTitle]))</f>
        <v>Magnetic Field Around a Wire (Demo)</v>
      </c>
      <c r="O307" s="8"/>
      <c r="P307" s="7" t="s">
        <v>2375</v>
      </c>
      <c r="Q307" s="8" t="s">
        <v>2819</v>
      </c>
      <c r="R307" s="2" t="s">
        <v>2820</v>
      </c>
      <c r="S307" s="2" t="s">
        <v>2821</v>
      </c>
    </row>
    <row r="308" spans="1:19" ht="14.65" customHeight="1" x14ac:dyDescent="0.25">
      <c r="A308" s="7" t="str">
        <f>_xlfn.XLOOKUP(LabLookup[[#This Row],[TopicID]],TopicLookup[TopicID],TopicLookup[SyllabusSubject])</f>
        <v>Science</v>
      </c>
      <c r="B308" s="5">
        <f>_xlfn.XLOOKUP(LabLookup[[#This Row],[TopicID]],TopicLookup[TopicID],TopicLookup[SyllabusKeyStage])</f>
        <v>3</v>
      </c>
      <c r="C308" s="1" t="str">
        <f>_xlfn.XLOOKUP(LabLookup[[#This Row],[TopicID]],topics!I:I,topics!D:D)</f>
        <v>KS3.Science</v>
      </c>
      <c r="D308" s="1" t="str">
        <f>_xlfn.XLOOKUP(LabLookup[[#This Row],[TopicID]],topics!I:I,topics!E:E)</f>
        <v>Y8.Science</v>
      </c>
      <c r="E308" s="4">
        <v>8</v>
      </c>
      <c r="F308" s="3" t="s">
        <v>10</v>
      </c>
      <c r="G308" s="3">
        <v>5</v>
      </c>
      <c r="H308" s="3">
        <v>4</v>
      </c>
      <c r="I308" s="5">
        <v>1</v>
      </c>
      <c r="J308"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8P5</v>
      </c>
      <c r="K308"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8P5.4</v>
      </c>
      <c r="L308"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8P5.4.1</v>
      </c>
      <c r="M308" s="4" t="str">
        <f>IF(ISERROR(_xlfn.XLOOKUP(LabLookup[[#This Row],[TopicID]],TopicLookup[TopicID],TopicLookup[TopicTitle])),"",_xlfn.XLOOKUP(LabLookup[[#This Row],[TopicID]],TopicLookup[TopicID],TopicLookup[TopicTitle]))</f>
        <v>Electromagnetism</v>
      </c>
      <c r="N308" s="5" t="str">
        <f>IF(ISERROR(_xlfn.XLOOKUP(LabLookup[[#This Row],[LessonID]],LessonLookup[LessonID],LessonLookup[LessonTitle])),"",_xlfn.XLOOKUP(LabLookup[[#This Row],[LessonID]],LessonLookup[LessonID],LessonLookup[LessonTitle]))</f>
        <v>Electromagnetism</v>
      </c>
      <c r="O308" s="8"/>
      <c r="P308" s="7"/>
      <c r="Q308" s="4"/>
    </row>
    <row r="309" spans="1:19" ht="14.65" customHeight="1" x14ac:dyDescent="0.25">
      <c r="A309" s="7" t="str">
        <f>_xlfn.XLOOKUP(LabLookup[[#This Row],[TopicID]],TopicLookup[TopicID],TopicLookup[SyllabusSubject])</f>
        <v>Science</v>
      </c>
      <c r="B309" s="5">
        <f>_xlfn.XLOOKUP(LabLookup[[#This Row],[TopicID]],TopicLookup[TopicID],TopicLookup[SyllabusKeyStage])</f>
        <v>3</v>
      </c>
      <c r="C309" s="1" t="str">
        <f>_xlfn.XLOOKUP(LabLookup[[#This Row],[TopicID]],topics!I:I,topics!D:D)</f>
        <v>KS3.Science</v>
      </c>
      <c r="D309" s="1" t="str">
        <f>_xlfn.XLOOKUP(LabLookup[[#This Row],[TopicID]],topics!I:I,topics!E:E)</f>
        <v>Y8.Science</v>
      </c>
      <c r="E309" s="4">
        <v>8</v>
      </c>
      <c r="F309" s="3" t="s">
        <v>10</v>
      </c>
      <c r="G309" s="3">
        <v>5</v>
      </c>
      <c r="H309" s="3">
        <v>5</v>
      </c>
      <c r="I309" s="5">
        <v>1</v>
      </c>
      <c r="J309"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8P5</v>
      </c>
      <c r="K309"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8P5.5</v>
      </c>
      <c r="L309"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8P5.5.1</v>
      </c>
      <c r="M309" s="4" t="str">
        <f>IF(ISERROR(_xlfn.XLOOKUP(LabLookup[[#This Row],[TopicID]],TopicLookup[TopicID],TopicLookup[TopicTitle])),"",_xlfn.XLOOKUP(LabLookup[[#This Row],[TopicID]],TopicLookup[TopicID],TopicLookup[TopicTitle]))</f>
        <v>Electromagnetism</v>
      </c>
      <c r="N309" s="5" t="str">
        <f>IF(ISERROR(_xlfn.XLOOKUP(LabLookup[[#This Row],[LessonID]],LessonLookup[LessonID],LessonLookup[LessonTitle])),"",_xlfn.XLOOKUP(LabLookup[[#This Row],[LessonID]],LessonLookup[LessonID],LessonLookup[LessonTitle]))</f>
        <v>Making Electromagnets (Practical)</v>
      </c>
      <c r="O309" s="8" t="s">
        <v>2375</v>
      </c>
      <c r="P309" s="7"/>
      <c r="Q309" s="8" t="s">
        <v>2822</v>
      </c>
      <c r="R309" s="2" t="s">
        <v>2823</v>
      </c>
      <c r="S309" s="2" t="s">
        <v>2824</v>
      </c>
    </row>
    <row r="310" spans="1:19" ht="14.65" customHeight="1" x14ac:dyDescent="0.25">
      <c r="A310" s="7" t="str">
        <f>_xlfn.XLOOKUP(LabLookup[[#This Row],[TopicID]],TopicLookup[TopicID],TopicLookup[SyllabusSubject])</f>
        <v>Science</v>
      </c>
      <c r="B310" s="5">
        <f>_xlfn.XLOOKUP(LabLookup[[#This Row],[TopicID]],TopicLookup[TopicID],TopicLookup[SyllabusKeyStage])</f>
        <v>3</v>
      </c>
      <c r="C310" s="1" t="str">
        <f>_xlfn.XLOOKUP(LabLookup[[#This Row],[TopicID]],topics!I:I,topics!D:D)</f>
        <v>KS3.Science</v>
      </c>
      <c r="D310" s="1" t="str">
        <f>_xlfn.XLOOKUP(LabLookup[[#This Row],[TopicID]],topics!I:I,topics!E:E)</f>
        <v>Y8.Science</v>
      </c>
      <c r="E310" s="4">
        <v>8</v>
      </c>
      <c r="F310" s="3" t="s">
        <v>10</v>
      </c>
      <c r="G310" s="3">
        <v>5</v>
      </c>
      <c r="H310" s="3">
        <v>6</v>
      </c>
      <c r="I310" s="5">
        <v>1</v>
      </c>
      <c r="J310"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8P5</v>
      </c>
      <c r="K310"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8P5.6</v>
      </c>
      <c r="L310"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8P5.6.1</v>
      </c>
      <c r="M310" s="4" t="str">
        <f>IF(ISERROR(_xlfn.XLOOKUP(LabLookup[[#This Row],[TopicID]],TopicLookup[TopicID],TopicLookup[TopicTitle])),"",_xlfn.XLOOKUP(LabLookup[[#This Row],[TopicID]],TopicLookup[TopicID],TopicLookup[TopicTitle]))</f>
        <v>Electromagnetism</v>
      </c>
      <c r="N310" s="5" t="str">
        <f>IF(ISERROR(_xlfn.XLOOKUP(LabLookup[[#This Row],[LessonID]],LessonLookup[LessonID],LessonLookup[LessonTitle])),"",_xlfn.XLOOKUP(LabLookup[[#This Row],[LessonID]],LessonLookup[LessonID],LessonLookup[LessonTitle]))</f>
        <v>Making Electromagnets Lesson 2 (Practical)</v>
      </c>
      <c r="O310" s="8" t="s">
        <v>2375</v>
      </c>
      <c r="P310" s="7"/>
      <c r="Q310" s="8" t="s">
        <v>2825</v>
      </c>
      <c r="R310" s="2" t="s">
        <v>2826</v>
      </c>
      <c r="S310" s="2" t="s">
        <v>2827</v>
      </c>
    </row>
    <row r="311" spans="1:19" ht="14.65" customHeight="1" x14ac:dyDescent="0.25">
      <c r="A311" s="7" t="str">
        <f>_xlfn.XLOOKUP(LabLookup[[#This Row],[TopicID]],TopicLookup[TopicID],TopicLookup[SyllabusSubject])</f>
        <v>Science</v>
      </c>
      <c r="B311" s="5">
        <f>_xlfn.XLOOKUP(LabLookup[[#This Row],[TopicID]],TopicLookup[TopicID],TopicLookup[SyllabusKeyStage])</f>
        <v>3</v>
      </c>
      <c r="C311" s="1" t="str">
        <f>_xlfn.XLOOKUP(LabLookup[[#This Row],[TopicID]],topics!I:I,topics!D:D)</f>
        <v>KS3.Science</v>
      </c>
      <c r="D311" s="1" t="str">
        <f>_xlfn.XLOOKUP(LabLookup[[#This Row],[TopicID]],topics!I:I,topics!E:E)</f>
        <v>Y8.Science</v>
      </c>
      <c r="E311" s="4">
        <v>8</v>
      </c>
      <c r="F311" s="3" t="s">
        <v>10</v>
      </c>
      <c r="G311" s="3">
        <v>5</v>
      </c>
      <c r="H311" s="3">
        <v>7</v>
      </c>
      <c r="I311" s="5">
        <v>1</v>
      </c>
      <c r="J311"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8P5</v>
      </c>
      <c r="K311"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8P5.7</v>
      </c>
      <c r="L311"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8P5.7.1</v>
      </c>
      <c r="M311" s="4" t="str">
        <f>IF(ISERROR(_xlfn.XLOOKUP(LabLookup[[#This Row],[TopicID]],TopicLookup[TopicID],TopicLookup[TopicTitle])),"",_xlfn.XLOOKUP(LabLookup[[#This Row],[TopicID]],TopicLookup[TopicID],TopicLookup[TopicTitle]))</f>
        <v>Electromagnetism</v>
      </c>
      <c r="N311" s="5" t="str">
        <f>IF(ISERROR(_xlfn.XLOOKUP(LabLookup[[#This Row],[LessonID]],LessonLookup[LessonID],LessonLookup[LessonTitle])),"",_xlfn.XLOOKUP(LabLookup[[#This Row],[LessonID]],LessonLookup[LessonID],LessonLookup[LessonTitle]))</f>
        <v>Electrostatics (Practical)</v>
      </c>
      <c r="O311" s="8"/>
      <c r="P311" s="7" t="s">
        <v>2375</v>
      </c>
      <c r="Q311" s="8" t="s">
        <v>2828</v>
      </c>
      <c r="R311" s="2" t="s">
        <v>2829</v>
      </c>
      <c r="S311" s="2" t="s">
        <v>2830</v>
      </c>
    </row>
    <row r="312" spans="1:19" ht="14.65" customHeight="1" x14ac:dyDescent="0.25">
      <c r="A312" s="7" t="str">
        <f>_xlfn.XLOOKUP(LabLookup[[#This Row],[TopicID]],TopicLookup[TopicID],TopicLookup[SyllabusSubject])</f>
        <v>Science</v>
      </c>
      <c r="B312" s="18">
        <f>_xlfn.XLOOKUP(LabLookup[[#This Row],[TopicID]],TopicLookup[TopicID],TopicLookup[SyllabusKeyStage])</f>
        <v>3</v>
      </c>
      <c r="C312" s="26" t="str">
        <f>_xlfn.XLOOKUP(LabLookup[[#This Row],[TopicID]],topics!I:I,topics!D:D)</f>
        <v>KS3.Science</v>
      </c>
      <c r="D312" s="26" t="str">
        <f>_xlfn.XLOOKUP(LabLookup[[#This Row],[TopicID]],topics!I:I,topics!E:E)</f>
        <v>Y8.Science</v>
      </c>
      <c r="E312" s="4">
        <v>8</v>
      </c>
      <c r="F312" s="3" t="s">
        <v>10</v>
      </c>
      <c r="G312" s="3">
        <v>5</v>
      </c>
      <c r="H312" s="3">
        <v>7</v>
      </c>
      <c r="I312" s="5" t="s">
        <v>9</v>
      </c>
      <c r="J312" s="29"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8P5</v>
      </c>
      <c r="K312" s="30"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8P5.7</v>
      </c>
      <c r="L312" s="31"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8P5.7.2</v>
      </c>
      <c r="M312" s="19" t="str">
        <f>IF(ISERROR(_xlfn.XLOOKUP(LabLookup[[#This Row],[TopicID]],TopicLookup[TopicID],TopicLookup[TopicTitle])),"",_xlfn.XLOOKUP(LabLookup[[#This Row],[TopicID]],TopicLookup[TopicID],TopicLookup[TopicTitle]))</f>
        <v>Electromagnetism</v>
      </c>
      <c r="N312" s="20" t="str">
        <f>IF(ISERROR(_xlfn.XLOOKUP(LabLookup[[#This Row],[LessonID]],LessonLookup[LessonID],LessonLookup[LessonTitle])),"",_xlfn.XLOOKUP(LabLookup[[#This Row],[LessonID]],LessonLookup[LessonID],LessonLookup[LessonTitle]))</f>
        <v>Electrostatics (Practical)</v>
      </c>
      <c r="O312" s="4"/>
      <c r="P312" s="5" t="s">
        <v>2375</v>
      </c>
      <c r="Q312" s="4" t="s">
        <v>2831</v>
      </c>
      <c r="R312" s="2" t="s">
        <v>2832</v>
      </c>
      <c r="S312" s="2" t="s">
        <v>2833</v>
      </c>
    </row>
    <row r="313" spans="1:19" ht="14.65" customHeight="1" x14ac:dyDescent="0.25">
      <c r="A313" s="7" t="str">
        <f>_xlfn.XLOOKUP(LabLookup[[#This Row],[TopicID]],TopicLookup[TopicID],TopicLookup[SyllabusSubject])</f>
        <v>Science</v>
      </c>
      <c r="B313" s="18">
        <f>_xlfn.XLOOKUP(LabLookup[[#This Row],[TopicID]],TopicLookup[TopicID],TopicLookup[SyllabusKeyStage])</f>
        <v>3</v>
      </c>
      <c r="C313" s="26" t="str">
        <f>_xlfn.XLOOKUP(LabLookup[[#This Row],[TopicID]],topics!I:I,topics!D:D)</f>
        <v>KS3.Science</v>
      </c>
      <c r="D313" s="26" t="str">
        <f>_xlfn.XLOOKUP(LabLookup[[#This Row],[TopicID]],topics!I:I,topics!E:E)</f>
        <v>Y8.Science</v>
      </c>
      <c r="E313" s="4">
        <v>8</v>
      </c>
      <c r="F313" s="3" t="s">
        <v>10</v>
      </c>
      <c r="G313" s="3">
        <v>5</v>
      </c>
      <c r="H313" s="3">
        <v>7</v>
      </c>
      <c r="I313" s="5" t="s">
        <v>11</v>
      </c>
      <c r="J313" s="29"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8P5</v>
      </c>
      <c r="K313" s="30"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8P5.7</v>
      </c>
      <c r="L313" s="31"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8P5.7.3</v>
      </c>
      <c r="M313" s="19" t="str">
        <f>IF(ISERROR(_xlfn.XLOOKUP(LabLookup[[#This Row],[TopicID]],TopicLookup[TopicID],TopicLookup[TopicTitle])),"",_xlfn.XLOOKUP(LabLookup[[#This Row],[TopicID]],TopicLookup[TopicID],TopicLookup[TopicTitle]))</f>
        <v>Electromagnetism</v>
      </c>
      <c r="N313" s="20" t="str">
        <f>IF(ISERROR(_xlfn.XLOOKUP(LabLookup[[#This Row],[LessonID]],LessonLookup[LessonID],LessonLookup[LessonTitle])),"",_xlfn.XLOOKUP(LabLookup[[#This Row],[LessonID]],LessonLookup[LessonID],LessonLookup[LessonTitle]))</f>
        <v>Electrostatics (Practical)</v>
      </c>
      <c r="O313" s="4" t="s">
        <v>2375</v>
      </c>
      <c r="P313" s="5"/>
      <c r="Q313" s="4" t="s">
        <v>2834</v>
      </c>
      <c r="R313" s="2" t="s">
        <v>2835</v>
      </c>
      <c r="S313" s="2" t="s">
        <v>2836</v>
      </c>
    </row>
    <row r="314" spans="1:19" ht="14.65" customHeight="1" x14ac:dyDescent="0.25">
      <c r="A314" s="7" t="str">
        <f>_xlfn.XLOOKUP(LabLookup[[#This Row],[TopicID]],TopicLookup[TopicID],TopicLookup[SyllabusSubject])</f>
        <v>Science</v>
      </c>
      <c r="B314" s="5">
        <f>_xlfn.XLOOKUP(LabLookup[[#This Row],[TopicID]],TopicLookup[TopicID],TopicLookup[SyllabusKeyStage])</f>
        <v>3</v>
      </c>
      <c r="C314" s="1" t="str">
        <f>_xlfn.XLOOKUP(LabLookup[[#This Row],[TopicID]],topics!I:I,topics!D:D)</f>
        <v>KS3.Science</v>
      </c>
      <c r="D314" s="1" t="str">
        <f>_xlfn.XLOOKUP(LabLookup[[#This Row],[TopicID]],topics!I:I,topics!E:E)</f>
        <v>Y8.Science</v>
      </c>
      <c r="E314" s="4">
        <v>8</v>
      </c>
      <c r="F314" s="3" t="s">
        <v>10</v>
      </c>
      <c r="G314" s="3">
        <v>5</v>
      </c>
      <c r="H314" s="3">
        <v>8</v>
      </c>
      <c r="I314" s="5">
        <v>1</v>
      </c>
      <c r="J314"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8P5</v>
      </c>
      <c r="K314"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8P5.8</v>
      </c>
      <c r="L314"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8P5.8.1</v>
      </c>
      <c r="M314" s="4" t="str">
        <f>IF(ISERROR(_xlfn.XLOOKUP(LabLookup[[#This Row],[TopicID]],TopicLookup[TopicID],TopicLookup[TopicTitle])),"",_xlfn.XLOOKUP(LabLookup[[#This Row],[TopicID]],TopicLookup[TopicID],TopicLookup[TopicTitle]))</f>
        <v>Electromagnetism</v>
      </c>
      <c r="N314" s="5" t="str">
        <f>IF(ISERROR(_xlfn.XLOOKUP(LabLookup[[#This Row],[LessonID]],LessonLookup[LessonID],LessonLookup[LessonTitle])),"",_xlfn.XLOOKUP(LabLookup[[#This Row],[LessonID]],LessonLookup[LessonID],LessonLookup[LessonTitle]))</f>
        <v>Uses of electrostatics (Research)</v>
      </c>
      <c r="O314" s="8"/>
      <c r="P314" s="7"/>
      <c r="Q314" s="8"/>
    </row>
    <row r="315" spans="1:19" ht="14.65" customHeight="1" x14ac:dyDescent="0.25">
      <c r="A315" s="7" t="str">
        <f>_xlfn.XLOOKUP(LabLookup[[#This Row],[TopicID]],TopicLookup[TopicID],TopicLookup[SyllabusSubject])</f>
        <v>Physics</v>
      </c>
      <c r="B315" s="5">
        <f>_xlfn.XLOOKUP(LabLookup[[#This Row],[TopicID]],TopicLookup[TopicID],TopicLookup[SyllabusKeyStage])</f>
        <v>4</v>
      </c>
      <c r="C315" s="1" t="str">
        <f>_xlfn.XLOOKUP(LabLookup[[#This Row],[TopicID]],topics!I:I,topics!D:D)</f>
        <v>KS4.Physics</v>
      </c>
      <c r="D315" s="1" t="str">
        <f>_xlfn.XLOOKUP(LabLookup[[#This Row],[TopicID]],topics!I:I,topics!E:E)</f>
        <v>KS4.Physics.Core</v>
      </c>
      <c r="E315" s="4" t="s">
        <v>90</v>
      </c>
      <c r="F315" s="3" t="s">
        <v>10</v>
      </c>
      <c r="G315" s="3">
        <v>1</v>
      </c>
      <c r="H315" s="3">
        <v>1</v>
      </c>
      <c r="I315" s="5">
        <v>1</v>
      </c>
      <c r="J315"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P1</v>
      </c>
      <c r="K315"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P1.1</v>
      </c>
      <c r="L315"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P1.1.1</v>
      </c>
      <c r="M315" s="4" t="str">
        <f>IF(ISERROR(_xlfn.XLOOKUP(LabLookup[[#This Row],[TopicID]],TopicLookup[TopicID],TopicLookup[TopicTitle])),"",_xlfn.XLOOKUP(LabLookup[[#This Row],[TopicID]],TopicLookup[TopicID],TopicLookup[TopicTitle]))</f>
        <v>Key Concepts In Physics</v>
      </c>
      <c r="N315" s="5" t="str">
        <f>IF(ISERROR(_xlfn.XLOOKUP(LabLookup[[#This Row],[LessonID]],LessonLookup[LessonID],LessonLookup[LessonTitle])),"",_xlfn.XLOOKUP(LabLookup[[#This Row],[LessonID]],LessonLookup[LessonID],LessonLookup[LessonTitle]))</f>
        <v>Scientific Notation And Prefixes???</v>
      </c>
      <c r="O315" s="8"/>
      <c r="P315" s="7"/>
      <c r="Q315" s="8" t="s">
        <v>2837</v>
      </c>
      <c r="R315" s="2" t="s">
        <v>2838</v>
      </c>
    </row>
    <row r="316" spans="1:19" ht="14.65" customHeight="1" x14ac:dyDescent="0.25">
      <c r="A316" s="7" t="str">
        <f>_xlfn.XLOOKUP(LabLookup[[#This Row],[TopicID]],TopicLookup[TopicID],TopicLookup[SyllabusSubject])</f>
        <v>Physics</v>
      </c>
      <c r="B316" s="5">
        <f>_xlfn.XLOOKUP(LabLookup[[#This Row],[TopicID]],TopicLookup[TopicID],TopicLookup[SyllabusKeyStage])</f>
        <v>4</v>
      </c>
      <c r="C316" s="1" t="str">
        <f>_xlfn.XLOOKUP(LabLookup[[#This Row],[TopicID]],topics!I:I,topics!D:D)</f>
        <v>KS4.Physics</v>
      </c>
      <c r="D316" s="1" t="str">
        <f>_xlfn.XLOOKUP(LabLookup[[#This Row],[TopicID]],topics!I:I,topics!E:E)</f>
        <v>KS4.Physics.Core</v>
      </c>
      <c r="E316" s="4" t="s">
        <v>90</v>
      </c>
      <c r="F316" s="3" t="s">
        <v>10</v>
      </c>
      <c r="G316" s="3">
        <v>1</v>
      </c>
      <c r="H316" s="3">
        <v>2</v>
      </c>
      <c r="I316" s="5">
        <v>1</v>
      </c>
      <c r="J316"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P1</v>
      </c>
      <c r="K316"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P1.2</v>
      </c>
      <c r="L316"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P1.2.1</v>
      </c>
      <c r="M316" s="4" t="str">
        <f>IF(ISERROR(_xlfn.XLOOKUP(LabLookup[[#This Row],[TopicID]],TopicLookup[TopicID],TopicLookup[TopicTitle])),"",_xlfn.XLOOKUP(LabLookup[[#This Row],[TopicID]],TopicLookup[TopicID],TopicLookup[TopicTitle]))</f>
        <v>Key Concepts In Physics</v>
      </c>
      <c r="N316" s="5" t="str">
        <f>IF(ISERROR(_xlfn.XLOOKUP(LabLookup[[#This Row],[LessonID]],LessonLookup[LessonID],LessonLookup[LessonTitle])),"",_xlfn.XLOOKUP(LabLookup[[#This Row],[LessonID]],LessonLookup[LessonID],LessonLookup[LessonTitle]))</f>
        <v>Measurement???</v>
      </c>
      <c r="O316" s="8"/>
      <c r="P316" s="7"/>
      <c r="Q316" s="8" t="s">
        <v>2839</v>
      </c>
      <c r="R316" s="2" t="s">
        <v>2840</v>
      </c>
    </row>
    <row r="317" spans="1:19" ht="14.65" customHeight="1" x14ac:dyDescent="0.25">
      <c r="A317" s="7" t="str">
        <f>_xlfn.XLOOKUP(LabLookup[[#This Row],[TopicID]],TopicLookup[TopicID],TopicLookup[SyllabusSubject])</f>
        <v>Physics</v>
      </c>
      <c r="B317" s="5">
        <f>_xlfn.XLOOKUP(LabLookup[[#This Row],[TopicID]],TopicLookup[TopicID],TopicLookup[SyllabusKeyStage])</f>
        <v>4</v>
      </c>
      <c r="C317" s="1" t="str">
        <f>_xlfn.XLOOKUP(LabLookup[[#This Row],[TopicID]],topics!I:I,topics!D:D)</f>
        <v>KS4.Physics</v>
      </c>
      <c r="D317" s="1" t="str">
        <f>_xlfn.XLOOKUP(LabLookup[[#This Row],[TopicID]],topics!I:I,topics!E:E)</f>
        <v>KS4.Physics.Core</v>
      </c>
      <c r="E317" s="4" t="s">
        <v>90</v>
      </c>
      <c r="F317" s="3" t="s">
        <v>10</v>
      </c>
      <c r="G317" s="3">
        <v>1</v>
      </c>
      <c r="H317" s="3">
        <v>3</v>
      </c>
      <c r="I317" s="5">
        <v>1</v>
      </c>
      <c r="J317"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P1</v>
      </c>
      <c r="K317"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P1.3</v>
      </c>
      <c r="L317"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P1.3.1</v>
      </c>
      <c r="M317" s="4" t="str">
        <f>IF(ISERROR(_xlfn.XLOOKUP(LabLookup[[#This Row],[TopicID]],TopicLookup[TopicID],TopicLookup[TopicTitle])),"",_xlfn.XLOOKUP(LabLookup[[#This Row],[TopicID]],TopicLookup[TopicID],TopicLookup[TopicTitle]))</f>
        <v>Key Concepts In Physics</v>
      </c>
      <c r="N317" s="5" t="str">
        <f>IF(ISERROR(_xlfn.XLOOKUP(LabLookup[[#This Row],[LessonID]],LessonLookup[LessonID],LessonLookup[LessonTitle])),"",_xlfn.XLOOKUP(LabLookup[[#This Row],[LessonID]],LessonLookup[LessonID],LessonLookup[LessonTitle]))</f>
        <v/>
      </c>
      <c r="O317" s="8"/>
      <c r="P317" s="7"/>
      <c r="Q317" s="8" t="s">
        <v>2841</v>
      </c>
      <c r="R317" s="2" t="s">
        <v>2842</v>
      </c>
    </row>
    <row r="318" spans="1:19" ht="14.65" customHeight="1" x14ac:dyDescent="0.25">
      <c r="A318" s="7" t="str">
        <f>_xlfn.XLOOKUP(LabLookup[[#This Row],[TopicID]],TopicLookup[TopicID],TopicLookup[SyllabusSubject])</f>
        <v>Physics</v>
      </c>
      <c r="B318" s="5">
        <f>_xlfn.XLOOKUP(LabLookup[[#This Row],[TopicID]],TopicLookup[TopicID],TopicLookup[SyllabusKeyStage])</f>
        <v>4</v>
      </c>
      <c r="C318" s="1" t="str">
        <f>_xlfn.XLOOKUP(LabLookup[[#This Row],[TopicID]],topics!I:I,topics!D:D)</f>
        <v>KS4.Physics</v>
      </c>
      <c r="D318" s="1" t="str">
        <f>_xlfn.XLOOKUP(LabLookup[[#This Row],[TopicID]],topics!I:I,topics!E:E)</f>
        <v>KS4.Physics.Core</v>
      </c>
      <c r="E318" s="4" t="s">
        <v>90</v>
      </c>
      <c r="F318" s="3" t="s">
        <v>10</v>
      </c>
      <c r="G318" s="3">
        <v>1</v>
      </c>
      <c r="H318" s="3">
        <v>4</v>
      </c>
      <c r="I318" s="5">
        <v>1</v>
      </c>
      <c r="J318"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P1</v>
      </c>
      <c r="K318"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P1.4</v>
      </c>
      <c r="L318"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P1.4.1</v>
      </c>
      <c r="M318" s="4" t="str">
        <f>IF(ISERROR(_xlfn.XLOOKUP(LabLookup[[#This Row],[TopicID]],TopicLookup[TopicID],TopicLookup[TopicTitle])),"",_xlfn.XLOOKUP(LabLookup[[#This Row],[TopicID]],TopicLookup[TopicID],TopicLookup[TopicTitle]))</f>
        <v>Key Concepts In Physics</v>
      </c>
      <c r="N318" s="5" t="str">
        <f>IF(ISERROR(_xlfn.XLOOKUP(LabLookup[[#This Row],[LessonID]],LessonLookup[LessonID],LessonLookup[LessonTitle])),"",_xlfn.XLOOKUP(LabLookup[[#This Row],[LessonID]],LessonLookup[LessonID],LessonLookup[LessonTitle]))</f>
        <v/>
      </c>
      <c r="O318" s="8"/>
      <c r="P318" s="7"/>
      <c r="Q318" s="8" t="s">
        <v>2843</v>
      </c>
      <c r="R318" s="2" t="s">
        <v>2844</v>
      </c>
    </row>
    <row r="319" spans="1:19" ht="14.65" customHeight="1" x14ac:dyDescent="0.25">
      <c r="A319" s="7" t="str">
        <f>_xlfn.XLOOKUP(LabLookup[[#This Row],[TopicID]],TopicLookup[TopicID],TopicLookup[SyllabusSubject])</f>
        <v>Physics</v>
      </c>
      <c r="B319" s="5">
        <f>_xlfn.XLOOKUP(LabLookup[[#This Row],[TopicID]],TopicLookup[TopicID],TopicLookup[SyllabusKeyStage])</f>
        <v>4</v>
      </c>
      <c r="C319" s="1" t="str">
        <f>_xlfn.XLOOKUP(LabLookup[[#This Row],[TopicID]],topics!I:I,topics!D:D)</f>
        <v>KS4.Physics</v>
      </c>
      <c r="D319" s="1" t="str">
        <f>_xlfn.XLOOKUP(LabLookup[[#This Row],[TopicID]],topics!I:I,topics!E:E)</f>
        <v>Y10.Physics</v>
      </c>
      <c r="E319" s="4" t="s">
        <v>90</v>
      </c>
      <c r="F319" s="3" t="s">
        <v>10</v>
      </c>
      <c r="G319" s="3">
        <v>2</v>
      </c>
      <c r="H319" s="3">
        <v>1</v>
      </c>
      <c r="I319" s="5">
        <v>1</v>
      </c>
      <c r="J319"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P2</v>
      </c>
      <c r="K319"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P2.1</v>
      </c>
      <c r="L319"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P2.1.1</v>
      </c>
      <c r="M319" s="4" t="str">
        <f>IF(ISERROR(_xlfn.XLOOKUP(LabLookup[[#This Row],[TopicID]],TopicLookup[TopicID],TopicLookup[TopicTitle])),"",_xlfn.XLOOKUP(LabLookup[[#This Row],[TopicID]],TopicLookup[TopicID],TopicLookup[TopicTitle]))</f>
        <v>Motion And Forces</v>
      </c>
      <c r="N319" s="5" t="str">
        <f>IF(ISERROR(_xlfn.XLOOKUP(LabLookup[[#This Row],[LessonID]],LessonLookup[LessonID],LessonLookup[LessonTitle])),"",_xlfn.XLOOKUP(LabLookup[[#This Row],[LessonID]],LessonLookup[LessonID],LessonLookup[LessonTitle]))</f>
        <v>Vectors And Scalars</v>
      </c>
      <c r="O319" s="8"/>
      <c r="P319" s="7"/>
      <c r="Q319" s="8" t="s">
        <v>2845</v>
      </c>
      <c r="R319" s="2" t="s">
        <v>2846</v>
      </c>
    </row>
    <row r="320" spans="1:19" ht="14.65" customHeight="1" x14ac:dyDescent="0.25">
      <c r="A320" s="7" t="str">
        <f>_xlfn.XLOOKUP(LabLookup[[#This Row],[TopicID]],TopicLookup[TopicID],TopicLookup[SyllabusSubject])</f>
        <v>Physics</v>
      </c>
      <c r="B320" s="5">
        <f>_xlfn.XLOOKUP(LabLookup[[#This Row],[TopicID]],TopicLookup[TopicID],TopicLookup[SyllabusKeyStage])</f>
        <v>4</v>
      </c>
      <c r="C320" s="1" t="str">
        <f>_xlfn.XLOOKUP(LabLookup[[#This Row],[TopicID]],topics!I:I,topics!D:D)</f>
        <v>KS4.Physics</v>
      </c>
      <c r="D320" s="1" t="str">
        <f>_xlfn.XLOOKUP(LabLookup[[#This Row],[TopicID]],topics!I:I,topics!E:E)</f>
        <v>Y10.Physics</v>
      </c>
      <c r="E320" s="4" t="s">
        <v>90</v>
      </c>
      <c r="F320" s="3" t="s">
        <v>10</v>
      </c>
      <c r="G320" s="3">
        <v>2</v>
      </c>
      <c r="H320" s="3">
        <v>2</v>
      </c>
      <c r="I320" s="5">
        <v>1</v>
      </c>
      <c r="J320"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P2</v>
      </c>
      <c r="K320"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P2.2</v>
      </c>
      <c r="L320"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P2.2.1</v>
      </c>
      <c r="M320" s="4" t="str">
        <f>IF(ISERROR(_xlfn.XLOOKUP(LabLookup[[#This Row],[TopicID]],TopicLookup[TopicID],TopicLookup[TopicTitle])),"",_xlfn.XLOOKUP(LabLookup[[#This Row],[TopicID]],TopicLookup[TopicID],TopicLookup[TopicTitle]))</f>
        <v>Motion And Forces</v>
      </c>
      <c r="N320" s="5" t="str">
        <f>IF(ISERROR(_xlfn.XLOOKUP(LabLookup[[#This Row],[LessonID]],LessonLookup[LessonID],LessonLookup[LessonTitle])),"",_xlfn.XLOOKUP(LabLookup[[#This Row],[LessonID]],LessonLookup[LessonID],LessonLookup[LessonTitle]))</f>
        <v>Distance-Time Graphs</v>
      </c>
      <c r="O320" s="8"/>
      <c r="P320" s="7"/>
      <c r="Q320" s="8" t="s">
        <v>2847</v>
      </c>
      <c r="R320" s="2" t="s">
        <v>2848</v>
      </c>
    </row>
    <row r="321" spans="1:18" ht="14.65" customHeight="1" x14ac:dyDescent="0.25">
      <c r="A321" s="7" t="str">
        <f>_xlfn.XLOOKUP(LabLookup[[#This Row],[TopicID]],TopicLookup[TopicID],TopicLookup[SyllabusSubject])</f>
        <v>Physics</v>
      </c>
      <c r="B321" s="5">
        <f>_xlfn.XLOOKUP(LabLookup[[#This Row],[TopicID]],TopicLookup[TopicID],TopicLookup[SyllabusKeyStage])</f>
        <v>4</v>
      </c>
      <c r="C321" s="1" t="str">
        <f>_xlfn.XLOOKUP(LabLookup[[#This Row],[TopicID]],topics!I:I,topics!D:D)</f>
        <v>KS4.Physics</v>
      </c>
      <c r="D321" s="1" t="str">
        <f>_xlfn.XLOOKUP(LabLookup[[#This Row],[TopicID]],topics!I:I,topics!E:E)</f>
        <v>Y10.Physics</v>
      </c>
      <c r="E321" s="4" t="s">
        <v>90</v>
      </c>
      <c r="F321" s="3" t="s">
        <v>10</v>
      </c>
      <c r="G321" s="3">
        <v>2</v>
      </c>
      <c r="H321" s="3">
        <v>3</v>
      </c>
      <c r="I321" s="5">
        <v>1</v>
      </c>
      <c r="J321"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P2</v>
      </c>
      <c r="K321"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P2.3</v>
      </c>
      <c r="L321"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P2.3.1</v>
      </c>
      <c r="M321" s="4" t="str">
        <f>IF(ISERROR(_xlfn.XLOOKUP(LabLookup[[#This Row],[TopicID]],TopicLookup[TopicID],TopicLookup[TopicTitle])),"",_xlfn.XLOOKUP(LabLookup[[#This Row],[TopicID]],TopicLookup[TopicID],TopicLookup[TopicTitle]))</f>
        <v>Motion And Forces</v>
      </c>
      <c r="N321" s="5" t="str">
        <f>IF(ISERROR(_xlfn.XLOOKUP(LabLookup[[#This Row],[LessonID]],LessonLookup[LessonID],LessonLookup[LessonTitle])),"",_xlfn.XLOOKUP(LabLookup[[#This Row],[LessonID]],LessonLookup[LessonID],LessonLookup[LessonTitle]))</f>
        <v>Acceleration</v>
      </c>
      <c r="O321" s="8"/>
      <c r="P321" s="7"/>
      <c r="Q321" s="8" t="s">
        <v>2849</v>
      </c>
      <c r="R321" s="2" t="s">
        <v>2850</v>
      </c>
    </row>
    <row r="322" spans="1:18" ht="14.65" customHeight="1" x14ac:dyDescent="0.25">
      <c r="A322" s="7" t="str">
        <f>_xlfn.XLOOKUP(LabLookup[[#This Row],[TopicID]],TopicLookup[TopicID],TopicLookup[SyllabusSubject])</f>
        <v>Physics</v>
      </c>
      <c r="B322" s="5">
        <f>_xlfn.XLOOKUP(LabLookup[[#This Row],[TopicID]],TopicLookup[TopicID],TopicLookup[SyllabusKeyStage])</f>
        <v>4</v>
      </c>
      <c r="C322" s="1" t="str">
        <f>_xlfn.XLOOKUP(LabLookup[[#This Row],[TopicID]],topics!I:I,topics!D:D)</f>
        <v>KS4.Physics</v>
      </c>
      <c r="D322" s="1" t="str">
        <f>_xlfn.XLOOKUP(LabLookup[[#This Row],[TopicID]],topics!I:I,topics!E:E)</f>
        <v>Y10.Physics</v>
      </c>
      <c r="E322" s="4" t="s">
        <v>90</v>
      </c>
      <c r="F322" s="3" t="s">
        <v>10</v>
      </c>
      <c r="G322" s="3">
        <v>2</v>
      </c>
      <c r="H322" s="3">
        <v>4</v>
      </c>
      <c r="I322" s="5">
        <v>1</v>
      </c>
      <c r="J322"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P2</v>
      </c>
      <c r="K322"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P2.4</v>
      </c>
      <c r="L322"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P2.4.1</v>
      </c>
      <c r="M322" s="4" t="str">
        <f>IF(ISERROR(_xlfn.XLOOKUP(LabLookup[[#This Row],[TopicID]],TopicLookup[TopicID],TopicLookup[TopicTitle])),"",_xlfn.XLOOKUP(LabLookup[[#This Row],[TopicID]],TopicLookup[TopicID],TopicLookup[TopicTitle]))</f>
        <v>Motion And Forces</v>
      </c>
      <c r="N322" s="5" t="str">
        <f>IF(ISERROR(_xlfn.XLOOKUP(LabLookup[[#This Row],[LessonID]],LessonLookup[LessonID],LessonLookup[LessonTitle])),"",_xlfn.XLOOKUP(LabLookup[[#This Row],[LessonID]],LessonLookup[LessonID],LessonLookup[LessonTitle]))</f>
        <v>Velocity-Time Graphs</v>
      </c>
      <c r="O322" s="8"/>
      <c r="P322" s="7"/>
      <c r="Q322" s="8" t="s">
        <v>2851</v>
      </c>
      <c r="R322" s="2" t="s">
        <v>2852</v>
      </c>
    </row>
    <row r="323" spans="1:18" ht="14.65" customHeight="1" x14ac:dyDescent="0.25">
      <c r="A323" s="7" t="str">
        <f>_xlfn.XLOOKUP(LabLookup[[#This Row],[TopicID]],TopicLookup[TopicID],TopicLookup[SyllabusSubject])</f>
        <v>Physics</v>
      </c>
      <c r="B323" s="5">
        <f>_xlfn.XLOOKUP(LabLookup[[#This Row],[TopicID]],TopicLookup[TopicID],TopicLookup[SyllabusKeyStage])</f>
        <v>4</v>
      </c>
      <c r="C323" s="1" t="str">
        <f>_xlfn.XLOOKUP(LabLookup[[#This Row],[TopicID]],topics!I:I,topics!D:D)</f>
        <v>KS4.Physics</v>
      </c>
      <c r="D323" s="1" t="str">
        <f>_xlfn.XLOOKUP(LabLookup[[#This Row],[TopicID]],topics!I:I,topics!E:E)</f>
        <v>Y10.Physics</v>
      </c>
      <c r="E323" s="4" t="s">
        <v>90</v>
      </c>
      <c r="F323" s="3" t="s">
        <v>10</v>
      </c>
      <c r="G323" s="3">
        <v>2</v>
      </c>
      <c r="H323" s="3">
        <v>5</v>
      </c>
      <c r="I323" s="5">
        <v>1</v>
      </c>
      <c r="J323"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P2</v>
      </c>
      <c r="K323"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P2.5</v>
      </c>
      <c r="L323"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P2.5.1</v>
      </c>
      <c r="M323" s="4" t="str">
        <f>IF(ISERROR(_xlfn.XLOOKUP(LabLookup[[#This Row],[TopicID]],TopicLookup[TopicID],TopicLookup[TopicTitle])),"",_xlfn.XLOOKUP(LabLookup[[#This Row],[TopicID]],TopicLookup[TopicID],TopicLookup[TopicTitle]))</f>
        <v>Motion And Forces</v>
      </c>
      <c r="N323" s="5" t="str">
        <f>IF(ISERROR(_xlfn.XLOOKUP(LabLookup[[#This Row],[LessonID]],LessonLookup[LessonID],LessonLookup[LessonTitle])),"",_xlfn.XLOOKUP(LabLookup[[#This Row],[LessonID]],LessonLookup[LessonID],LessonLookup[LessonTitle]))</f>
        <v>Resultant Forces</v>
      </c>
      <c r="O323" s="8"/>
      <c r="P323" s="7"/>
      <c r="Q323" s="8" t="s">
        <v>2853</v>
      </c>
      <c r="R323" s="2" t="s">
        <v>2854</v>
      </c>
    </row>
    <row r="324" spans="1:18" ht="14.65" customHeight="1" x14ac:dyDescent="0.25">
      <c r="A324" s="7" t="str">
        <f>_xlfn.XLOOKUP(LabLookup[[#This Row],[TopicID]],TopicLookup[TopicID],TopicLookup[SyllabusSubject])</f>
        <v>Physics</v>
      </c>
      <c r="B324" s="5">
        <f>_xlfn.XLOOKUP(LabLookup[[#This Row],[TopicID]],TopicLookup[TopicID],TopicLookup[SyllabusKeyStage])</f>
        <v>4</v>
      </c>
      <c r="C324" s="1" t="str">
        <f>_xlfn.XLOOKUP(LabLookup[[#This Row],[TopicID]],topics!I:I,topics!D:D)</f>
        <v>KS4.Physics</v>
      </c>
      <c r="D324" s="1" t="str">
        <f>_xlfn.XLOOKUP(LabLookup[[#This Row],[TopicID]],topics!I:I,topics!E:E)</f>
        <v>Y10.Physics</v>
      </c>
      <c r="E324" s="4" t="s">
        <v>90</v>
      </c>
      <c r="F324" s="3" t="s">
        <v>10</v>
      </c>
      <c r="G324" s="3">
        <v>2</v>
      </c>
      <c r="H324" s="3">
        <v>6</v>
      </c>
      <c r="I324" s="5">
        <v>1</v>
      </c>
      <c r="J324"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P2</v>
      </c>
      <c r="K324"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P2.6</v>
      </c>
      <c r="L324"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P2.6.1</v>
      </c>
      <c r="M324" s="4" t="str">
        <f>IF(ISERROR(_xlfn.XLOOKUP(LabLookup[[#This Row],[TopicID]],TopicLookup[TopicID],TopicLookup[TopicTitle])),"",_xlfn.XLOOKUP(LabLookup[[#This Row],[TopicID]],TopicLookup[TopicID],TopicLookup[TopicTitle]))</f>
        <v>Motion And Forces</v>
      </c>
      <c r="N324" s="5" t="str">
        <f>IF(ISERROR(_xlfn.XLOOKUP(LabLookup[[#This Row],[LessonID]],LessonLookup[LessonID],LessonLookup[LessonTitle])),"",_xlfn.XLOOKUP(LabLookup[[#This Row],[LessonID]],LessonLookup[LessonID],LessonLookup[LessonTitle]))</f>
        <v>Newton'S First Law</v>
      </c>
      <c r="O324" s="8"/>
      <c r="P324" s="7"/>
      <c r="Q324" s="8" t="s">
        <v>2855</v>
      </c>
      <c r="R324" s="2" t="s">
        <v>2856</v>
      </c>
    </row>
    <row r="325" spans="1:18" ht="14.65" customHeight="1" x14ac:dyDescent="0.25">
      <c r="A325" s="7" t="str">
        <f>_xlfn.XLOOKUP(LabLookup[[#This Row],[TopicID]],TopicLookup[TopicID],TopicLookup[SyllabusSubject])</f>
        <v>Physics</v>
      </c>
      <c r="B325" s="5">
        <f>_xlfn.XLOOKUP(LabLookup[[#This Row],[TopicID]],TopicLookup[TopicID],TopicLookup[SyllabusKeyStage])</f>
        <v>4</v>
      </c>
      <c r="C325" s="1" t="str">
        <f>_xlfn.XLOOKUP(LabLookup[[#This Row],[TopicID]],topics!I:I,topics!D:D)</f>
        <v>KS4.Physics</v>
      </c>
      <c r="D325" s="1" t="str">
        <f>_xlfn.XLOOKUP(LabLookup[[#This Row],[TopicID]],topics!I:I,topics!E:E)</f>
        <v>Y10.Physics</v>
      </c>
      <c r="E325" s="4" t="s">
        <v>90</v>
      </c>
      <c r="F325" s="3" t="s">
        <v>10</v>
      </c>
      <c r="G325" s="3">
        <v>2</v>
      </c>
      <c r="H325" s="3">
        <v>7</v>
      </c>
      <c r="I325" s="5">
        <v>1</v>
      </c>
      <c r="J325"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P2</v>
      </c>
      <c r="K325"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P2.7</v>
      </c>
      <c r="L325"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P2.7.1</v>
      </c>
      <c r="M325" s="4" t="str">
        <f>IF(ISERROR(_xlfn.XLOOKUP(LabLookup[[#This Row],[TopicID]],TopicLookup[TopicID],TopicLookup[TopicTitle])),"",_xlfn.XLOOKUP(LabLookup[[#This Row],[TopicID]],TopicLookup[TopicID],TopicLookup[TopicTitle]))</f>
        <v>Motion And Forces</v>
      </c>
      <c r="N325" s="5" t="str">
        <f>IF(ISERROR(_xlfn.XLOOKUP(LabLookup[[#This Row],[LessonID]],LessonLookup[LessonID],LessonLookup[LessonTitle])),"",_xlfn.XLOOKUP(LabLookup[[#This Row],[LessonID]],LessonLookup[LessonID],LessonLookup[LessonTitle]))</f>
        <v>Mass And Weight</v>
      </c>
      <c r="O325" s="8"/>
      <c r="P325" s="7"/>
      <c r="Q325" s="8" t="s">
        <v>2857</v>
      </c>
      <c r="R325" s="2" t="s">
        <v>2858</v>
      </c>
    </row>
    <row r="326" spans="1:18" ht="14.65" customHeight="1" x14ac:dyDescent="0.25">
      <c r="A326" s="7" t="str">
        <f>_xlfn.XLOOKUP(LabLookup[[#This Row],[TopicID]],TopicLookup[TopicID],TopicLookup[SyllabusSubject])</f>
        <v>Physics</v>
      </c>
      <c r="B326" s="5">
        <f>_xlfn.XLOOKUP(LabLookup[[#This Row],[TopicID]],TopicLookup[TopicID],TopicLookup[SyllabusKeyStage])</f>
        <v>4</v>
      </c>
      <c r="C326" s="1" t="str">
        <f>_xlfn.XLOOKUP(LabLookup[[#This Row],[TopicID]],topics!I:I,topics!D:D)</f>
        <v>KS4.Physics</v>
      </c>
      <c r="D326" s="1" t="str">
        <f>_xlfn.XLOOKUP(LabLookup[[#This Row],[TopicID]],topics!I:I,topics!E:E)</f>
        <v>Y10.Physics</v>
      </c>
      <c r="E326" s="4" t="s">
        <v>90</v>
      </c>
      <c r="F326" s="3" t="s">
        <v>10</v>
      </c>
      <c r="G326" s="3">
        <v>2</v>
      </c>
      <c r="H326" s="3">
        <v>8</v>
      </c>
      <c r="I326" s="5">
        <v>1</v>
      </c>
      <c r="J326"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P2</v>
      </c>
      <c r="K326"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P2.8</v>
      </c>
      <c r="L326"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P2.8.1</v>
      </c>
      <c r="M326" s="4" t="str">
        <f>IF(ISERROR(_xlfn.XLOOKUP(LabLookup[[#This Row],[TopicID]],TopicLookup[TopicID],TopicLookup[TopicTitle])),"",_xlfn.XLOOKUP(LabLookup[[#This Row],[TopicID]],TopicLookup[TopicID],TopicLookup[TopicTitle]))</f>
        <v>Motion And Forces</v>
      </c>
      <c r="N326" s="5" t="str">
        <f>IF(ISERROR(_xlfn.XLOOKUP(LabLookup[[#This Row],[LessonID]],LessonLookup[LessonID],LessonLookup[LessonTitle])),"",_xlfn.XLOOKUP(LabLookup[[#This Row],[LessonID]],LessonLookup[LessonID],LessonLookup[LessonTitle]))</f>
        <v>Newton'S Second Law</v>
      </c>
      <c r="O326" s="8"/>
      <c r="P326" s="7"/>
      <c r="Q326" s="8" t="s">
        <v>2859</v>
      </c>
      <c r="R326" s="2" t="s">
        <v>2860</v>
      </c>
    </row>
    <row r="327" spans="1:18" ht="14.65" customHeight="1" x14ac:dyDescent="0.25">
      <c r="A327" s="7" t="str">
        <f>_xlfn.XLOOKUP(LabLookup[[#This Row],[TopicID]],TopicLookup[TopicID],TopicLookup[SyllabusSubject])</f>
        <v>Physics</v>
      </c>
      <c r="B327" s="5">
        <f>_xlfn.XLOOKUP(LabLookup[[#This Row],[TopicID]],TopicLookup[TopicID],TopicLookup[SyllabusKeyStage])</f>
        <v>4</v>
      </c>
      <c r="C327" s="1" t="str">
        <f>_xlfn.XLOOKUP(LabLookup[[#This Row],[TopicID]],topics!I:I,topics!D:D)</f>
        <v>KS4.Physics</v>
      </c>
      <c r="D327" s="1" t="str">
        <f>_xlfn.XLOOKUP(LabLookup[[#This Row],[TopicID]],topics!I:I,topics!E:E)</f>
        <v>Y10.Physics</v>
      </c>
      <c r="E327" s="4" t="s">
        <v>90</v>
      </c>
      <c r="F327" s="3" t="s">
        <v>10</v>
      </c>
      <c r="G327" s="3">
        <v>2</v>
      </c>
      <c r="H327" s="3">
        <v>9</v>
      </c>
      <c r="I327" s="5">
        <v>1</v>
      </c>
      <c r="J327"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P2</v>
      </c>
      <c r="K327"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P2.9</v>
      </c>
      <c r="L327"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P2.9.1</v>
      </c>
      <c r="M327" s="4" t="str">
        <f>IF(ISERROR(_xlfn.XLOOKUP(LabLookup[[#This Row],[TopicID]],TopicLookup[TopicID],TopicLookup[TopicTitle])),"",_xlfn.XLOOKUP(LabLookup[[#This Row],[TopicID]],TopicLookup[TopicID],TopicLookup[TopicTitle]))</f>
        <v>Motion And Forces</v>
      </c>
      <c r="N327" s="5" t="str">
        <f>IF(ISERROR(_xlfn.XLOOKUP(LabLookup[[#This Row],[LessonID]],LessonLookup[LessonID],LessonLookup[LessonTitle])),"",_xlfn.XLOOKUP(LabLookup[[#This Row],[LessonID]],LessonLookup[LessonID],LessonLookup[LessonTitle]))</f>
        <v>Newton'S Third Law</v>
      </c>
      <c r="O327" s="8"/>
      <c r="P327" s="7"/>
      <c r="Q327" s="8" t="s">
        <v>2861</v>
      </c>
      <c r="R327" s="2" t="s">
        <v>2862</v>
      </c>
    </row>
    <row r="328" spans="1:18" ht="14.65" customHeight="1" x14ac:dyDescent="0.25">
      <c r="A328" s="7" t="str">
        <f>_xlfn.XLOOKUP(LabLookup[[#This Row],[TopicID]],TopicLookup[TopicID],TopicLookup[SyllabusSubject])</f>
        <v>Physics</v>
      </c>
      <c r="B328" s="5">
        <f>_xlfn.XLOOKUP(LabLookup[[#This Row],[TopicID]],TopicLookup[TopicID],TopicLookup[SyllabusKeyStage])</f>
        <v>4</v>
      </c>
      <c r="C328" s="1" t="str">
        <f>_xlfn.XLOOKUP(LabLookup[[#This Row],[TopicID]],topics!I:I,topics!D:D)</f>
        <v>KS4.Physics</v>
      </c>
      <c r="D328" s="1" t="str">
        <f>_xlfn.XLOOKUP(LabLookup[[#This Row],[TopicID]],topics!I:I,topics!E:E)</f>
        <v>Y9.Physics</v>
      </c>
      <c r="E328" s="4" t="s">
        <v>90</v>
      </c>
      <c r="F328" s="3" t="s">
        <v>10</v>
      </c>
      <c r="G328" s="3">
        <v>3</v>
      </c>
      <c r="H328" s="3">
        <v>1</v>
      </c>
      <c r="I328" s="5">
        <v>1</v>
      </c>
      <c r="J328"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P3</v>
      </c>
      <c r="K328"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P3.1</v>
      </c>
      <c r="L328"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P3.1.1</v>
      </c>
      <c r="M328" s="4" t="str">
        <f>IF(ISERROR(_xlfn.XLOOKUP(LabLookup[[#This Row],[TopicID]],TopicLookup[TopicID],TopicLookup[TopicTitle])),"",_xlfn.XLOOKUP(LabLookup[[#This Row],[TopicID]],TopicLookup[TopicID],TopicLookup[TopicTitle]))</f>
        <v>Conservation Of Energy</v>
      </c>
      <c r="N328" s="5" t="str">
        <f>IF(ISERROR(_xlfn.XLOOKUP(LabLookup[[#This Row],[LessonID]],LessonLookup[LessonID],LessonLookup[LessonTitle])),"",_xlfn.XLOOKUP(LabLookup[[#This Row],[LessonID]],LessonLookup[LessonID],LessonLookup[LessonTitle]))</f>
        <v>Energy Stores And Transfers</v>
      </c>
      <c r="O328" s="8"/>
      <c r="P328" s="7"/>
      <c r="Q328" s="8"/>
    </row>
    <row r="329" spans="1:18" ht="14.65" customHeight="1" x14ac:dyDescent="0.25">
      <c r="A329" s="7" t="str">
        <f>_xlfn.XLOOKUP(LabLookup[[#This Row],[TopicID]],TopicLookup[TopicID],TopicLookup[SyllabusSubject])</f>
        <v>Physics</v>
      </c>
      <c r="B329" s="5">
        <f>_xlfn.XLOOKUP(LabLookup[[#This Row],[TopicID]],TopicLookup[TopicID],TopicLookup[SyllabusKeyStage])</f>
        <v>4</v>
      </c>
      <c r="C329" s="1" t="str">
        <f>_xlfn.XLOOKUP(LabLookup[[#This Row],[TopicID]],topics!I:I,topics!D:D)</f>
        <v>KS4.Physics</v>
      </c>
      <c r="D329" s="1" t="str">
        <f>_xlfn.XLOOKUP(LabLookup[[#This Row],[TopicID]],topics!I:I,topics!E:E)</f>
        <v>Y9.Physics</v>
      </c>
      <c r="E329" s="4" t="s">
        <v>90</v>
      </c>
      <c r="F329" s="3" t="s">
        <v>10</v>
      </c>
      <c r="G329" s="3">
        <v>3</v>
      </c>
      <c r="H329" s="3">
        <v>2</v>
      </c>
      <c r="I329" s="5">
        <v>1</v>
      </c>
      <c r="J329"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P3</v>
      </c>
      <c r="K329"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P3.2</v>
      </c>
      <c r="L329"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P3.2.1</v>
      </c>
      <c r="M329" s="4" t="str">
        <f>IF(ISERROR(_xlfn.XLOOKUP(LabLookup[[#This Row],[TopicID]],TopicLookup[TopicID],TopicLookup[TopicTitle])),"",_xlfn.XLOOKUP(LabLookup[[#This Row],[TopicID]],TopicLookup[TopicID],TopicLookup[TopicTitle]))</f>
        <v>Conservation Of Energy</v>
      </c>
      <c r="N329" s="5" t="str">
        <f>IF(ISERROR(_xlfn.XLOOKUP(LabLookup[[#This Row],[LessonID]],LessonLookup[LessonID],LessonLookup[LessonTitle])),"",_xlfn.XLOOKUP(LabLookup[[#This Row],[LessonID]],LessonLookup[LessonID],LessonLookup[LessonTitle]))</f>
        <v>Energy Efficiency</v>
      </c>
      <c r="O329" s="8"/>
      <c r="P329" s="7"/>
      <c r="Q329" s="8"/>
    </row>
    <row r="330" spans="1:18" ht="14.65" customHeight="1" x14ac:dyDescent="0.25">
      <c r="A330" s="7" t="str">
        <f>_xlfn.XLOOKUP(LabLookup[[#This Row],[TopicID]],TopicLookup[TopicID],TopicLookup[SyllabusSubject])</f>
        <v>Physics</v>
      </c>
      <c r="B330" s="5">
        <f>_xlfn.XLOOKUP(LabLookup[[#This Row],[TopicID]],TopicLookup[TopicID],TopicLookup[SyllabusKeyStage])</f>
        <v>4</v>
      </c>
      <c r="C330" s="1" t="str">
        <f>_xlfn.XLOOKUP(LabLookup[[#This Row],[TopicID]],topics!I:I,topics!D:D)</f>
        <v>KS4.Physics</v>
      </c>
      <c r="D330" s="1" t="str">
        <f>_xlfn.XLOOKUP(LabLookup[[#This Row],[TopicID]],topics!I:I,topics!E:E)</f>
        <v>Y9.Physics</v>
      </c>
      <c r="E330" s="4" t="s">
        <v>90</v>
      </c>
      <c r="F330" s="3" t="s">
        <v>10</v>
      </c>
      <c r="G330" s="3">
        <v>3</v>
      </c>
      <c r="H330" s="3">
        <v>3</v>
      </c>
      <c r="I330" s="5">
        <v>1</v>
      </c>
      <c r="J330"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P3</v>
      </c>
      <c r="K330"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P3.3</v>
      </c>
      <c r="L330"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P3.3.1</v>
      </c>
      <c r="M330" s="4" t="str">
        <f>IF(ISERROR(_xlfn.XLOOKUP(LabLookup[[#This Row],[TopicID]],TopicLookup[TopicID],TopicLookup[TopicTitle])),"",_xlfn.XLOOKUP(LabLookup[[#This Row],[TopicID]],TopicLookup[TopicID],TopicLookup[TopicTitle]))</f>
        <v>Conservation Of Energy</v>
      </c>
      <c r="N330" s="5" t="str">
        <f>IF(ISERROR(_xlfn.XLOOKUP(LabLookup[[#This Row],[LessonID]],LessonLookup[LessonID],LessonLookup[LessonTitle])),"",_xlfn.XLOOKUP(LabLookup[[#This Row],[LessonID]],LessonLookup[LessonID],LessonLookup[LessonTitle]))</f>
        <v>Keeping Warm</v>
      </c>
      <c r="O330" s="8"/>
      <c r="P330" s="7"/>
      <c r="Q330" s="8"/>
    </row>
    <row r="331" spans="1:18" ht="14.65" customHeight="1" x14ac:dyDescent="0.25">
      <c r="A331" s="7" t="str">
        <f>_xlfn.XLOOKUP(LabLookup[[#This Row],[TopicID]],TopicLookup[TopicID],TopicLookup[SyllabusSubject])</f>
        <v>Physics</v>
      </c>
      <c r="B331" s="5">
        <f>_xlfn.XLOOKUP(LabLookup[[#This Row],[TopicID]],TopicLookup[TopicID],TopicLookup[SyllabusKeyStage])</f>
        <v>4</v>
      </c>
      <c r="C331" s="1" t="str">
        <f>_xlfn.XLOOKUP(LabLookup[[#This Row],[TopicID]],topics!I:I,topics!D:D)</f>
        <v>KS4.Physics</v>
      </c>
      <c r="D331" s="1" t="str">
        <f>_xlfn.XLOOKUP(LabLookup[[#This Row],[TopicID]],topics!I:I,topics!E:E)</f>
        <v>Y9.Physics</v>
      </c>
      <c r="E331" s="4" t="s">
        <v>90</v>
      </c>
      <c r="F331" s="3" t="s">
        <v>10</v>
      </c>
      <c r="G331" s="3">
        <v>3</v>
      </c>
      <c r="H331" s="3">
        <v>4</v>
      </c>
      <c r="I331" s="5">
        <v>1</v>
      </c>
      <c r="J331"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P3</v>
      </c>
      <c r="K331"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P3.4</v>
      </c>
      <c r="L331"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P3.4.1</v>
      </c>
      <c r="M331" s="4" t="str">
        <f>IF(ISERROR(_xlfn.XLOOKUP(LabLookup[[#This Row],[TopicID]],TopicLookup[TopicID],TopicLookup[TopicTitle])),"",_xlfn.XLOOKUP(LabLookup[[#This Row],[TopicID]],TopicLookup[TopicID],TopicLookup[TopicTitle]))</f>
        <v>Conservation Of Energy</v>
      </c>
      <c r="N331" s="5" t="str">
        <f>IF(ISERROR(_xlfn.XLOOKUP(LabLookup[[#This Row],[LessonID]],LessonLookup[LessonID],LessonLookup[LessonTitle])),"",_xlfn.XLOOKUP(LabLookup[[#This Row],[LessonID]],LessonLookup[LessonID],LessonLookup[LessonTitle]))</f>
        <v>Stored Energies</v>
      </c>
      <c r="O331" s="8"/>
      <c r="P331" s="7"/>
      <c r="Q331" s="8"/>
    </row>
    <row r="332" spans="1:18" ht="14.65" customHeight="1" x14ac:dyDescent="0.25">
      <c r="A332" s="7" t="str">
        <f>_xlfn.XLOOKUP(LabLookup[[#This Row],[TopicID]],TopicLookup[TopicID],TopicLookup[SyllabusSubject])</f>
        <v>Physics</v>
      </c>
      <c r="B332" s="5">
        <f>_xlfn.XLOOKUP(LabLookup[[#This Row],[TopicID]],TopicLookup[TopicID],TopicLookup[SyllabusKeyStage])</f>
        <v>4</v>
      </c>
      <c r="C332" s="1" t="str">
        <f>_xlfn.XLOOKUP(LabLookup[[#This Row],[TopicID]],topics!I:I,topics!D:D)</f>
        <v>KS4.Physics</v>
      </c>
      <c r="D332" s="1" t="str">
        <f>_xlfn.XLOOKUP(LabLookup[[#This Row],[TopicID]],topics!I:I,topics!E:E)</f>
        <v>Y9.Physics</v>
      </c>
      <c r="E332" s="4" t="s">
        <v>90</v>
      </c>
      <c r="F332" s="3" t="s">
        <v>10</v>
      </c>
      <c r="G332" s="3">
        <v>3</v>
      </c>
      <c r="H332" s="3">
        <v>5</v>
      </c>
      <c r="I332" s="5">
        <v>1</v>
      </c>
      <c r="J332"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P3</v>
      </c>
      <c r="K332"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P3.5</v>
      </c>
      <c r="L332"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P3.5.1</v>
      </c>
      <c r="M332" s="4" t="str">
        <f>IF(ISERROR(_xlfn.XLOOKUP(LabLookup[[#This Row],[TopicID]],TopicLookup[TopicID],TopicLookup[TopicTitle])),"",_xlfn.XLOOKUP(LabLookup[[#This Row],[TopicID]],TopicLookup[TopicID],TopicLookup[TopicTitle]))</f>
        <v>Conservation Of Energy</v>
      </c>
      <c r="N332" s="5" t="str">
        <f>IF(ISERROR(_xlfn.XLOOKUP(LabLookup[[#This Row],[LessonID]],LessonLookup[LessonID],LessonLookup[LessonTitle])),"",_xlfn.XLOOKUP(LabLookup[[#This Row],[LessonID]],LessonLookup[LessonID],LessonLookup[LessonTitle]))</f>
        <v>Non-Renewable Resources</v>
      </c>
      <c r="O332" s="8"/>
      <c r="P332" s="7"/>
      <c r="Q332" s="8"/>
    </row>
    <row r="333" spans="1:18" ht="14.65" customHeight="1" x14ac:dyDescent="0.25">
      <c r="A333" s="7" t="str">
        <f>_xlfn.XLOOKUP(LabLookup[[#This Row],[TopicID]],TopicLookup[TopicID],TopicLookup[SyllabusSubject])</f>
        <v>Physics</v>
      </c>
      <c r="B333" s="5">
        <f>_xlfn.XLOOKUP(LabLookup[[#This Row],[TopicID]],TopicLookup[TopicID],TopicLookup[SyllabusKeyStage])</f>
        <v>4</v>
      </c>
      <c r="C333" s="1" t="str">
        <f>_xlfn.XLOOKUP(LabLookup[[#This Row],[TopicID]],topics!I:I,topics!D:D)</f>
        <v>KS4.Physics</v>
      </c>
      <c r="D333" s="1" t="str">
        <f>_xlfn.XLOOKUP(LabLookup[[#This Row],[TopicID]],topics!I:I,topics!E:E)</f>
        <v>Y9.Physics</v>
      </c>
      <c r="E333" s="4" t="s">
        <v>90</v>
      </c>
      <c r="F333" s="3" t="s">
        <v>10</v>
      </c>
      <c r="G333" s="3">
        <v>3</v>
      </c>
      <c r="H333" s="3">
        <v>6</v>
      </c>
      <c r="I333" s="5">
        <v>1</v>
      </c>
      <c r="J333"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P3</v>
      </c>
      <c r="K333"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P3.6</v>
      </c>
      <c r="L333"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P3.6.1</v>
      </c>
      <c r="M333" s="4" t="str">
        <f>IF(ISERROR(_xlfn.XLOOKUP(LabLookup[[#This Row],[TopicID]],TopicLookup[TopicID],TopicLookup[TopicTitle])),"",_xlfn.XLOOKUP(LabLookup[[#This Row],[TopicID]],TopicLookup[TopicID],TopicLookup[TopicTitle]))</f>
        <v>Conservation Of Energy</v>
      </c>
      <c r="N333" s="5" t="str">
        <f>IF(ISERROR(_xlfn.XLOOKUP(LabLookup[[#This Row],[LessonID]],LessonLookup[LessonID],LessonLookup[LessonTitle])),"",_xlfn.XLOOKUP(LabLookup[[#This Row],[LessonID]],LessonLookup[LessonID],LessonLookup[LessonTitle]))</f>
        <v>Renewable Resources</v>
      </c>
      <c r="O333" s="8"/>
      <c r="P333" s="7"/>
      <c r="Q333" s="8"/>
    </row>
    <row r="334" spans="1:18" ht="14.65" customHeight="1" x14ac:dyDescent="0.25">
      <c r="A334" s="7" t="str">
        <f>_xlfn.XLOOKUP(LabLookup[[#This Row],[TopicID]],TopicLookup[TopicID],TopicLookup[SyllabusSubject])</f>
        <v>Physics</v>
      </c>
      <c r="B334" s="5">
        <f>_xlfn.XLOOKUP(LabLookup[[#This Row],[TopicID]],TopicLookup[TopicID],TopicLookup[SyllabusKeyStage])</f>
        <v>4</v>
      </c>
      <c r="C334" s="1" t="str">
        <f>_xlfn.XLOOKUP(LabLookup[[#This Row],[TopicID]],topics!I:I,topics!D:D)</f>
        <v>KS4.Physics</v>
      </c>
      <c r="D334" s="1" t="str">
        <f>_xlfn.XLOOKUP(LabLookup[[#This Row],[TopicID]],topics!I:I,topics!E:E)</f>
        <v>Y9.Physics</v>
      </c>
      <c r="E334" s="4" t="s">
        <v>90</v>
      </c>
      <c r="F334" s="3" t="s">
        <v>10</v>
      </c>
      <c r="G334" s="3">
        <v>4</v>
      </c>
      <c r="H334" s="3">
        <v>1</v>
      </c>
      <c r="I334" s="5">
        <v>1</v>
      </c>
      <c r="J334"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P4</v>
      </c>
      <c r="K334"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P4.1</v>
      </c>
      <c r="L334"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P4.1.1</v>
      </c>
      <c r="M334" s="4" t="str">
        <f>IF(ISERROR(_xlfn.XLOOKUP(LabLookup[[#This Row],[TopicID]],TopicLookup[TopicID],TopicLookup[TopicTitle])),"",_xlfn.XLOOKUP(LabLookup[[#This Row],[TopicID]],TopicLookup[TopicID],TopicLookup[TopicTitle]))</f>
        <v>Waves</v>
      </c>
      <c r="N334" s="5" t="str">
        <f>IF(ISERROR(_xlfn.XLOOKUP(LabLookup[[#This Row],[LessonID]],LessonLookup[LessonID],LessonLookup[LessonTitle])),"",_xlfn.XLOOKUP(LabLookup[[#This Row],[LessonID]],LessonLookup[LessonID],LessonLookup[LessonTitle]))</f>
        <v>Describing Waves</v>
      </c>
      <c r="O334" s="8"/>
      <c r="P334" s="7"/>
      <c r="Q334" s="8"/>
    </row>
    <row r="335" spans="1:18" ht="14.65" customHeight="1" x14ac:dyDescent="0.25">
      <c r="A335" s="7" t="str">
        <f>_xlfn.XLOOKUP(LabLookup[[#This Row],[TopicID]],TopicLookup[TopicID],TopicLookup[SyllabusSubject])</f>
        <v>Physics</v>
      </c>
      <c r="B335" s="5">
        <f>_xlfn.XLOOKUP(LabLookup[[#This Row],[TopicID]],TopicLookup[TopicID],TopicLookup[SyllabusKeyStage])</f>
        <v>4</v>
      </c>
      <c r="C335" s="1" t="str">
        <f>_xlfn.XLOOKUP(LabLookup[[#This Row],[TopicID]],topics!I:I,topics!D:D)</f>
        <v>KS4.Physics</v>
      </c>
      <c r="D335" s="1" t="str">
        <f>_xlfn.XLOOKUP(LabLookup[[#This Row],[TopicID]],topics!I:I,topics!E:E)</f>
        <v>Y9.Physics</v>
      </c>
      <c r="E335" s="4" t="s">
        <v>90</v>
      </c>
      <c r="F335" s="3" t="s">
        <v>10</v>
      </c>
      <c r="G335" s="3">
        <v>4</v>
      </c>
      <c r="H335" s="3">
        <v>2</v>
      </c>
      <c r="I335" s="5">
        <v>1</v>
      </c>
      <c r="J335"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P4</v>
      </c>
      <c r="K335"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P4.2</v>
      </c>
      <c r="L335"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P4.2.1</v>
      </c>
      <c r="M335" s="4" t="str">
        <f>IF(ISERROR(_xlfn.XLOOKUP(LabLookup[[#This Row],[TopicID]],TopicLookup[TopicID],TopicLookup[TopicTitle])),"",_xlfn.XLOOKUP(LabLookup[[#This Row],[TopicID]],TopicLookup[TopicID],TopicLookup[TopicTitle]))</f>
        <v>Waves</v>
      </c>
      <c r="N335" s="5" t="str">
        <f>IF(ISERROR(_xlfn.XLOOKUP(LabLookup[[#This Row],[LessonID]],LessonLookup[LessonID],LessonLookup[LessonTitle])),"",_xlfn.XLOOKUP(LabLookup[[#This Row],[LessonID]],LessonLookup[LessonID],LessonLookup[LessonTitle]))</f>
        <v>Wave Speed</v>
      </c>
      <c r="O335" s="8"/>
      <c r="P335" s="7"/>
      <c r="Q335" s="8"/>
    </row>
    <row r="336" spans="1:18" ht="14.65" customHeight="1" x14ac:dyDescent="0.25">
      <c r="A336" s="7" t="str">
        <f>_xlfn.XLOOKUP(LabLookup[[#This Row],[TopicID]],TopicLookup[TopicID],TopicLookup[SyllabusSubject])</f>
        <v>Physics</v>
      </c>
      <c r="B336" s="5">
        <f>_xlfn.XLOOKUP(LabLookup[[#This Row],[TopicID]],TopicLookup[TopicID],TopicLookup[SyllabusKeyStage])</f>
        <v>4</v>
      </c>
      <c r="C336" s="1" t="str">
        <f>_xlfn.XLOOKUP(LabLookup[[#This Row],[TopicID]],topics!I:I,topics!D:D)</f>
        <v>KS4.Physics</v>
      </c>
      <c r="D336" s="1" t="str">
        <f>_xlfn.XLOOKUP(LabLookup[[#This Row],[TopicID]],topics!I:I,topics!E:E)</f>
        <v>Y9.Physics</v>
      </c>
      <c r="E336" s="4" t="s">
        <v>90</v>
      </c>
      <c r="F336" s="3" t="s">
        <v>10</v>
      </c>
      <c r="G336" s="3">
        <v>4</v>
      </c>
      <c r="H336" s="3">
        <v>3</v>
      </c>
      <c r="I336" s="5">
        <v>1</v>
      </c>
      <c r="J336"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P4</v>
      </c>
      <c r="K336"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P4.3</v>
      </c>
      <c r="L336"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P4.3.1</v>
      </c>
      <c r="M336" s="4" t="str">
        <f>IF(ISERROR(_xlfn.XLOOKUP(LabLookup[[#This Row],[TopicID]],TopicLookup[TopicID],TopicLookup[TopicTitle])),"",_xlfn.XLOOKUP(LabLookup[[#This Row],[TopicID]],TopicLookup[TopicID],TopicLookup[TopicTitle]))</f>
        <v>Waves</v>
      </c>
      <c r="N336" s="5" t="str">
        <f>IF(ISERROR(_xlfn.XLOOKUP(LabLookup[[#This Row],[LessonID]],LessonLookup[LessonID],LessonLookup[LessonTitle])),"",_xlfn.XLOOKUP(LabLookup[[#This Row],[LessonID]],LessonLookup[LessonID],LessonLookup[LessonTitle]))</f>
        <v>Refraction</v>
      </c>
      <c r="O336" s="8"/>
      <c r="P336" s="7"/>
      <c r="Q336" s="8"/>
    </row>
    <row r="337" spans="1:17" ht="14.65" customHeight="1" x14ac:dyDescent="0.25">
      <c r="A337" s="7" t="str">
        <f>_xlfn.XLOOKUP(LabLookup[[#This Row],[TopicID]],TopicLookup[TopicID],TopicLookup[SyllabusSubject])</f>
        <v>Physics</v>
      </c>
      <c r="B337" s="5">
        <f>_xlfn.XLOOKUP(LabLookup[[#This Row],[TopicID]],TopicLookup[TopicID],TopicLookup[SyllabusKeyStage])</f>
        <v>4</v>
      </c>
      <c r="C337" s="1" t="str">
        <f>_xlfn.XLOOKUP(LabLookup[[#This Row],[TopicID]],topics!I:I,topics!D:D)</f>
        <v>KS4.Physics</v>
      </c>
      <c r="D337" s="1" t="str">
        <f>_xlfn.XLOOKUP(LabLookup[[#This Row],[TopicID]],topics!I:I,topics!E:E)</f>
        <v>Y9.Physics</v>
      </c>
      <c r="E337" s="4" t="s">
        <v>90</v>
      </c>
      <c r="F337" s="3" t="s">
        <v>10</v>
      </c>
      <c r="G337" s="3">
        <v>4</v>
      </c>
      <c r="H337" s="3">
        <v>4</v>
      </c>
      <c r="I337" s="5">
        <v>1</v>
      </c>
      <c r="J337"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P4</v>
      </c>
      <c r="K337"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P4.4</v>
      </c>
      <c r="L337"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P4.4.1</v>
      </c>
      <c r="M337" s="4" t="str">
        <f>IF(ISERROR(_xlfn.XLOOKUP(LabLookup[[#This Row],[TopicID]],TopicLookup[TopicID],TopicLookup[TopicTitle])),"",_xlfn.XLOOKUP(LabLookup[[#This Row],[TopicID]],TopicLookup[TopicID],TopicLookup[TopicTitle]))</f>
        <v>Waves</v>
      </c>
      <c r="N337" s="5" t="str">
        <f>IF(ISERROR(_xlfn.XLOOKUP(LabLookup[[#This Row],[LessonID]],LessonLookup[LessonID],LessonLookup[LessonTitle])),"",_xlfn.XLOOKUP(LabLookup[[#This Row],[LessonID]],LessonLookup[LessonID],LessonLookup[LessonTitle]))</f>
        <v>Waves Crossing Boundaries</v>
      </c>
      <c r="O337" s="8"/>
      <c r="P337" s="7"/>
      <c r="Q337" s="8"/>
    </row>
    <row r="338" spans="1:17" ht="14.65" customHeight="1" x14ac:dyDescent="0.25">
      <c r="A338" s="7" t="str">
        <f>_xlfn.XLOOKUP(LabLookup[[#This Row],[TopicID]],TopicLookup[TopicID],TopicLookup[SyllabusSubject])</f>
        <v>Physics</v>
      </c>
      <c r="B338" s="5">
        <f>_xlfn.XLOOKUP(LabLookup[[#This Row],[TopicID]],TopicLookup[TopicID],TopicLookup[SyllabusKeyStage])</f>
        <v>4</v>
      </c>
      <c r="C338" s="1" t="str">
        <f>_xlfn.XLOOKUP(LabLookup[[#This Row],[TopicID]],topics!I:I,topics!D:D)</f>
        <v>KS4.Physics</v>
      </c>
      <c r="D338" s="1" t="str">
        <f>_xlfn.XLOOKUP(LabLookup[[#This Row],[TopicID]],topics!I:I,topics!E:E)</f>
        <v>Y9.Physics</v>
      </c>
      <c r="E338" s="4" t="s">
        <v>90</v>
      </c>
      <c r="F338" s="3" t="s">
        <v>10</v>
      </c>
      <c r="G338" s="3">
        <v>4</v>
      </c>
      <c r="H338" s="3">
        <v>5</v>
      </c>
      <c r="I338" s="5">
        <v>1</v>
      </c>
      <c r="J338"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P4</v>
      </c>
      <c r="K338"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P4.5</v>
      </c>
      <c r="L338"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P4.5.1</v>
      </c>
      <c r="M338" s="4" t="str">
        <f>IF(ISERROR(_xlfn.XLOOKUP(LabLookup[[#This Row],[TopicID]],TopicLookup[TopicID],TopicLookup[TopicTitle])),"",_xlfn.XLOOKUP(LabLookup[[#This Row],[TopicID]],TopicLookup[TopicID],TopicLookup[TopicTitle]))</f>
        <v>Waves</v>
      </c>
      <c r="N338" s="5" t="str">
        <f>IF(ISERROR(_xlfn.XLOOKUP(LabLookup[[#This Row],[LessonID]],LessonLookup[LessonID],LessonLookup[LessonTitle])),"",_xlfn.XLOOKUP(LabLookup[[#This Row],[LessonID]],LessonLookup[LessonID],LessonLookup[LessonTitle]))</f>
        <v>Ears And Hearing</v>
      </c>
      <c r="O338" s="8"/>
      <c r="P338" s="7"/>
      <c r="Q338" s="8"/>
    </row>
    <row r="339" spans="1:17" ht="14.65" customHeight="1" x14ac:dyDescent="0.25">
      <c r="A339" s="7" t="str">
        <f>_xlfn.XLOOKUP(LabLookup[[#This Row],[TopicID]],TopicLookup[TopicID],TopicLookup[SyllabusSubject])</f>
        <v>Physics</v>
      </c>
      <c r="B339" s="5">
        <f>_xlfn.XLOOKUP(LabLookup[[#This Row],[TopicID]],TopicLookup[TopicID],TopicLookup[SyllabusKeyStage])</f>
        <v>4</v>
      </c>
      <c r="C339" s="1" t="str">
        <f>_xlfn.XLOOKUP(LabLookup[[#This Row],[TopicID]],topics!I:I,topics!D:D)</f>
        <v>KS4.Physics</v>
      </c>
      <c r="D339" s="1" t="str">
        <f>_xlfn.XLOOKUP(LabLookup[[#This Row],[TopicID]],topics!I:I,topics!E:E)</f>
        <v>Y9.Physics</v>
      </c>
      <c r="E339" s="4" t="s">
        <v>90</v>
      </c>
      <c r="F339" s="3" t="s">
        <v>10</v>
      </c>
      <c r="G339" s="3">
        <v>4</v>
      </c>
      <c r="H339" s="3">
        <v>6</v>
      </c>
      <c r="I339" s="5">
        <v>1</v>
      </c>
      <c r="J339"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P4</v>
      </c>
      <c r="K339"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P4.6</v>
      </c>
      <c r="L339"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P4.6.1</v>
      </c>
      <c r="M339" s="4" t="str">
        <f>IF(ISERROR(_xlfn.XLOOKUP(LabLookup[[#This Row],[TopicID]],TopicLookup[TopicID],TopicLookup[TopicTitle])),"",_xlfn.XLOOKUP(LabLookup[[#This Row],[TopicID]],TopicLookup[TopicID],TopicLookup[TopicTitle]))</f>
        <v>Waves</v>
      </c>
      <c r="N339" s="5" t="str">
        <f>IF(ISERROR(_xlfn.XLOOKUP(LabLookup[[#This Row],[LessonID]],LessonLookup[LessonID],LessonLookup[LessonTitle])),"",_xlfn.XLOOKUP(LabLookup[[#This Row],[LessonID]],LessonLookup[LessonID],LessonLookup[LessonTitle]))</f>
        <v>Ultrasound</v>
      </c>
      <c r="O339" s="8"/>
      <c r="P339" s="7"/>
      <c r="Q339" s="8"/>
    </row>
    <row r="340" spans="1:17" ht="14.65" customHeight="1" x14ac:dyDescent="0.25">
      <c r="A340" s="7" t="str">
        <f>_xlfn.XLOOKUP(LabLookup[[#This Row],[TopicID]],TopicLookup[TopicID],TopicLookup[SyllabusSubject])</f>
        <v>Physics</v>
      </c>
      <c r="B340" s="5">
        <f>_xlfn.XLOOKUP(LabLookup[[#This Row],[TopicID]],TopicLookup[TopicID],TopicLookup[SyllabusKeyStage])</f>
        <v>4</v>
      </c>
      <c r="C340" s="1" t="str">
        <f>_xlfn.XLOOKUP(LabLookup[[#This Row],[TopicID]],topics!I:I,topics!D:D)</f>
        <v>KS4.Physics</v>
      </c>
      <c r="D340" s="1" t="str">
        <f>_xlfn.XLOOKUP(LabLookup[[#This Row],[TopicID]],topics!I:I,topics!E:E)</f>
        <v>Y9.Physics</v>
      </c>
      <c r="E340" s="4" t="s">
        <v>90</v>
      </c>
      <c r="F340" s="3" t="s">
        <v>10</v>
      </c>
      <c r="G340" s="3">
        <v>4</v>
      </c>
      <c r="H340" s="3">
        <v>7</v>
      </c>
      <c r="I340" s="5">
        <v>1</v>
      </c>
      <c r="J340"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P4</v>
      </c>
      <c r="K340"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P4.7</v>
      </c>
      <c r="L340"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P4.7.1</v>
      </c>
      <c r="M340" s="4" t="str">
        <f>IF(ISERROR(_xlfn.XLOOKUP(LabLookup[[#This Row],[TopicID]],TopicLookup[TopicID],TopicLookup[TopicTitle])),"",_xlfn.XLOOKUP(LabLookup[[#This Row],[TopicID]],TopicLookup[TopicID],TopicLookup[TopicTitle]))</f>
        <v>Waves</v>
      </c>
      <c r="N340" s="5" t="str">
        <f>IF(ISERROR(_xlfn.XLOOKUP(LabLookup[[#This Row],[LessonID]],LessonLookup[LessonID],LessonLookup[LessonTitle])),"",_xlfn.XLOOKUP(LabLookup[[#This Row],[LessonID]],LessonLookup[LessonID],LessonLookup[LessonTitle]))</f>
        <v>Infrasound</v>
      </c>
      <c r="O340" s="8"/>
      <c r="P340" s="7"/>
      <c r="Q340" s="8"/>
    </row>
    <row r="341" spans="1:17" ht="14.65" customHeight="1" x14ac:dyDescent="0.25">
      <c r="A341" s="7" t="str">
        <f>_xlfn.XLOOKUP(LabLookup[[#This Row],[TopicID]],TopicLookup[TopicID],TopicLookup[SyllabusSubject])</f>
        <v>Physics</v>
      </c>
      <c r="B341" s="5">
        <f>_xlfn.XLOOKUP(LabLookup[[#This Row],[TopicID]],TopicLookup[TopicID],TopicLookup[SyllabusKeyStage])</f>
        <v>4</v>
      </c>
      <c r="C341" s="1" t="str">
        <f>_xlfn.XLOOKUP(LabLookup[[#This Row],[TopicID]],topics!I:I,topics!D:D)</f>
        <v>KS4.Physics</v>
      </c>
      <c r="D341" s="1" t="str">
        <f>_xlfn.XLOOKUP(LabLookup[[#This Row],[TopicID]],topics!I:I,topics!E:E)</f>
        <v>Y9.Physics</v>
      </c>
      <c r="E341" s="4" t="s">
        <v>90</v>
      </c>
      <c r="F341" s="3" t="s">
        <v>10</v>
      </c>
      <c r="G341" s="3">
        <v>5</v>
      </c>
      <c r="H341" s="3">
        <v>1</v>
      </c>
      <c r="I341" s="5">
        <v>1</v>
      </c>
      <c r="J341"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P5</v>
      </c>
      <c r="K341"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P5.1</v>
      </c>
      <c r="L341"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P5.1.1</v>
      </c>
      <c r="M341" s="4" t="str">
        <f>IF(ISERROR(_xlfn.XLOOKUP(LabLookup[[#This Row],[TopicID]],TopicLookup[TopicID],TopicLookup[TopicTitle])),"",_xlfn.XLOOKUP(LabLookup[[#This Row],[TopicID]],TopicLookup[TopicID],TopicLookup[TopicTitle]))</f>
        <v>Light And The Electromagnetic Spectrum</v>
      </c>
      <c r="N341" s="5" t="str">
        <f>IF(ISERROR(_xlfn.XLOOKUP(LabLookup[[#This Row],[LessonID]],LessonLookup[LessonID],LessonLookup[LessonTitle])),"",_xlfn.XLOOKUP(LabLookup[[#This Row],[LessonID]],LessonLookup[LessonID],LessonLookup[LessonTitle]))</f>
        <v>Ray Diagrams</v>
      </c>
      <c r="O341" s="8"/>
      <c r="P341" s="7"/>
      <c r="Q341" s="8"/>
    </row>
    <row r="342" spans="1:17" ht="14.65" customHeight="1" x14ac:dyDescent="0.25">
      <c r="A342" s="7" t="str">
        <f>_xlfn.XLOOKUP(LabLookup[[#This Row],[TopicID]],TopicLookup[TopicID],TopicLookup[SyllabusSubject])</f>
        <v>Physics</v>
      </c>
      <c r="B342" s="5">
        <f>_xlfn.XLOOKUP(LabLookup[[#This Row],[TopicID]],TopicLookup[TopicID],TopicLookup[SyllabusKeyStage])</f>
        <v>4</v>
      </c>
      <c r="C342" s="1" t="str">
        <f>_xlfn.XLOOKUP(LabLookup[[#This Row],[TopicID]],topics!I:I,topics!D:D)</f>
        <v>KS4.Physics</v>
      </c>
      <c r="D342" s="1" t="str">
        <f>_xlfn.XLOOKUP(LabLookup[[#This Row],[TopicID]],topics!I:I,topics!E:E)</f>
        <v>Y9.Physics</v>
      </c>
      <c r="E342" s="4" t="s">
        <v>90</v>
      </c>
      <c r="F342" s="3" t="s">
        <v>10</v>
      </c>
      <c r="G342" s="3">
        <v>5</v>
      </c>
      <c r="H342" s="3">
        <v>2</v>
      </c>
      <c r="I342" s="5">
        <v>1</v>
      </c>
      <c r="J342"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P5</v>
      </c>
      <c r="K342"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P5.2</v>
      </c>
      <c r="L342"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P5.2.1</v>
      </c>
      <c r="M342" s="4" t="str">
        <f>IF(ISERROR(_xlfn.XLOOKUP(LabLookup[[#This Row],[TopicID]],TopicLookup[TopicID],TopicLookup[TopicTitle])),"",_xlfn.XLOOKUP(LabLookup[[#This Row],[TopicID]],TopicLookup[TopicID],TopicLookup[TopicTitle]))</f>
        <v>Light And The Electromagnetic Spectrum</v>
      </c>
      <c r="N342" s="5" t="str">
        <f>IF(ISERROR(_xlfn.XLOOKUP(LabLookup[[#This Row],[LessonID]],LessonLookup[LessonID],LessonLookup[LessonTitle])),"",_xlfn.XLOOKUP(LabLookup[[#This Row],[LessonID]],LessonLookup[LessonID],LessonLookup[LessonTitle]))</f>
        <v>Colour</v>
      </c>
      <c r="O342" s="8"/>
      <c r="P342" s="7"/>
      <c r="Q342" s="8"/>
    </row>
    <row r="343" spans="1:17" ht="14.65" customHeight="1" x14ac:dyDescent="0.25">
      <c r="A343" s="7" t="str">
        <f>_xlfn.XLOOKUP(LabLookup[[#This Row],[TopicID]],TopicLookup[TopicID],TopicLookup[SyllabusSubject])</f>
        <v>Physics</v>
      </c>
      <c r="B343" s="5">
        <f>_xlfn.XLOOKUP(LabLookup[[#This Row],[TopicID]],TopicLookup[TopicID],TopicLookup[SyllabusKeyStage])</f>
        <v>4</v>
      </c>
      <c r="C343" s="1" t="str">
        <f>_xlfn.XLOOKUP(LabLookup[[#This Row],[TopicID]],topics!I:I,topics!D:D)</f>
        <v>KS4.Physics</v>
      </c>
      <c r="D343" s="1" t="str">
        <f>_xlfn.XLOOKUP(LabLookup[[#This Row],[TopicID]],topics!I:I,topics!E:E)</f>
        <v>Y9.Physics</v>
      </c>
      <c r="E343" s="4" t="s">
        <v>90</v>
      </c>
      <c r="F343" s="3" t="s">
        <v>10</v>
      </c>
      <c r="G343" s="3">
        <v>5</v>
      </c>
      <c r="H343" s="3">
        <v>3</v>
      </c>
      <c r="I343" s="5">
        <v>1</v>
      </c>
      <c r="J343"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P5</v>
      </c>
      <c r="K343"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P5.3</v>
      </c>
      <c r="L343"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P5.3.1</v>
      </c>
      <c r="M343" s="4" t="str">
        <f>IF(ISERROR(_xlfn.XLOOKUP(LabLookup[[#This Row],[TopicID]],TopicLookup[TopicID],TopicLookup[TopicTitle])),"",_xlfn.XLOOKUP(LabLookup[[#This Row],[TopicID]],TopicLookup[TopicID],TopicLookup[TopicTitle]))</f>
        <v>Light And The Electromagnetic Spectrum</v>
      </c>
      <c r="N343" s="5" t="str">
        <f>IF(ISERROR(_xlfn.XLOOKUP(LabLookup[[#This Row],[LessonID]],LessonLookup[LessonID],LessonLookup[LessonTitle])),"",_xlfn.XLOOKUP(LabLookup[[#This Row],[LessonID]],LessonLookup[LessonID],LessonLookup[LessonTitle]))</f>
        <v>Lenses</v>
      </c>
      <c r="O343" s="8"/>
      <c r="P343" s="7"/>
      <c r="Q343" s="8"/>
    </row>
    <row r="344" spans="1:17" ht="14.65" customHeight="1" x14ac:dyDescent="0.25">
      <c r="A344" s="7" t="str">
        <f>_xlfn.XLOOKUP(LabLookup[[#This Row],[TopicID]],TopicLookup[TopicID],TopicLookup[SyllabusSubject])</f>
        <v>Physics</v>
      </c>
      <c r="B344" s="5">
        <f>_xlfn.XLOOKUP(LabLookup[[#This Row],[TopicID]],TopicLookup[TopicID],TopicLookup[SyllabusKeyStage])</f>
        <v>4</v>
      </c>
      <c r="C344" s="1" t="str">
        <f>_xlfn.XLOOKUP(LabLookup[[#This Row],[TopicID]],topics!I:I,topics!D:D)</f>
        <v>KS4.Physics</v>
      </c>
      <c r="D344" s="1" t="str">
        <f>_xlfn.XLOOKUP(LabLookup[[#This Row],[TopicID]],topics!I:I,topics!E:E)</f>
        <v>Y9.Physics</v>
      </c>
      <c r="E344" s="4" t="s">
        <v>90</v>
      </c>
      <c r="F344" s="3" t="s">
        <v>10</v>
      </c>
      <c r="G344" s="3">
        <v>5</v>
      </c>
      <c r="H344" s="3">
        <v>4</v>
      </c>
      <c r="I344" s="5">
        <v>1</v>
      </c>
      <c r="J344"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P5</v>
      </c>
      <c r="K344"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P5.4</v>
      </c>
      <c r="L344"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P5.4.1</v>
      </c>
      <c r="M344" s="4" t="str">
        <f>IF(ISERROR(_xlfn.XLOOKUP(LabLookup[[#This Row],[TopicID]],TopicLookup[TopicID],TopicLookup[TopicTitle])),"",_xlfn.XLOOKUP(LabLookup[[#This Row],[TopicID]],TopicLookup[TopicID],TopicLookup[TopicTitle]))</f>
        <v>Light And The Electromagnetic Spectrum</v>
      </c>
      <c r="N344" s="5" t="str">
        <f>IF(ISERROR(_xlfn.XLOOKUP(LabLookup[[#This Row],[LessonID]],LessonLookup[LessonID],LessonLookup[LessonTitle])),"",_xlfn.XLOOKUP(LabLookup[[#This Row],[LessonID]],LessonLookup[LessonID],LessonLookup[LessonTitle]))</f>
        <v>Electromagnetic Waves</v>
      </c>
      <c r="O344" s="8"/>
      <c r="P344" s="7"/>
      <c r="Q344" s="8"/>
    </row>
    <row r="345" spans="1:17" ht="14.65" customHeight="1" x14ac:dyDescent="0.25">
      <c r="A345" s="7" t="str">
        <f>_xlfn.XLOOKUP(LabLookup[[#This Row],[TopicID]],TopicLookup[TopicID],TopicLookup[SyllabusSubject])</f>
        <v>Physics</v>
      </c>
      <c r="B345" s="5">
        <f>_xlfn.XLOOKUP(LabLookup[[#This Row],[TopicID]],TopicLookup[TopicID],TopicLookup[SyllabusKeyStage])</f>
        <v>4</v>
      </c>
      <c r="C345" s="1" t="str">
        <f>_xlfn.XLOOKUP(LabLookup[[#This Row],[TopicID]],topics!I:I,topics!D:D)</f>
        <v>KS4.Physics</v>
      </c>
      <c r="D345" s="1" t="str">
        <f>_xlfn.XLOOKUP(LabLookup[[#This Row],[TopicID]],topics!I:I,topics!E:E)</f>
        <v>Y9.Physics</v>
      </c>
      <c r="E345" s="4" t="s">
        <v>90</v>
      </c>
      <c r="F345" s="3" t="s">
        <v>10</v>
      </c>
      <c r="G345" s="3">
        <v>5</v>
      </c>
      <c r="H345" s="3">
        <v>5</v>
      </c>
      <c r="I345" s="5">
        <v>1</v>
      </c>
      <c r="J345"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P5</v>
      </c>
      <c r="K345"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P5.5</v>
      </c>
      <c r="L345"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P5.5.1</v>
      </c>
      <c r="M345" s="4" t="str">
        <f>IF(ISERROR(_xlfn.XLOOKUP(LabLookup[[#This Row],[TopicID]],TopicLookup[TopicID],TopicLookup[TopicTitle])),"",_xlfn.XLOOKUP(LabLookup[[#This Row],[TopicID]],TopicLookup[TopicID],TopicLookup[TopicTitle]))</f>
        <v>Light And The Electromagnetic Spectrum</v>
      </c>
      <c r="N345" s="5" t="str">
        <f>IF(ISERROR(_xlfn.XLOOKUP(LabLookup[[#This Row],[LessonID]],LessonLookup[LessonID],LessonLookup[LessonTitle])),"",_xlfn.XLOOKUP(LabLookup[[#This Row],[LessonID]],LessonLookup[LessonID],LessonLookup[LessonTitle]))</f>
        <v>The Electromagnetic Spectrum</v>
      </c>
      <c r="O345" s="8"/>
      <c r="P345" s="7"/>
      <c r="Q345" s="8"/>
    </row>
    <row r="346" spans="1:17" ht="14.65" customHeight="1" x14ac:dyDescent="0.25">
      <c r="A346" s="7" t="str">
        <f>_xlfn.XLOOKUP(LabLookup[[#This Row],[TopicID]],TopicLookup[TopicID],TopicLookup[SyllabusSubject])</f>
        <v>Physics</v>
      </c>
      <c r="B346" s="5">
        <f>_xlfn.XLOOKUP(LabLookup[[#This Row],[TopicID]],TopicLookup[TopicID],TopicLookup[SyllabusKeyStage])</f>
        <v>4</v>
      </c>
      <c r="C346" s="1" t="str">
        <f>_xlfn.XLOOKUP(LabLookup[[#This Row],[TopicID]],topics!I:I,topics!D:D)</f>
        <v>KS4.Physics</v>
      </c>
      <c r="D346" s="1" t="str">
        <f>_xlfn.XLOOKUP(LabLookup[[#This Row],[TopicID]],topics!I:I,topics!E:E)</f>
        <v>Y9.Physics</v>
      </c>
      <c r="E346" s="4" t="s">
        <v>90</v>
      </c>
      <c r="F346" s="3" t="s">
        <v>10</v>
      </c>
      <c r="G346" s="3">
        <v>5</v>
      </c>
      <c r="H346" s="3">
        <v>6</v>
      </c>
      <c r="I346" s="5">
        <v>1</v>
      </c>
      <c r="J346"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P5</v>
      </c>
      <c r="K346"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P5.6</v>
      </c>
      <c r="L346"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P5.6.1</v>
      </c>
      <c r="M346" s="4" t="str">
        <f>IF(ISERROR(_xlfn.XLOOKUP(LabLookup[[#This Row],[TopicID]],TopicLookup[TopicID],TopicLookup[TopicTitle])),"",_xlfn.XLOOKUP(LabLookup[[#This Row],[TopicID]],TopicLookup[TopicID],TopicLookup[TopicTitle]))</f>
        <v>Light And The Electromagnetic Spectrum</v>
      </c>
      <c r="N346" s="5" t="str">
        <f>IF(ISERROR(_xlfn.XLOOKUP(LabLookup[[#This Row],[LessonID]],LessonLookup[LessonID],LessonLookup[LessonTitle])),"",_xlfn.XLOOKUP(LabLookup[[#This Row],[LessonID]],LessonLookup[LessonID],LessonLookup[LessonTitle]))</f>
        <v>Using The Long Wavelengths</v>
      </c>
      <c r="O346" s="8"/>
      <c r="P346" s="7"/>
      <c r="Q346" s="8"/>
    </row>
    <row r="347" spans="1:17" ht="14.65" customHeight="1" x14ac:dyDescent="0.25">
      <c r="A347" s="7" t="str">
        <f>_xlfn.XLOOKUP(LabLookup[[#This Row],[TopicID]],TopicLookup[TopicID],TopicLookup[SyllabusSubject])</f>
        <v>Physics</v>
      </c>
      <c r="B347" s="5">
        <f>_xlfn.XLOOKUP(LabLookup[[#This Row],[TopicID]],TopicLookup[TopicID],TopicLookup[SyllabusKeyStage])</f>
        <v>4</v>
      </c>
      <c r="C347" s="1" t="str">
        <f>_xlfn.XLOOKUP(LabLookup[[#This Row],[TopicID]],topics!I:I,topics!D:D)</f>
        <v>KS4.Physics</v>
      </c>
      <c r="D347" s="1" t="str">
        <f>_xlfn.XLOOKUP(LabLookup[[#This Row],[TopicID]],topics!I:I,topics!E:E)</f>
        <v>Y9.Physics</v>
      </c>
      <c r="E347" s="4" t="s">
        <v>90</v>
      </c>
      <c r="F347" s="3" t="s">
        <v>10</v>
      </c>
      <c r="G347" s="3">
        <v>5</v>
      </c>
      <c r="H347" s="3">
        <v>7</v>
      </c>
      <c r="I347" s="5">
        <v>1</v>
      </c>
      <c r="J347"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P5</v>
      </c>
      <c r="K347"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P5.7</v>
      </c>
      <c r="L347"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P5.7.1</v>
      </c>
      <c r="M347" s="4" t="str">
        <f>IF(ISERROR(_xlfn.XLOOKUP(LabLookup[[#This Row],[TopicID]],TopicLookup[TopicID],TopicLookup[TopicTitle])),"",_xlfn.XLOOKUP(LabLookup[[#This Row],[TopicID]],TopicLookup[TopicID],TopicLookup[TopicTitle]))</f>
        <v>Light And The Electromagnetic Spectrum</v>
      </c>
      <c r="N347" s="5" t="str">
        <f>IF(ISERROR(_xlfn.XLOOKUP(LabLookup[[#This Row],[LessonID]],LessonLookup[LessonID],LessonLookup[LessonTitle])),"",_xlfn.XLOOKUP(LabLookup[[#This Row],[LessonID]],LessonLookup[LessonID],LessonLookup[LessonTitle]))</f>
        <v>Radiation And Temperature</v>
      </c>
      <c r="O347" s="8"/>
      <c r="P347" s="7"/>
      <c r="Q347" s="8"/>
    </row>
    <row r="348" spans="1:17" ht="14.65" customHeight="1" x14ac:dyDescent="0.25">
      <c r="A348" s="7" t="str">
        <f>_xlfn.XLOOKUP(LabLookup[[#This Row],[TopicID]],TopicLookup[TopicID],TopicLookup[SyllabusSubject])</f>
        <v>Physics</v>
      </c>
      <c r="B348" s="5">
        <f>_xlfn.XLOOKUP(LabLookup[[#This Row],[TopicID]],TopicLookup[TopicID],TopicLookup[SyllabusKeyStage])</f>
        <v>4</v>
      </c>
      <c r="C348" s="1" t="str">
        <f>_xlfn.XLOOKUP(LabLookup[[#This Row],[TopicID]],topics!I:I,topics!D:D)</f>
        <v>KS4.Physics</v>
      </c>
      <c r="D348" s="1" t="str">
        <f>_xlfn.XLOOKUP(LabLookup[[#This Row],[TopicID]],topics!I:I,topics!E:E)</f>
        <v>Y9.Physics</v>
      </c>
      <c r="E348" s="4" t="s">
        <v>90</v>
      </c>
      <c r="F348" s="3" t="s">
        <v>10</v>
      </c>
      <c r="G348" s="3">
        <v>5</v>
      </c>
      <c r="H348" s="3">
        <v>8</v>
      </c>
      <c r="I348" s="5">
        <v>1</v>
      </c>
      <c r="J348"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P5</v>
      </c>
      <c r="K348"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P5.8</v>
      </c>
      <c r="L348"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P5.8.1</v>
      </c>
      <c r="M348" s="4" t="str">
        <f>IF(ISERROR(_xlfn.XLOOKUP(LabLookup[[#This Row],[TopicID]],TopicLookup[TopicID],TopicLookup[TopicTitle])),"",_xlfn.XLOOKUP(LabLookup[[#This Row],[TopicID]],TopicLookup[TopicID],TopicLookup[TopicTitle]))</f>
        <v>Light And The Electromagnetic Spectrum</v>
      </c>
      <c r="N348" s="5" t="str">
        <f>IF(ISERROR(_xlfn.XLOOKUP(LabLookup[[#This Row],[LessonID]],LessonLookup[LessonID],LessonLookup[LessonTitle])),"",_xlfn.XLOOKUP(LabLookup[[#This Row],[LessonID]],LessonLookup[LessonID],LessonLookup[LessonTitle]))</f>
        <v>Using The Short Wavelengths</v>
      </c>
      <c r="O348" s="8"/>
      <c r="P348" s="7"/>
      <c r="Q348" s="8"/>
    </row>
    <row r="349" spans="1:17" ht="14.65" customHeight="1" x14ac:dyDescent="0.25">
      <c r="A349" s="7" t="str">
        <f>_xlfn.XLOOKUP(LabLookup[[#This Row],[TopicID]],TopicLookup[TopicID],TopicLookup[SyllabusSubject])</f>
        <v>Physics</v>
      </c>
      <c r="B349" s="5">
        <f>_xlfn.XLOOKUP(LabLookup[[#This Row],[TopicID]],TopicLookup[TopicID],TopicLookup[SyllabusKeyStage])</f>
        <v>4</v>
      </c>
      <c r="C349" s="1" t="str">
        <f>_xlfn.XLOOKUP(LabLookup[[#This Row],[TopicID]],topics!I:I,topics!D:D)</f>
        <v>KS4.Physics</v>
      </c>
      <c r="D349" s="1" t="str">
        <f>_xlfn.XLOOKUP(LabLookup[[#This Row],[TopicID]],topics!I:I,topics!E:E)</f>
        <v>Y9.Physics</v>
      </c>
      <c r="E349" s="4" t="s">
        <v>90</v>
      </c>
      <c r="F349" s="3" t="s">
        <v>10</v>
      </c>
      <c r="G349" s="3">
        <v>5</v>
      </c>
      <c r="H349" s="3">
        <v>9</v>
      </c>
      <c r="I349" s="5">
        <v>1</v>
      </c>
      <c r="J349"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P5</v>
      </c>
      <c r="K349"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P5.9</v>
      </c>
      <c r="L349"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P5.9.1</v>
      </c>
      <c r="M349" s="4" t="str">
        <f>IF(ISERROR(_xlfn.XLOOKUP(LabLookup[[#This Row],[TopicID]],TopicLookup[TopicID],TopicLookup[TopicTitle])),"",_xlfn.XLOOKUP(LabLookup[[#This Row],[TopicID]],TopicLookup[TopicID],TopicLookup[TopicTitle]))</f>
        <v>Light And The Electromagnetic Spectrum</v>
      </c>
      <c r="N349" s="5" t="str">
        <f>IF(ISERROR(_xlfn.XLOOKUP(LabLookup[[#This Row],[LessonID]],LessonLookup[LessonID],LessonLookup[LessonTitle])),"",_xlfn.XLOOKUP(LabLookup[[#This Row],[LessonID]],LessonLookup[LessonID],LessonLookup[LessonTitle]))</f>
        <v>Electromagnetic Radiation Dangers</v>
      </c>
      <c r="O349" s="8"/>
      <c r="P349" s="7"/>
      <c r="Q349" s="8"/>
    </row>
    <row r="350" spans="1:17" ht="14.65" customHeight="1" x14ac:dyDescent="0.25">
      <c r="A350" s="7" t="str">
        <f>_xlfn.XLOOKUP(LabLookup[[#This Row],[TopicID]],TopicLookup[TopicID],TopicLookup[SyllabusSubject])</f>
        <v>Physics</v>
      </c>
      <c r="B350" s="5">
        <f>_xlfn.XLOOKUP(LabLookup[[#This Row],[TopicID]],TopicLookup[TopicID],TopicLookup[SyllabusKeyStage])</f>
        <v>4</v>
      </c>
      <c r="C350" s="1" t="str">
        <f>_xlfn.XLOOKUP(LabLookup[[#This Row],[TopicID]],topics!I:I,topics!D:D)</f>
        <v>KS4.Physics</v>
      </c>
      <c r="D350" s="1" t="str">
        <f>_xlfn.XLOOKUP(LabLookup[[#This Row],[TopicID]],topics!I:I,topics!E:E)</f>
        <v>Y9.Physics</v>
      </c>
      <c r="E350" s="4" t="s">
        <v>90</v>
      </c>
      <c r="F350" s="3" t="s">
        <v>10</v>
      </c>
      <c r="G350" s="3">
        <v>6</v>
      </c>
      <c r="H350" s="3">
        <v>1</v>
      </c>
      <c r="I350" s="5">
        <v>1</v>
      </c>
      <c r="J350"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P6</v>
      </c>
      <c r="K350"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P6.1</v>
      </c>
      <c r="L350"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P6.1.1</v>
      </c>
      <c r="M350" s="4" t="str">
        <f>IF(ISERROR(_xlfn.XLOOKUP(LabLookup[[#This Row],[TopicID]],TopicLookup[TopicID],TopicLookup[TopicTitle])),"",_xlfn.XLOOKUP(LabLookup[[#This Row],[TopicID]],TopicLookup[TopicID],TopicLookup[TopicTitle]))</f>
        <v>Radioactivity</v>
      </c>
      <c r="N350" s="5" t="str">
        <f>IF(ISERROR(_xlfn.XLOOKUP(LabLookup[[#This Row],[LessonID]],LessonLookup[LessonID],LessonLookup[LessonTitle])),"",_xlfn.XLOOKUP(LabLookup[[#This Row],[LessonID]],LessonLookup[LessonID],LessonLookup[LessonTitle]))</f>
        <v>Atomic Models</v>
      </c>
      <c r="O350" s="8"/>
      <c r="P350" s="7"/>
      <c r="Q350" s="8"/>
    </row>
    <row r="351" spans="1:17" ht="14.65" customHeight="1" x14ac:dyDescent="0.25">
      <c r="A351" s="7" t="str">
        <f>_xlfn.XLOOKUP(LabLookup[[#This Row],[TopicID]],TopicLookup[TopicID],TopicLookup[SyllabusSubject])</f>
        <v>Physics</v>
      </c>
      <c r="B351" s="5">
        <f>_xlfn.XLOOKUP(LabLookup[[#This Row],[TopicID]],TopicLookup[TopicID],TopicLookup[SyllabusKeyStage])</f>
        <v>4</v>
      </c>
      <c r="C351" s="1" t="str">
        <f>_xlfn.XLOOKUP(LabLookup[[#This Row],[TopicID]],topics!I:I,topics!D:D)</f>
        <v>KS4.Physics</v>
      </c>
      <c r="D351" s="1" t="str">
        <f>_xlfn.XLOOKUP(LabLookup[[#This Row],[TopicID]],topics!I:I,topics!E:E)</f>
        <v>Y9.Physics</v>
      </c>
      <c r="E351" s="4" t="s">
        <v>90</v>
      </c>
      <c r="F351" s="3" t="s">
        <v>10</v>
      </c>
      <c r="G351" s="3">
        <v>6</v>
      </c>
      <c r="H351" s="3">
        <v>2</v>
      </c>
      <c r="I351" s="5">
        <v>1</v>
      </c>
      <c r="J351"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P6</v>
      </c>
      <c r="K351"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P6.2</v>
      </c>
      <c r="L351"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P6.2.1</v>
      </c>
      <c r="M351" s="4" t="str">
        <f>IF(ISERROR(_xlfn.XLOOKUP(LabLookup[[#This Row],[TopicID]],TopicLookup[TopicID],TopicLookup[TopicTitle])),"",_xlfn.XLOOKUP(LabLookup[[#This Row],[TopicID]],TopicLookup[TopicID],TopicLookup[TopicTitle]))</f>
        <v>Radioactivity</v>
      </c>
      <c r="N351" s="5" t="str">
        <f>IF(ISERROR(_xlfn.XLOOKUP(LabLookup[[#This Row],[LessonID]],LessonLookup[LessonID],LessonLookup[LessonTitle])),"",_xlfn.XLOOKUP(LabLookup[[#This Row],[LessonID]],LessonLookup[LessonID],LessonLookup[LessonTitle]))</f>
        <v>Inside Atoms</v>
      </c>
      <c r="O351" s="8"/>
      <c r="P351" s="7"/>
      <c r="Q351" s="8"/>
    </row>
    <row r="352" spans="1:17" ht="14.65" customHeight="1" x14ac:dyDescent="0.25">
      <c r="A352" s="7" t="str">
        <f>_xlfn.XLOOKUP(LabLookup[[#This Row],[TopicID]],TopicLookup[TopicID],TopicLookup[SyllabusSubject])</f>
        <v>Physics</v>
      </c>
      <c r="B352" s="5">
        <f>_xlfn.XLOOKUP(LabLookup[[#This Row],[TopicID]],TopicLookup[TopicID],TopicLookup[SyllabusKeyStage])</f>
        <v>4</v>
      </c>
      <c r="C352" s="1" t="str">
        <f>_xlfn.XLOOKUP(LabLookup[[#This Row],[TopicID]],topics!I:I,topics!D:D)</f>
        <v>KS4.Physics</v>
      </c>
      <c r="D352" s="1" t="str">
        <f>_xlfn.XLOOKUP(LabLookup[[#This Row],[TopicID]],topics!I:I,topics!E:E)</f>
        <v>Y9.Physics</v>
      </c>
      <c r="E352" s="4" t="s">
        <v>90</v>
      </c>
      <c r="F352" s="3" t="s">
        <v>10</v>
      </c>
      <c r="G352" s="3">
        <v>6</v>
      </c>
      <c r="H352" s="3">
        <v>3</v>
      </c>
      <c r="I352" s="5">
        <v>1</v>
      </c>
      <c r="J352"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P6</v>
      </c>
      <c r="K352"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P6.3</v>
      </c>
      <c r="L352"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P6.3.1</v>
      </c>
      <c r="M352" s="4" t="str">
        <f>IF(ISERROR(_xlfn.XLOOKUP(LabLookup[[#This Row],[TopicID]],TopicLookup[TopicID],TopicLookup[TopicTitle])),"",_xlfn.XLOOKUP(LabLookup[[#This Row],[TopicID]],TopicLookup[TopicID],TopicLookup[TopicTitle]))</f>
        <v>Radioactivity</v>
      </c>
      <c r="N352" s="5" t="str">
        <f>IF(ISERROR(_xlfn.XLOOKUP(LabLookup[[#This Row],[LessonID]],LessonLookup[LessonID],LessonLookup[LessonTitle])),"",_xlfn.XLOOKUP(LabLookup[[#This Row],[LessonID]],LessonLookup[LessonID],LessonLookup[LessonTitle]))</f>
        <v>Electrons And Orbits</v>
      </c>
      <c r="O352" s="8"/>
      <c r="P352" s="7"/>
      <c r="Q352" s="8"/>
    </row>
    <row r="353" spans="1:17" ht="14.65" customHeight="1" x14ac:dyDescent="0.25">
      <c r="A353" s="7" t="str">
        <f>_xlfn.XLOOKUP(LabLookup[[#This Row],[TopicID]],TopicLookup[TopicID],TopicLookup[SyllabusSubject])</f>
        <v>Physics</v>
      </c>
      <c r="B353" s="5">
        <f>_xlfn.XLOOKUP(LabLookup[[#This Row],[TopicID]],TopicLookup[TopicID],TopicLookup[SyllabusKeyStage])</f>
        <v>4</v>
      </c>
      <c r="C353" s="1" t="str">
        <f>_xlfn.XLOOKUP(LabLookup[[#This Row],[TopicID]],topics!I:I,topics!D:D)</f>
        <v>KS4.Physics</v>
      </c>
      <c r="D353" s="1" t="str">
        <f>_xlfn.XLOOKUP(LabLookup[[#This Row],[TopicID]],topics!I:I,topics!E:E)</f>
        <v>Y9.Physics</v>
      </c>
      <c r="E353" s="4" t="s">
        <v>90</v>
      </c>
      <c r="F353" s="3" t="s">
        <v>10</v>
      </c>
      <c r="G353" s="3">
        <v>6</v>
      </c>
      <c r="H353" s="3">
        <v>4</v>
      </c>
      <c r="I353" s="5">
        <v>1</v>
      </c>
      <c r="J353"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P6</v>
      </c>
      <c r="K353"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P6.4</v>
      </c>
      <c r="L353"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P6.4.1</v>
      </c>
      <c r="M353" s="4" t="str">
        <f>IF(ISERROR(_xlfn.XLOOKUP(LabLookup[[#This Row],[TopicID]],TopicLookup[TopicID],TopicLookup[TopicTitle])),"",_xlfn.XLOOKUP(LabLookup[[#This Row],[TopicID]],TopicLookup[TopicID],TopicLookup[TopicTitle]))</f>
        <v>Radioactivity</v>
      </c>
      <c r="N353" s="5" t="str">
        <f>IF(ISERROR(_xlfn.XLOOKUP(LabLookup[[#This Row],[LessonID]],LessonLookup[LessonID],LessonLookup[LessonTitle])),"",_xlfn.XLOOKUP(LabLookup[[#This Row],[LessonID]],LessonLookup[LessonID],LessonLookup[LessonTitle]))</f>
        <v>Background Radiation</v>
      </c>
      <c r="O353" s="8"/>
      <c r="P353" s="7"/>
      <c r="Q353" s="8"/>
    </row>
    <row r="354" spans="1:17" ht="14.65" customHeight="1" x14ac:dyDescent="0.25">
      <c r="A354" s="7" t="str">
        <f>_xlfn.XLOOKUP(LabLookup[[#This Row],[TopicID]],TopicLookup[TopicID],TopicLookup[SyllabusSubject])</f>
        <v>Physics</v>
      </c>
      <c r="B354" s="5">
        <f>_xlfn.XLOOKUP(LabLookup[[#This Row],[TopicID]],TopicLookup[TopicID],TopicLookup[SyllabusKeyStage])</f>
        <v>4</v>
      </c>
      <c r="C354" s="1" t="str">
        <f>_xlfn.XLOOKUP(LabLookup[[#This Row],[TopicID]],topics!I:I,topics!D:D)</f>
        <v>KS4.Physics</v>
      </c>
      <c r="D354" s="1" t="str">
        <f>_xlfn.XLOOKUP(LabLookup[[#This Row],[TopicID]],topics!I:I,topics!E:E)</f>
        <v>Y9.Physics</v>
      </c>
      <c r="E354" s="4" t="s">
        <v>90</v>
      </c>
      <c r="F354" s="3" t="s">
        <v>10</v>
      </c>
      <c r="G354" s="3">
        <v>6</v>
      </c>
      <c r="H354" s="3">
        <v>5</v>
      </c>
      <c r="I354" s="5">
        <v>1</v>
      </c>
      <c r="J354"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P6</v>
      </c>
      <c r="K354"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P6.5</v>
      </c>
      <c r="L354"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P6.5.1</v>
      </c>
      <c r="M354" s="4" t="str">
        <f>IF(ISERROR(_xlfn.XLOOKUP(LabLookup[[#This Row],[TopicID]],TopicLookup[TopicID],TopicLookup[TopicTitle])),"",_xlfn.XLOOKUP(LabLookup[[#This Row],[TopicID]],TopicLookup[TopicID],TopicLookup[TopicTitle]))</f>
        <v>Radioactivity</v>
      </c>
      <c r="N354" s="5" t="str">
        <f>IF(ISERROR(_xlfn.XLOOKUP(LabLookup[[#This Row],[LessonID]],LessonLookup[LessonID],LessonLookup[LessonTitle])),"",_xlfn.XLOOKUP(LabLookup[[#This Row],[LessonID]],LessonLookup[LessonID],LessonLookup[LessonTitle]))</f>
        <v>Types Of Radiation</v>
      </c>
      <c r="O354" s="8"/>
      <c r="P354" s="7"/>
      <c r="Q354" s="8"/>
    </row>
    <row r="355" spans="1:17" ht="14.65" customHeight="1" x14ac:dyDescent="0.25">
      <c r="A355" s="7" t="str">
        <f>_xlfn.XLOOKUP(LabLookup[[#This Row],[TopicID]],TopicLookup[TopicID],TopicLookup[SyllabusSubject])</f>
        <v>Physics</v>
      </c>
      <c r="B355" s="5">
        <f>_xlfn.XLOOKUP(LabLookup[[#This Row],[TopicID]],TopicLookup[TopicID],TopicLookup[SyllabusKeyStage])</f>
        <v>4</v>
      </c>
      <c r="C355" s="1" t="str">
        <f>_xlfn.XLOOKUP(LabLookup[[#This Row],[TopicID]],topics!I:I,topics!D:D)</f>
        <v>KS4.Physics</v>
      </c>
      <c r="D355" s="1" t="str">
        <f>_xlfn.XLOOKUP(LabLookup[[#This Row],[TopicID]],topics!I:I,topics!E:E)</f>
        <v>Y9.Physics</v>
      </c>
      <c r="E355" s="4" t="s">
        <v>90</v>
      </c>
      <c r="F355" s="3" t="s">
        <v>10</v>
      </c>
      <c r="G355" s="3">
        <v>6</v>
      </c>
      <c r="H355" s="3">
        <v>6</v>
      </c>
      <c r="I355" s="5">
        <v>1</v>
      </c>
      <c r="J355"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P6</v>
      </c>
      <c r="K355"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P6.6</v>
      </c>
      <c r="L355"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P6.6.1</v>
      </c>
      <c r="M355" s="4" t="str">
        <f>IF(ISERROR(_xlfn.XLOOKUP(LabLookup[[#This Row],[TopicID]],TopicLookup[TopicID],TopicLookup[TopicTitle])),"",_xlfn.XLOOKUP(LabLookup[[#This Row],[TopicID]],TopicLookup[TopicID],TopicLookup[TopicTitle]))</f>
        <v>Radioactivity</v>
      </c>
      <c r="N355" s="5" t="str">
        <f>IF(ISERROR(_xlfn.XLOOKUP(LabLookup[[#This Row],[LessonID]],LessonLookup[LessonID],LessonLookup[LessonTitle])),"",_xlfn.XLOOKUP(LabLookup[[#This Row],[LessonID]],LessonLookup[LessonID],LessonLookup[LessonTitle]))</f>
        <v>Radioactive Decay</v>
      </c>
      <c r="O355" s="8"/>
      <c r="P355" s="7"/>
      <c r="Q355" s="8"/>
    </row>
    <row r="356" spans="1:17" ht="14.65" customHeight="1" x14ac:dyDescent="0.25">
      <c r="A356" s="7" t="str">
        <f>_xlfn.XLOOKUP(LabLookup[[#This Row],[TopicID]],TopicLookup[TopicID],TopicLookup[SyllabusSubject])</f>
        <v>Physics</v>
      </c>
      <c r="B356" s="5">
        <f>_xlfn.XLOOKUP(LabLookup[[#This Row],[TopicID]],TopicLookup[TopicID],TopicLookup[SyllabusKeyStage])</f>
        <v>4</v>
      </c>
      <c r="C356" s="1" t="str">
        <f>_xlfn.XLOOKUP(LabLookup[[#This Row],[TopicID]],topics!I:I,topics!D:D)</f>
        <v>KS4.Physics</v>
      </c>
      <c r="D356" s="1" t="str">
        <f>_xlfn.XLOOKUP(LabLookup[[#This Row],[TopicID]],topics!I:I,topics!E:E)</f>
        <v>Y9.Physics</v>
      </c>
      <c r="E356" s="4" t="s">
        <v>90</v>
      </c>
      <c r="F356" s="3" t="s">
        <v>10</v>
      </c>
      <c r="G356" s="3">
        <v>6</v>
      </c>
      <c r="H356" s="3">
        <v>7</v>
      </c>
      <c r="I356" s="5">
        <v>1</v>
      </c>
      <c r="J356"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P6</v>
      </c>
      <c r="K356"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P6.7</v>
      </c>
      <c r="L356"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P6.7.1</v>
      </c>
      <c r="M356" s="4" t="str">
        <f>IF(ISERROR(_xlfn.XLOOKUP(LabLookup[[#This Row],[TopicID]],TopicLookup[TopicID],TopicLookup[TopicTitle])),"",_xlfn.XLOOKUP(LabLookup[[#This Row],[TopicID]],TopicLookup[TopicID],TopicLookup[TopicTitle]))</f>
        <v>Radioactivity</v>
      </c>
      <c r="N356" s="5" t="str">
        <f>IF(ISERROR(_xlfn.XLOOKUP(LabLookup[[#This Row],[LessonID]],LessonLookup[LessonID],LessonLookup[LessonTitle])),"",_xlfn.XLOOKUP(LabLookup[[#This Row],[LessonID]],LessonLookup[LessonID],LessonLookup[LessonTitle]))</f>
        <v>Half-Life</v>
      </c>
      <c r="O356" s="8"/>
      <c r="P356" s="7"/>
      <c r="Q356" s="8"/>
    </row>
    <row r="357" spans="1:17" ht="14.65" customHeight="1" x14ac:dyDescent="0.25">
      <c r="A357" s="7" t="str">
        <f>_xlfn.XLOOKUP(LabLookup[[#This Row],[TopicID]],TopicLookup[TopicID],TopicLookup[SyllabusSubject])</f>
        <v>Physics</v>
      </c>
      <c r="B357" s="5">
        <f>_xlfn.XLOOKUP(LabLookup[[#This Row],[TopicID]],TopicLookup[TopicID],TopicLookup[SyllabusKeyStage])</f>
        <v>4</v>
      </c>
      <c r="C357" s="1" t="str">
        <f>_xlfn.XLOOKUP(LabLookup[[#This Row],[TopicID]],topics!I:I,topics!D:D)</f>
        <v>KS4.Physics</v>
      </c>
      <c r="D357" s="1" t="str">
        <f>_xlfn.XLOOKUP(LabLookup[[#This Row],[TopicID]],topics!I:I,topics!E:E)</f>
        <v>Y9.Physics</v>
      </c>
      <c r="E357" s="4" t="s">
        <v>90</v>
      </c>
      <c r="F357" s="3" t="s">
        <v>10</v>
      </c>
      <c r="G357" s="3">
        <v>6</v>
      </c>
      <c r="H357" s="3">
        <v>8</v>
      </c>
      <c r="I357" s="5">
        <v>1</v>
      </c>
      <c r="J357"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P6</v>
      </c>
      <c r="K357"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P6.8</v>
      </c>
      <c r="L357"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P6.8.1</v>
      </c>
      <c r="M357" s="4" t="str">
        <f>IF(ISERROR(_xlfn.XLOOKUP(LabLookup[[#This Row],[TopicID]],TopicLookup[TopicID],TopicLookup[TopicTitle])),"",_xlfn.XLOOKUP(LabLookup[[#This Row],[TopicID]],TopicLookup[TopicID],TopicLookup[TopicTitle]))</f>
        <v>Radioactivity</v>
      </c>
      <c r="N357" s="5" t="str">
        <f>IF(ISERROR(_xlfn.XLOOKUP(LabLookup[[#This Row],[LessonID]],LessonLookup[LessonID],LessonLookup[LessonTitle])),"",_xlfn.XLOOKUP(LabLookup[[#This Row],[LessonID]],LessonLookup[LessonID],LessonLookup[LessonTitle]))</f>
        <v>Using Radioactivity</v>
      </c>
      <c r="O357" s="8"/>
      <c r="P357" s="7"/>
      <c r="Q357" s="8"/>
    </row>
    <row r="358" spans="1:17" ht="14.65" customHeight="1" x14ac:dyDescent="0.25">
      <c r="A358" s="7" t="str">
        <f>_xlfn.XLOOKUP(LabLookup[[#This Row],[TopicID]],TopicLookup[TopicID],TopicLookup[SyllabusSubject])</f>
        <v>Physics</v>
      </c>
      <c r="B358" s="5">
        <f>_xlfn.XLOOKUP(LabLookup[[#This Row],[TopicID]],TopicLookup[TopicID],TopicLookup[SyllabusKeyStage])</f>
        <v>4</v>
      </c>
      <c r="C358" s="1" t="str">
        <f>_xlfn.XLOOKUP(LabLookup[[#This Row],[TopicID]],topics!I:I,topics!D:D)</f>
        <v>KS4.Physics</v>
      </c>
      <c r="D358" s="1" t="str">
        <f>_xlfn.XLOOKUP(LabLookup[[#This Row],[TopicID]],topics!I:I,topics!E:E)</f>
        <v>Y9.Physics</v>
      </c>
      <c r="E358" s="4" t="s">
        <v>90</v>
      </c>
      <c r="F358" s="3" t="s">
        <v>10</v>
      </c>
      <c r="G358" s="3">
        <v>6</v>
      </c>
      <c r="H358" s="3">
        <v>9</v>
      </c>
      <c r="I358" s="5">
        <v>1</v>
      </c>
      <c r="J358"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P6</v>
      </c>
      <c r="K358"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P6.9</v>
      </c>
      <c r="L358"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P6.9.1</v>
      </c>
      <c r="M358" s="4" t="str">
        <f>IF(ISERROR(_xlfn.XLOOKUP(LabLookup[[#This Row],[TopicID]],TopicLookup[TopicID],TopicLookup[TopicTitle])),"",_xlfn.XLOOKUP(LabLookup[[#This Row],[TopicID]],TopicLookup[TopicID],TopicLookup[TopicTitle]))</f>
        <v>Radioactivity</v>
      </c>
      <c r="N358" s="5" t="str">
        <f>IF(ISERROR(_xlfn.XLOOKUP(LabLookup[[#This Row],[LessonID]],LessonLookup[LessonID],LessonLookup[LessonTitle])),"",_xlfn.XLOOKUP(LabLookup[[#This Row],[LessonID]],LessonLookup[LessonID],LessonLookup[LessonTitle]))</f>
        <v>Dangers Of Radioactivity</v>
      </c>
      <c r="O358" s="8"/>
      <c r="P358" s="7"/>
      <c r="Q358" s="8"/>
    </row>
    <row r="359" spans="1:17" ht="14.65" customHeight="1" x14ac:dyDescent="0.25">
      <c r="A359" s="7" t="str">
        <f>_xlfn.XLOOKUP(LabLookup[[#This Row],[TopicID]],TopicLookup[TopicID],TopicLookup[SyllabusSubject])</f>
        <v>Physics</v>
      </c>
      <c r="B359" s="5">
        <f>_xlfn.XLOOKUP(LabLookup[[#This Row],[TopicID]],TopicLookup[TopicID],TopicLookup[SyllabusKeyStage])</f>
        <v>4</v>
      </c>
      <c r="C359" s="1" t="str">
        <f>_xlfn.XLOOKUP(LabLookup[[#This Row],[TopicID]],topics!I:I,topics!D:D)</f>
        <v>KS4.Physics</v>
      </c>
      <c r="D359" s="1" t="str">
        <f>_xlfn.XLOOKUP(LabLookup[[#This Row],[TopicID]],topics!I:I,topics!E:E)</f>
        <v>Y9.Physics</v>
      </c>
      <c r="E359" s="4" t="s">
        <v>90</v>
      </c>
      <c r="F359" s="3" t="s">
        <v>10</v>
      </c>
      <c r="G359" s="3">
        <v>6</v>
      </c>
      <c r="H359" s="3">
        <v>10</v>
      </c>
      <c r="I359" s="5">
        <v>1</v>
      </c>
      <c r="J359"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P6</v>
      </c>
      <c r="K359"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P6.10</v>
      </c>
      <c r="L359"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P6.10.1</v>
      </c>
      <c r="M359" s="4" t="str">
        <f>IF(ISERROR(_xlfn.XLOOKUP(LabLookup[[#This Row],[TopicID]],TopicLookup[TopicID],TopicLookup[TopicTitle])),"",_xlfn.XLOOKUP(LabLookup[[#This Row],[TopicID]],TopicLookup[TopicID],TopicLookup[TopicTitle]))</f>
        <v>Radioactivity</v>
      </c>
      <c r="N359" s="5" t="str">
        <f>IF(ISERROR(_xlfn.XLOOKUP(LabLookup[[#This Row],[LessonID]],LessonLookup[LessonID],LessonLookup[LessonTitle])),"",_xlfn.XLOOKUP(LabLookup[[#This Row],[LessonID]],LessonLookup[LessonID],LessonLookup[LessonTitle]))</f>
        <v>Radiation In Medicine</v>
      </c>
      <c r="O359" s="8"/>
      <c r="P359" s="7"/>
      <c r="Q359" s="8"/>
    </row>
    <row r="360" spans="1:17" ht="14.65" customHeight="1" x14ac:dyDescent="0.25">
      <c r="A360" s="7" t="str">
        <f>_xlfn.XLOOKUP(LabLookup[[#This Row],[TopicID]],TopicLookup[TopicID],TopicLookup[SyllabusSubject])</f>
        <v>Physics</v>
      </c>
      <c r="B360" s="5">
        <f>_xlfn.XLOOKUP(LabLookup[[#This Row],[TopicID]],TopicLookup[TopicID],TopicLookup[SyllabusKeyStage])</f>
        <v>4</v>
      </c>
      <c r="C360" s="1" t="str">
        <f>_xlfn.XLOOKUP(LabLookup[[#This Row],[TopicID]],topics!I:I,topics!D:D)</f>
        <v>KS4.Physics</v>
      </c>
      <c r="D360" s="1" t="str">
        <f>_xlfn.XLOOKUP(LabLookup[[#This Row],[TopicID]],topics!I:I,topics!E:E)</f>
        <v>Y9.Physics</v>
      </c>
      <c r="E360" s="4" t="s">
        <v>90</v>
      </c>
      <c r="F360" s="3" t="s">
        <v>10</v>
      </c>
      <c r="G360" s="3">
        <v>6</v>
      </c>
      <c r="H360" s="3">
        <v>11</v>
      </c>
      <c r="I360" s="5">
        <v>1</v>
      </c>
      <c r="J360"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P6</v>
      </c>
      <c r="K360"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P6.11</v>
      </c>
      <c r="L360"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P6.11.1</v>
      </c>
      <c r="M360" s="4" t="str">
        <f>IF(ISERROR(_xlfn.XLOOKUP(LabLookup[[#This Row],[TopicID]],TopicLookup[TopicID],TopicLookup[TopicTitle])),"",_xlfn.XLOOKUP(LabLookup[[#This Row],[TopicID]],TopicLookup[TopicID],TopicLookup[TopicTitle]))</f>
        <v>Radioactivity</v>
      </c>
      <c r="N360" s="5" t="str">
        <f>IF(ISERROR(_xlfn.XLOOKUP(LabLookup[[#This Row],[LessonID]],LessonLookup[LessonID],LessonLookup[LessonTitle])),"",_xlfn.XLOOKUP(LabLookup[[#This Row],[LessonID]],LessonLookup[LessonID],LessonLookup[LessonTitle]))</f>
        <v>Nuclear Energy</v>
      </c>
      <c r="O360" s="8"/>
      <c r="P360" s="7"/>
      <c r="Q360" s="8"/>
    </row>
    <row r="361" spans="1:17" ht="14.65" customHeight="1" x14ac:dyDescent="0.25">
      <c r="A361" s="7" t="str">
        <f>_xlfn.XLOOKUP(LabLookup[[#This Row],[TopicID]],TopicLookup[TopicID],TopicLookup[SyllabusSubject])</f>
        <v>Physics</v>
      </c>
      <c r="B361" s="5">
        <f>_xlfn.XLOOKUP(LabLookup[[#This Row],[TopicID]],TopicLookup[TopicID],TopicLookup[SyllabusKeyStage])</f>
        <v>4</v>
      </c>
      <c r="C361" s="1" t="str">
        <f>_xlfn.XLOOKUP(LabLookup[[#This Row],[TopicID]],topics!I:I,topics!D:D)</f>
        <v>KS4.Physics</v>
      </c>
      <c r="D361" s="1" t="str">
        <f>_xlfn.XLOOKUP(LabLookup[[#This Row],[TopicID]],topics!I:I,topics!E:E)</f>
        <v>Y9.Physics</v>
      </c>
      <c r="E361" s="4" t="s">
        <v>90</v>
      </c>
      <c r="F361" s="3" t="s">
        <v>10</v>
      </c>
      <c r="G361" s="3">
        <v>6</v>
      </c>
      <c r="H361" s="3">
        <v>12</v>
      </c>
      <c r="I361" s="5">
        <v>1</v>
      </c>
      <c r="J361"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P6</v>
      </c>
      <c r="K361"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P6.12</v>
      </c>
      <c r="L361"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P6.12.1</v>
      </c>
      <c r="M361" s="4" t="str">
        <f>IF(ISERROR(_xlfn.XLOOKUP(LabLookup[[#This Row],[TopicID]],TopicLookup[TopicID],TopicLookup[TopicTitle])),"",_xlfn.XLOOKUP(LabLookup[[#This Row],[TopicID]],TopicLookup[TopicID],TopicLookup[TopicTitle]))</f>
        <v>Radioactivity</v>
      </c>
      <c r="N361" s="5" t="str">
        <f>IF(ISERROR(_xlfn.XLOOKUP(LabLookup[[#This Row],[LessonID]],LessonLookup[LessonID],LessonLookup[LessonTitle])),"",_xlfn.XLOOKUP(LabLookup[[#This Row],[LessonID]],LessonLookup[LessonID],LessonLookup[LessonTitle]))</f>
        <v>Nuclear Fission</v>
      </c>
      <c r="O361" s="8"/>
      <c r="P361" s="7"/>
      <c r="Q361" s="8"/>
    </row>
    <row r="362" spans="1:17" ht="14.65" customHeight="1" x14ac:dyDescent="0.25">
      <c r="A362" s="7" t="str">
        <f>_xlfn.XLOOKUP(LabLookup[[#This Row],[TopicID]],TopicLookup[TopicID],TopicLookup[SyllabusSubject])</f>
        <v>Physics</v>
      </c>
      <c r="B362" s="5">
        <f>_xlfn.XLOOKUP(LabLookup[[#This Row],[TopicID]],TopicLookup[TopicID],TopicLookup[SyllabusKeyStage])</f>
        <v>4</v>
      </c>
      <c r="C362" s="1" t="str">
        <f>_xlfn.XLOOKUP(LabLookup[[#This Row],[TopicID]],topics!I:I,topics!D:D)</f>
        <v>KS4.Physics</v>
      </c>
      <c r="D362" s="1" t="str">
        <f>_xlfn.XLOOKUP(LabLookup[[#This Row],[TopicID]],topics!I:I,topics!E:E)</f>
        <v>Y9.Physics</v>
      </c>
      <c r="E362" s="4" t="s">
        <v>90</v>
      </c>
      <c r="F362" s="3" t="s">
        <v>10</v>
      </c>
      <c r="G362" s="3">
        <v>6</v>
      </c>
      <c r="H362" s="3">
        <v>13</v>
      </c>
      <c r="I362" s="5">
        <v>1</v>
      </c>
      <c r="J362"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P6</v>
      </c>
      <c r="K362"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P6.13</v>
      </c>
      <c r="L362"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P6.13.1</v>
      </c>
      <c r="M362" s="4" t="str">
        <f>IF(ISERROR(_xlfn.XLOOKUP(LabLookup[[#This Row],[TopicID]],TopicLookup[TopicID],TopicLookup[TopicTitle])),"",_xlfn.XLOOKUP(LabLookup[[#This Row],[TopicID]],TopicLookup[TopicID],TopicLookup[TopicTitle]))</f>
        <v>Radioactivity</v>
      </c>
      <c r="N362" s="5" t="str">
        <f>IF(ISERROR(_xlfn.XLOOKUP(LabLookup[[#This Row],[LessonID]],LessonLookup[LessonID],LessonLookup[LessonTitle])),"",_xlfn.XLOOKUP(LabLookup[[#This Row],[LessonID]],LessonLookup[LessonID],LessonLookup[LessonTitle]))</f>
        <v>Nuclear Fusion</v>
      </c>
      <c r="O362" s="8"/>
      <c r="P362" s="7"/>
      <c r="Q362" s="8"/>
    </row>
    <row r="363" spans="1:17" ht="14.65" customHeight="1" x14ac:dyDescent="0.25">
      <c r="A363" s="7" t="str">
        <f>_xlfn.XLOOKUP(LabLookup[[#This Row],[TopicID]],TopicLookup[TopicID],TopicLookup[SyllabusSubject])</f>
        <v>Physics</v>
      </c>
      <c r="B363" s="5">
        <f>_xlfn.XLOOKUP(LabLookup[[#This Row],[TopicID]],TopicLookup[TopicID],TopicLookup[SyllabusKeyStage])</f>
        <v>4</v>
      </c>
      <c r="C363" s="1" t="str">
        <f>_xlfn.XLOOKUP(LabLookup[[#This Row],[TopicID]],topics!I:I,topics!D:D)</f>
        <v>KS4.Physics</v>
      </c>
      <c r="D363" s="1" t="str">
        <f>_xlfn.XLOOKUP(LabLookup[[#This Row],[TopicID]],topics!I:I,topics!E:E)</f>
        <v>Y11.Physics</v>
      </c>
      <c r="E363" s="4" t="s">
        <v>90</v>
      </c>
      <c r="F363" s="3" t="s">
        <v>10</v>
      </c>
      <c r="G363" s="3">
        <v>7</v>
      </c>
      <c r="H363" s="3">
        <v>1</v>
      </c>
      <c r="I363" s="5">
        <v>1</v>
      </c>
      <c r="J363"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P7</v>
      </c>
      <c r="K363"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P7.1</v>
      </c>
      <c r="L363"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P7.1.1</v>
      </c>
      <c r="M363" s="4" t="str">
        <f>IF(ISERROR(_xlfn.XLOOKUP(LabLookup[[#This Row],[TopicID]],TopicLookup[TopicID],TopicLookup[TopicTitle])),"",_xlfn.XLOOKUP(LabLookup[[#This Row],[TopicID]],TopicLookup[TopicID],TopicLookup[TopicTitle]))</f>
        <v>Astronomy</v>
      </c>
      <c r="N363" s="5" t="str">
        <f>IF(ISERROR(_xlfn.XLOOKUP(LabLookup[[#This Row],[LessonID]],LessonLookup[LessonID],LessonLookup[LessonTitle])),"",_xlfn.XLOOKUP(LabLookup[[#This Row],[LessonID]],LessonLookup[LessonID],LessonLookup[LessonTitle]))</f>
        <v>The Solar System</v>
      </c>
      <c r="O363" s="8"/>
      <c r="P363" s="7"/>
      <c r="Q363" s="8"/>
    </row>
    <row r="364" spans="1:17" ht="14.65" customHeight="1" x14ac:dyDescent="0.25">
      <c r="A364" s="7" t="str">
        <f>_xlfn.XLOOKUP(LabLookup[[#This Row],[TopicID]],TopicLookup[TopicID],TopicLookup[SyllabusSubject])</f>
        <v>Physics</v>
      </c>
      <c r="B364" s="5">
        <f>_xlfn.XLOOKUP(LabLookup[[#This Row],[TopicID]],TopicLookup[TopicID],TopicLookup[SyllabusKeyStage])</f>
        <v>4</v>
      </c>
      <c r="C364" s="1" t="str">
        <f>_xlfn.XLOOKUP(LabLookup[[#This Row],[TopicID]],topics!I:I,topics!D:D)</f>
        <v>KS4.Physics</v>
      </c>
      <c r="D364" s="1" t="str">
        <f>_xlfn.XLOOKUP(LabLookup[[#This Row],[TopicID]],topics!I:I,topics!E:E)</f>
        <v>Y11.Physics</v>
      </c>
      <c r="E364" s="4" t="s">
        <v>90</v>
      </c>
      <c r="F364" s="3" t="s">
        <v>10</v>
      </c>
      <c r="G364" s="3">
        <v>7</v>
      </c>
      <c r="H364" s="3">
        <v>2</v>
      </c>
      <c r="I364" s="5">
        <v>1</v>
      </c>
      <c r="J364"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P7</v>
      </c>
      <c r="K364"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P7.2</v>
      </c>
      <c r="L364"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P7.2.1</v>
      </c>
      <c r="M364" s="4" t="str">
        <f>IF(ISERROR(_xlfn.XLOOKUP(LabLookup[[#This Row],[TopicID]],TopicLookup[TopicID],TopicLookup[TopicTitle])),"",_xlfn.XLOOKUP(LabLookup[[#This Row],[TopicID]],TopicLookup[TopicID],TopicLookup[TopicTitle]))</f>
        <v>Astronomy</v>
      </c>
      <c r="N364" s="5" t="str">
        <f>IF(ISERROR(_xlfn.XLOOKUP(LabLookup[[#This Row],[LessonID]],LessonLookup[LessonID],LessonLookup[LessonTitle])),"",_xlfn.XLOOKUP(LabLookup[[#This Row],[LessonID]],LessonLookup[LessonID],LessonLookup[LessonTitle]))</f>
        <v>Gravity And Orbits</v>
      </c>
      <c r="O364" s="8"/>
      <c r="P364" s="7"/>
      <c r="Q364" s="8"/>
    </row>
    <row r="365" spans="1:17" ht="14.65" customHeight="1" x14ac:dyDescent="0.25">
      <c r="A365" s="7" t="str">
        <f>_xlfn.XLOOKUP(LabLookup[[#This Row],[TopicID]],TopicLookup[TopicID],TopicLookup[SyllabusSubject])</f>
        <v>Physics</v>
      </c>
      <c r="B365" s="5">
        <f>_xlfn.XLOOKUP(LabLookup[[#This Row],[TopicID]],TopicLookup[TopicID],TopicLookup[SyllabusKeyStage])</f>
        <v>4</v>
      </c>
      <c r="C365" s="1" t="str">
        <f>_xlfn.XLOOKUP(LabLookup[[#This Row],[TopicID]],topics!I:I,topics!D:D)</f>
        <v>KS4.Physics</v>
      </c>
      <c r="D365" s="1" t="str">
        <f>_xlfn.XLOOKUP(LabLookup[[#This Row],[TopicID]],topics!I:I,topics!E:E)</f>
        <v>Y11.Physics</v>
      </c>
      <c r="E365" s="4" t="s">
        <v>90</v>
      </c>
      <c r="F365" s="3" t="s">
        <v>10</v>
      </c>
      <c r="G365" s="3">
        <v>7</v>
      </c>
      <c r="H365" s="3">
        <v>3</v>
      </c>
      <c r="I365" s="5">
        <v>1</v>
      </c>
      <c r="J365"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P7</v>
      </c>
      <c r="K365"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P7.3</v>
      </c>
      <c r="L365"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P7.3.1</v>
      </c>
      <c r="M365" s="4" t="str">
        <f>IF(ISERROR(_xlfn.XLOOKUP(LabLookup[[#This Row],[TopicID]],TopicLookup[TopicID],TopicLookup[TopicTitle])),"",_xlfn.XLOOKUP(LabLookup[[#This Row],[TopicID]],TopicLookup[TopicID],TopicLookup[TopicTitle]))</f>
        <v>Astronomy</v>
      </c>
      <c r="N365" s="5" t="str">
        <f>IF(ISERROR(_xlfn.XLOOKUP(LabLookup[[#This Row],[LessonID]],LessonLookup[LessonID],LessonLookup[LessonTitle])),"",_xlfn.XLOOKUP(LabLookup[[#This Row],[LessonID]],LessonLookup[LessonID],LessonLookup[LessonTitle]))</f>
        <v>Life Cycle Of Stars</v>
      </c>
      <c r="O365" s="8"/>
      <c r="P365" s="7"/>
      <c r="Q365" s="8"/>
    </row>
    <row r="366" spans="1:17" ht="14.65" customHeight="1" x14ac:dyDescent="0.25">
      <c r="A366" s="7" t="str">
        <f>_xlfn.XLOOKUP(LabLookup[[#This Row],[TopicID]],TopicLookup[TopicID],TopicLookup[SyllabusSubject])</f>
        <v>Physics</v>
      </c>
      <c r="B366" s="5">
        <f>_xlfn.XLOOKUP(LabLookup[[#This Row],[TopicID]],TopicLookup[TopicID],TopicLookup[SyllabusKeyStage])</f>
        <v>4</v>
      </c>
      <c r="C366" s="1" t="str">
        <f>_xlfn.XLOOKUP(LabLookup[[#This Row],[TopicID]],topics!I:I,topics!D:D)</f>
        <v>KS4.Physics</v>
      </c>
      <c r="D366" s="1" t="str">
        <f>_xlfn.XLOOKUP(LabLookup[[#This Row],[TopicID]],topics!I:I,topics!E:E)</f>
        <v>Y9.Physics</v>
      </c>
      <c r="E366" s="4" t="s">
        <v>90</v>
      </c>
      <c r="F366" s="3" t="s">
        <v>10</v>
      </c>
      <c r="G366" s="3">
        <v>8</v>
      </c>
      <c r="H366" s="3">
        <v>1</v>
      </c>
      <c r="I366" s="5">
        <v>1</v>
      </c>
      <c r="J366"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P8</v>
      </c>
      <c r="K366"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P8.1</v>
      </c>
      <c r="L366"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P8.1.1</v>
      </c>
      <c r="M366" s="4" t="str">
        <f>IF(ISERROR(_xlfn.XLOOKUP(LabLookup[[#This Row],[TopicID]],TopicLookup[TopicID],TopicLookup[TopicTitle])),"",_xlfn.XLOOKUP(LabLookup[[#This Row],[TopicID]],TopicLookup[TopicID],TopicLookup[TopicTitle]))</f>
        <v>Energy - Forces Doing Work</v>
      </c>
      <c r="N366" s="5" t="str">
        <f>IF(ISERROR(_xlfn.XLOOKUP(LabLookup[[#This Row],[LessonID]],LessonLookup[LessonID],LessonLookup[LessonTitle])),"",_xlfn.XLOOKUP(LabLookup[[#This Row],[LessonID]],LessonLookup[LessonID],LessonLookup[LessonTitle]))</f>
        <v>Work And Power</v>
      </c>
      <c r="O366" s="8"/>
      <c r="P366" s="7"/>
      <c r="Q366" s="8"/>
    </row>
    <row r="367" spans="1:17" ht="14.65" customHeight="1" x14ac:dyDescent="0.25">
      <c r="A367" s="7" t="str">
        <f>_xlfn.XLOOKUP(LabLookup[[#This Row],[TopicID]],TopicLookup[TopicID],TopicLookup[SyllabusSubject])</f>
        <v>Physics</v>
      </c>
      <c r="B367" s="5">
        <f>_xlfn.XLOOKUP(LabLookup[[#This Row],[TopicID]],TopicLookup[TopicID],TopicLookup[SyllabusKeyStage])</f>
        <v>4</v>
      </c>
      <c r="C367" s="1" t="str">
        <f>_xlfn.XLOOKUP(LabLookup[[#This Row],[TopicID]],topics!I:I,topics!D:D)</f>
        <v>KS4.Physics</v>
      </c>
      <c r="D367" s="1" t="str">
        <f>_xlfn.XLOOKUP(LabLookup[[#This Row],[TopicID]],topics!I:I,topics!E:E)</f>
        <v>Y11.Physics</v>
      </c>
      <c r="E367" s="4" t="s">
        <v>90</v>
      </c>
      <c r="F367" s="3" t="s">
        <v>10</v>
      </c>
      <c r="G367" s="3">
        <v>9</v>
      </c>
      <c r="H367" s="3">
        <v>1</v>
      </c>
      <c r="I367" s="5">
        <v>1</v>
      </c>
      <c r="J367"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P9</v>
      </c>
      <c r="K367"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P9.1</v>
      </c>
      <c r="L367"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P9.1.1</v>
      </c>
      <c r="M367" s="4" t="str">
        <f>IF(ISERROR(_xlfn.XLOOKUP(LabLookup[[#This Row],[TopicID]],TopicLookup[TopicID],TopicLookup[TopicTitle])),"",_xlfn.XLOOKUP(LabLookup[[#This Row],[TopicID]],TopicLookup[TopicID],TopicLookup[TopicTitle]))</f>
        <v>Forces And Their Effects</v>
      </c>
      <c r="N367" s="5" t="str">
        <f>IF(ISERROR(_xlfn.XLOOKUP(LabLookup[[#This Row],[LessonID]],LessonLookup[LessonID],LessonLookup[LessonTitle])),"",_xlfn.XLOOKUP(LabLookup[[#This Row],[LessonID]],LessonLookup[LessonID],LessonLookup[LessonTitle]))</f>
        <v>Objects Affecting Each Other</v>
      </c>
      <c r="O367" s="8"/>
      <c r="P367" s="7"/>
      <c r="Q367" s="8"/>
    </row>
    <row r="368" spans="1:17" ht="14.65" customHeight="1" x14ac:dyDescent="0.25">
      <c r="A368" s="7" t="str">
        <f>_xlfn.XLOOKUP(LabLookup[[#This Row],[TopicID]],TopicLookup[TopicID],TopicLookup[SyllabusSubject])</f>
        <v>Physics</v>
      </c>
      <c r="B368" s="5">
        <f>_xlfn.XLOOKUP(LabLookup[[#This Row],[TopicID]],TopicLookup[TopicID],TopicLookup[SyllabusKeyStage])</f>
        <v>4</v>
      </c>
      <c r="C368" s="1" t="str">
        <f>_xlfn.XLOOKUP(LabLookup[[#This Row],[TopicID]],topics!I:I,topics!D:D)</f>
        <v>KS4.Physics</v>
      </c>
      <c r="D368" s="1" t="str">
        <f>_xlfn.XLOOKUP(LabLookup[[#This Row],[TopicID]],topics!I:I,topics!E:E)</f>
        <v>Y11.Physics</v>
      </c>
      <c r="E368" s="4" t="s">
        <v>90</v>
      </c>
      <c r="F368" s="3" t="s">
        <v>10</v>
      </c>
      <c r="G368" s="3">
        <v>9</v>
      </c>
      <c r="H368" s="3">
        <v>2</v>
      </c>
      <c r="I368" s="5">
        <v>1</v>
      </c>
      <c r="J368"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P9</v>
      </c>
      <c r="K368"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P9.2</v>
      </c>
      <c r="L368"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P9.2.1</v>
      </c>
      <c r="M368" s="4" t="str">
        <f>IF(ISERROR(_xlfn.XLOOKUP(LabLookup[[#This Row],[TopicID]],TopicLookup[TopicID],TopicLookup[TopicTitle])),"",_xlfn.XLOOKUP(LabLookup[[#This Row],[TopicID]],TopicLookup[TopicID],TopicLookup[TopicTitle]))</f>
        <v>Forces And Their Effects</v>
      </c>
      <c r="N368" s="5" t="str">
        <f>IF(ISERROR(_xlfn.XLOOKUP(LabLookup[[#This Row],[LessonID]],LessonLookup[LessonID],LessonLookup[LessonTitle])),"",_xlfn.XLOOKUP(LabLookup[[#This Row],[LessonID]],LessonLookup[LessonID],LessonLookup[LessonTitle]))</f>
        <v>Vector Diagrams</v>
      </c>
      <c r="O368" s="8"/>
      <c r="P368" s="7"/>
      <c r="Q368" s="8"/>
    </row>
    <row r="369" spans="1:17" ht="14.65" customHeight="1" x14ac:dyDescent="0.25">
      <c r="A369" s="7" t="str">
        <f>_xlfn.XLOOKUP(LabLookup[[#This Row],[TopicID]],TopicLookup[TopicID],TopicLookup[SyllabusSubject])</f>
        <v>Physics</v>
      </c>
      <c r="B369" s="5">
        <f>_xlfn.XLOOKUP(LabLookup[[#This Row],[TopicID]],TopicLookup[TopicID],TopicLookup[SyllabusKeyStage])</f>
        <v>4</v>
      </c>
      <c r="C369" s="1" t="str">
        <f>_xlfn.XLOOKUP(LabLookup[[#This Row],[TopicID]],topics!I:I,topics!D:D)</f>
        <v>KS4.Physics</v>
      </c>
      <c r="D369" s="1" t="str">
        <f>_xlfn.XLOOKUP(LabLookup[[#This Row],[TopicID]],topics!I:I,topics!E:E)</f>
        <v>Y11.Physics</v>
      </c>
      <c r="E369" s="4" t="s">
        <v>90</v>
      </c>
      <c r="F369" s="3" t="s">
        <v>10</v>
      </c>
      <c r="G369" s="3">
        <v>9</v>
      </c>
      <c r="H369" s="3">
        <v>3</v>
      </c>
      <c r="I369" s="5">
        <v>1</v>
      </c>
      <c r="J369"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P9</v>
      </c>
      <c r="K369"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P9.3</v>
      </c>
      <c r="L369"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P9.3.1</v>
      </c>
      <c r="M369" s="4" t="str">
        <f>IF(ISERROR(_xlfn.XLOOKUP(LabLookup[[#This Row],[TopicID]],TopicLookup[TopicID],TopicLookup[TopicTitle])),"",_xlfn.XLOOKUP(LabLookup[[#This Row],[TopicID]],TopicLookup[TopicID],TopicLookup[TopicTitle]))</f>
        <v>Forces And Their Effects</v>
      </c>
      <c r="N369" s="5" t="str">
        <f>IF(ISERROR(_xlfn.XLOOKUP(LabLookup[[#This Row],[LessonID]],LessonLookup[LessonID],LessonLookup[LessonTitle])),"",_xlfn.XLOOKUP(LabLookup[[#This Row],[LessonID]],LessonLookup[LessonID],LessonLookup[LessonTitle]))</f>
        <v>Rotational Forces</v>
      </c>
      <c r="O369" s="8"/>
      <c r="P369" s="7"/>
      <c r="Q369" s="8"/>
    </row>
    <row r="370" spans="1:17" ht="14.65" customHeight="1" x14ac:dyDescent="0.25">
      <c r="A370" s="7" t="str">
        <f>_xlfn.XLOOKUP(LabLookup[[#This Row],[TopicID]],TopicLookup[TopicID],TopicLookup[SyllabusSubject])</f>
        <v>Physics</v>
      </c>
      <c r="B370" s="5">
        <f>_xlfn.XLOOKUP(LabLookup[[#This Row],[TopicID]],TopicLookup[TopicID],TopicLookup[SyllabusKeyStage])</f>
        <v>4</v>
      </c>
      <c r="C370" s="1" t="str">
        <f>_xlfn.XLOOKUP(LabLookup[[#This Row],[TopicID]],topics!I:I,topics!D:D)</f>
        <v>KS4.Physics</v>
      </c>
      <c r="D370" s="1" t="str">
        <f>_xlfn.XLOOKUP(LabLookup[[#This Row],[TopicID]],topics!I:I,topics!E:E)</f>
        <v>Y10.Physics</v>
      </c>
      <c r="E370" s="4" t="s">
        <v>90</v>
      </c>
      <c r="F370" s="3" t="s">
        <v>10</v>
      </c>
      <c r="G370" s="3">
        <v>10</v>
      </c>
      <c r="H370" s="3">
        <v>1</v>
      </c>
      <c r="I370" s="5">
        <v>1</v>
      </c>
      <c r="J370"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P10</v>
      </c>
      <c r="K370"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P10.1</v>
      </c>
      <c r="L370"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P10.1.1</v>
      </c>
      <c r="M370" s="4" t="str">
        <f>IF(ISERROR(_xlfn.XLOOKUP(LabLookup[[#This Row],[TopicID]],TopicLookup[TopicID],TopicLookup[TopicTitle])),"",_xlfn.XLOOKUP(LabLookup[[#This Row],[TopicID]],TopicLookup[TopicID],TopicLookup[TopicTitle]))</f>
        <v>Electricity And Circuits</v>
      </c>
      <c r="N370" s="5" t="str">
        <f>IF(ISERROR(_xlfn.XLOOKUP(LabLookup[[#This Row],[LessonID]],LessonLookup[LessonID],LessonLookup[LessonTitle])),"",_xlfn.XLOOKUP(LabLookup[[#This Row],[LessonID]],LessonLookup[LessonID],LessonLookup[LessonTitle]))</f>
        <v>Electric Circuits</v>
      </c>
      <c r="O370" s="8"/>
      <c r="P370" s="7"/>
      <c r="Q370" s="8"/>
    </row>
    <row r="371" spans="1:17" ht="14.65" customHeight="1" x14ac:dyDescent="0.25">
      <c r="A371" s="7" t="str">
        <f>_xlfn.XLOOKUP(LabLookup[[#This Row],[TopicID]],TopicLookup[TopicID],TopicLookup[SyllabusSubject])</f>
        <v>Physics</v>
      </c>
      <c r="B371" s="5">
        <f>_xlfn.XLOOKUP(LabLookup[[#This Row],[TopicID]],TopicLookup[TopicID],TopicLookup[SyllabusKeyStage])</f>
        <v>4</v>
      </c>
      <c r="C371" s="1" t="str">
        <f>_xlfn.XLOOKUP(LabLookup[[#This Row],[TopicID]],topics!I:I,topics!D:D)</f>
        <v>KS4.Physics</v>
      </c>
      <c r="D371" s="1" t="str">
        <f>_xlfn.XLOOKUP(LabLookup[[#This Row],[TopicID]],topics!I:I,topics!E:E)</f>
        <v>Y10.Physics</v>
      </c>
      <c r="E371" s="4" t="s">
        <v>90</v>
      </c>
      <c r="F371" s="3" t="s">
        <v>10</v>
      </c>
      <c r="G371" s="3">
        <v>10</v>
      </c>
      <c r="H371" s="3">
        <v>2</v>
      </c>
      <c r="I371" s="5">
        <v>1</v>
      </c>
      <c r="J371"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P10</v>
      </c>
      <c r="K371"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P10.2</v>
      </c>
      <c r="L371"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P10.2.1</v>
      </c>
      <c r="M371" s="4" t="str">
        <f>IF(ISERROR(_xlfn.XLOOKUP(LabLookup[[#This Row],[TopicID]],TopicLookup[TopicID],TopicLookup[TopicTitle])),"",_xlfn.XLOOKUP(LabLookup[[#This Row],[TopicID]],TopicLookup[TopicID],TopicLookup[TopicTitle]))</f>
        <v>Electricity And Circuits</v>
      </c>
      <c r="N371" s="5" t="str">
        <f>IF(ISERROR(_xlfn.XLOOKUP(LabLookup[[#This Row],[LessonID]],LessonLookup[LessonID],LessonLookup[LessonTitle])),"",_xlfn.XLOOKUP(LabLookup[[#This Row],[LessonID]],LessonLookup[LessonID],LessonLookup[LessonTitle]))</f>
        <v>Current And Potential Difference</v>
      </c>
      <c r="O371" s="8"/>
      <c r="P371" s="7"/>
      <c r="Q371" s="4" t="s">
        <v>2863</v>
      </c>
    </row>
    <row r="372" spans="1:17" ht="14.65" customHeight="1" x14ac:dyDescent="0.25">
      <c r="A372" s="7" t="str">
        <f>_xlfn.XLOOKUP(LabLookup[[#This Row],[TopicID]],TopicLookup[TopicID],TopicLookup[SyllabusSubject])</f>
        <v>Physics</v>
      </c>
      <c r="B372" s="5">
        <f>_xlfn.XLOOKUP(LabLookup[[#This Row],[TopicID]],TopicLookup[TopicID],TopicLookup[SyllabusKeyStage])</f>
        <v>4</v>
      </c>
      <c r="C372" s="1" t="str">
        <f>_xlfn.XLOOKUP(LabLookup[[#This Row],[TopicID]],topics!I:I,topics!D:D)</f>
        <v>KS4.Physics</v>
      </c>
      <c r="D372" s="1" t="str">
        <f>_xlfn.XLOOKUP(LabLookup[[#This Row],[TopicID]],topics!I:I,topics!E:E)</f>
        <v>Y10.Physics</v>
      </c>
      <c r="E372" s="4" t="s">
        <v>90</v>
      </c>
      <c r="F372" s="3" t="s">
        <v>10</v>
      </c>
      <c r="G372" s="3">
        <v>10</v>
      </c>
      <c r="H372" s="3">
        <v>3</v>
      </c>
      <c r="I372" s="5">
        <v>1</v>
      </c>
      <c r="J372"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P10</v>
      </c>
      <c r="K372"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P10.3</v>
      </c>
      <c r="L372"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P10.3.1</v>
      </c>
      <c r="M372" s="4" t="str">
        <f>IF(ISERROR(_xlfn.XLOOKUP(LabLookup[[#This Row],[TopicID]],TopicLookup[TopicID],TopicLookup[TopicTitle])),"",_xlfn.XLOOKUP(LabLookup[[#This Row],[TopicID]],TopicLookup[TopicID],TopicLookup[TopicTitle]))</f>
        <v>Electricity And Circuits</v>
      </c>
      <c r="N372" s="5" t="str">
        <f>IF(ISERROR(_xlfn.XLOOKUP(LabLookup[[#This Row],[LessonID]],LessonLookup[LessonID],LessonLookup[LessonTitle])),"",_xlfn.XLOOKUP(LabLookup[[#This Row],[LessonID]],LessonLookup[LessonID],LessonLookup[LessonTitle]))</f>
        <v xml:space="preserve">Current, Charge And Energy </v>
      </c>
      <c r="O372" s="8"/>
      <c r="P372" s="7"/>
      <c r="Q372" s="4" t="s">
        <v>2864</v>
      </c>
    </row>
    <row r="373" spans="1:17" ht="14.65" customHeight="1" x14ac:dyDescent="0.25">
      <c r="A373" s="7" t="str">
        <f>_xlfn.XLOOKUP(LabLookup[[#This Row],[TopicID]],TopicLookup[TopicID],TopicLookup[SyllabusSubject])</f>
        <v>Physics</v>
      </c>
      <c r="B373" s="5">
        <f>_xlfn.XLOOKUP(LabLookup[[#This Row],[TopicID]],TopicLookup[TopicID],TopicLookup[SyllabusKeyStage])</f>
        <v>4</v>
      </c>
      <c r="C373" s="1" t="str">
        <f>_xlfn.XLOOKUP(LabLookup[[#This Row],[TopicID]],topics!I:I,topics!D:D)</f>
        <v>KS4.Physics</v>
      </c>
      <c r="D373" s="1" t="str">
        <f>_xlfn.XLOOKUP(LabLookup[[#This Row],[TopicID]],topics!I:I,topics!E:E)</f>
        <v>Y10.Physics</v>
      </c>
      <c r="E373" s="4" t="s">
        <v>90</v>
      </c>
      <c r="F373" s="3" t="s">
        <v>10</v>
      </c>
      <c r="G373" s="3">
        <v>10</v>
      </c>
      <c r="H373" s="3">
        <v>4</v>
      </c>
      <c r="I373" s="5">
        <v>1</v>
      </c>
      <c r="J373"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P10</v>
      </c>
      <c r="K373"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P10.4</v>
      </c>
      <c r="L373"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P10.4.1</v>
      </c>
      <c r="M373" s="4" t="str">
        <f>IF(ISERROR(_xlfn.XLOOKUP(LabLookup[[#This Row],[TopicID]],TopicLookup[TopicID],TopicLookup[TopicTitle])),"",_xlfn.XLOOKUP(LabLookup[[#This Row],[TopicID]],TopicLookup[TopicID],TopicLookup[TopicTitle]))</f>
        <v>Electricity And Circuits</v>
      </c>
      <c r="N373" s="5" t="str">
        <f>IF(ISERROR(_xlfn.XLOOKUP(LabLookup[[#This Row],[LessonID]],LessonLookup[LessonID],LessonLookup[LessonTitle])),"",_xlfn.XLOOKUP(LabLookup[[#This Row],[LessonID]],LessonLookup[LessonID],LessonLookup[LessonTitle]))</f>
        <v>Resistance</v>
      </c>
      <c r="O373" s="8"/>
      <c r="P373" s="7"/>
      <c r="Q373" s="4" t="s">
        <v>2865</v>
      </c>
    </row>
    <row r="374" spans="1:17" ht="14.65" customHeight="1" x14ac:dyDescent="0.25">
      <c r="A374" s="7" t="str">
        <f>_xlfn.XLOOKUP(LabLookup[[#This Row],[TopicID]],TopicLookup[TopicID],TopicLookup[SyllabusSubject])</f>
        <v>Physics</v>
      </c>
      <c r="B374" s="5">
        <f>_xlfn.XLOOKUP(LabLookup[[#This Row],[TopicID]],TopicLookup[TopicID],TopicLookup[SyllabusKeyStage])</f>
        <v>4</v>
      </c>
      <c r="C374" s="1" t="str">
        <f>_xlfn.XLOOKUP(LabLookup[[#This Row],[TopicID]],topics!I:I,topics!D:D)</f>
        <v>KS4.Physics</v>
      </c>
      <c r="D374" s="1" t="str">
        <f>_xlfn.XLOOKUP(LabLookup[[#This Row],[TopicID]],topics!I:I,topics!E:E)</f>
        <v>Y10.Physics</v>
      </c>
      <c r="E374" s="4" t="s">
        <v>90</v>
      </c>
      <c r="F374" s="3" t="s">
        <v>10</v>
      </c>
      <c r="G374" s="3">
        <v>10</v>
      </c>
      <c r="H374" s="3">
        <v>5</v>
      </c>
      <c r="I374" s="5">
        <v>1</v>
      </c>
      <c r="J374"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P10</v>
      </c>
      <c r="K374"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P10.5</v>
      </c>
      <c r="L374"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P10.5.1</v>
      </c>
      <c r="M374" s="4" t="str">
        <f>IF(ISERROR(_xlfn.XLOOKUP(LabLookup[[#This Row],[TopicID]],TopicLookup[TopicID],TopicLookup[TopicTitle])),"",_xlfn.XLOOKUP(LabLookup[[#This Row],[TopicID]],TopicLookup[TopicID],TopicLookup[TopicTitle]))</f>
        <v>Electricity And Circuits</v>
      </c>
      <c r="N374" s="5" t="str">
        <f>IF(ISERROR(_xlfn.XLOOKUP(LabLookup[[#This Row],[LessonID]],LessonLookup[LessonID],LessonLookup[LessonTitle])),"",_xlfn.XLOOKUP(LabLookup[[#This Row],[LessonID]],LessonLookup[LessonID],LessonLookup[LessonTitle]))</f>
        <v>More About Resistance</v>
      </c>
      <c r="O374" s="8"/>
      <c r="P374" s="7"/>
      <c r="Q374" s="4" t="s">
        <v>2866</v>
      </c>
    </row>
    <row r="375" spans="1:17" ht="14.65" customHeight="1" x14ac:dyDescent="0.25">
      <c r="A375" s="7" t="str">
        <f>_xlfn.XLOOKUP(LabLookup[[#This Row],[TopicID]],TopicLookup[TopicID],TopicLookup[SyllabusSubject])</f>
        <v>Physics</v>
      </c>
      <c r="B375" s="5">
        <f>_xlfn.XLOOKUP(LabLookup[[#This Row],[TopicID]],TopicLookup[TopicID],TopicLookup[SyllabusKeyStage])</f>
        <v>4</v>
      </c>
      <c r="C375" s="1" t="str">
        <f>_xlfn.XLOOKUP(LabLookup[[#This Row],[TopicID]],topics!I:I,topics!D:D)</f>
        <v>KS4.Physics</v>
      </c>
      <c r="D375" s="1" t="str">
        <f>_xlfn.XLOOKUP(LabLookup[[#This Row],[TopicID]],topics!I:I,topics!E:E)</f>
        <v>Y10.Physics</v>
      </c>
      <c r="E375" s="4" t="s">
        <v>90</v>
      </c>
      <c r="F375" s="3" t="s">
        <v>10</v>
      </c>
      <c r="G375" s="3">
        <v>10</v>
      </c>
      <c r="H375" s="3">
        <v>6</v>
      </c>
      <c r="I375" s="5">
        <v>1</v>
      </c>
      <c r="J375"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P10</v>
      </c>
      <c r="K375"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P10.6</v>
      </c>
      <c r="L375"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P10.6.1</v>
      </c>
      <c r="M375" s="4" t="str">
        <f>IF(ISERROR(_xlfn.XLOOKUP(LabLookup[[#This Row],[TopicID]],TopicLookup[TopicID],TopicLookup[TopicTitle])),"",_xlfn.XLOOKUP(LabLookup[[#This Row],[TopicID]],TopicLookup[TopicID],TopicLookup[TopicTitle]))</f>
        <v>Electricity And Circuits</v>
      </c>
      <c r="N375" s="5" t="str">
        <f>IF(ISERROR(_xlfn.XLOOKUP(LabLookup[[#This Row],[LessonID]],LessonLookup[LessonID],LessonLookup[LessonTitle])),"",_xlfn.XLOOKUP(LabLookup[[#This Row],[LessonID]],LessonLookup[LessonID],LessonLookup[LessonTitle]))</f>
        <v>Transferring Energy</v>
      </c>
      <c r="O375" s="8"/>
      <c r="P375" s="7"/>
      <c r="Q375" s="4" t="s">
        <v>2867</v>
      </c>
    </row>
    <row r="376" spans="1:17" ht="14.65" customHeight="1" x14ac:dyDescent="0.25">
      <c r="A376" s="7" t="str">
        <f>_xlfn.XLOOKUP(LabLookup[[#This Row],[TopicID]],TopicLookup[TopicID],TopicLookup[SyllabusSubject])</f>
        <v>Physics</v>
      </c>
      <c r="B376" s="5">
        <f>_xlfn.XLOOKUP(LabLookup[[#This Row],[TopicID]],TopicLookup[TopicID],TopicLookup[SyllabusKeyStage])</f>
        <v>4</v>
      </c>
      <c r="C376" s="1" t="str">
        <f>_xlfn.XLOOKUP(LabLookup[[#This Row],[TopicID]],topics!I:I,topics!D:D)</f>
        <v>KS4.Physics</v>
      </c>
      <c r="D376" s="1" t="str">
        <f>_xlfn.XLOOKUP(LabLookup[[#This Row],[TopicID]],topics!I:I,topics!E:E)</f>
        <v>Y10.Physics</v>
      </c>
      <c r="E376" s="4" t="s">
        <v>90</v>
      </c>
      <c r="F376" s="3" t="s">
        <v>10</v>
      </c>
      <c r="G376" s="3">
        <v>10</v>
      </c>
      <c r="H376" s="3">
        <v>7</v>
      </c>
      <c r="I376" s="5">
        <v>1</v>
      </c>
      <c r="J376"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P10</v>
      </c>
      <c r="K376"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P10.7</v>
      </c>
      <c r="L376"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P10.7.1</v>
      </c>
      <c r="M376" s="4" t="str">
        <f>IF(ISERROR(_xlfn.XLOOKUP(LabLookup[[#This Row],[TopicID]],TopicLookup[TopicID],TopicLookup[TopicTitle])),"",_xlfn.XLOOKUP(LabLookup[[#This Row],[TopicID]],TopicLookup[TopicID],TopicLookup[TopicTitle]))</f>
        <v>Electricity And Circuits</v>
      </c>
      <c r="N376" s="5" t="str">
        <f>IF(ISERROR(_xlfn.XLOOKUP(LabLookup[[#This Row],[LessonID]],LessonLookup[LessonID],LessonLookup[LessonTitle])),"",_xlfn.XLOOKUP(LabLookup[[#This Row],[LessonID]],LessonLookup[LessonID],LessonLookup[LessonTitle]))</f>
        <v>Power</v>
      </c>
      <c r="O376" s="8"/>
      <c r="P376" s="7"/>
      <c r="Q376" s="4" t="s">
        <v>2868</v>
      </c>
    </row>
    <row r="377" spans="1:17" ht="14.65" customHeight="1" x14ac:dyDescent="0.25">
      <c r="A377" s="7" t="str">
        <f>_xlfn.XLOOKUP(LabLookup[[#This Row],[TopicID]],TopicLookup[TopicID],TopicLookup[SyllabusSubject])</f>
        <v>Physics</v>
      </c>
      <c r="B377" s="5">
        <f>_xlfn.XLOOKUP(LabLookup[[#This Row],[TopicID]],TopicLookup[TopicID],TopicLookup[SyllabusKeyStage])</f>
        <v>4</v>
      </c>
      <c r="C377" s="1" t="str">
        <f>_xlfn.XLOOKUP(LabLookup[[#This Row],[TopicID]],topics!I:I,topics!D:D)</f>
        <v>KS4.Physics</v>
      </c>
      <c r="D377" s="1" t="str">
        <f>_xlfn.XLOOKUP(LabLookup[[#This Row],[TopicID]],topics!I:I,topics!E:E)</f>
        <v>Y10.Physics</v>
      </c>
      <c r="E377" s="4" t="s">
        <v>90</v>
      </c>
      <c r="F377" s="3" t="s">
        <v>10</v>
      </c>
      <c r="G377" s="3">
        <v>10</v>
      </c>
      <c r="H377" s="3">
        <v>8</v>
      </c>
      <c r="I377" s="5">
        <v>1</v>
      </c>
      <c r="J377"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P10</v>
      </c>
      <c r="K377"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P10.8</v>
      </c>
      <c r="L377"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P10.8.1</v>
      </c>
      <c r="M377" s="4" t="str">
        <f>IF(ISERROR(_xlfn.XLOOKUP(LabLookup[[#This Row],[TopicID]],TopicLookup[TopicID],TopicLookup[TopicTitle])),"",_xlfn.XLOOKUP(LabLookup[[#This Row],[TopicID]],TopicLookup[TopicID],TopicLookup[TopicTitle]))</f>
        <v>Electricity And Circuits</v>
      </c>
      <c r="N377" s="5" t="str">
        <f>IF(ISERROR(_xlfn.XLOOKUP(LabLookup[[#This Row],[LessonID]],LessonLookup[LessonID],LessonLookup[LessonTitle])),"",_xlfn.XLOOKUP(LabLookup[[#This Row],[LessonID]],LessonLookup[LessonID],LessonLookup[LessonTitle]))</f>
        <v>Transferring Energy By Electricity</v>
      </c>
      <c r="O377" s="8"/>
      <c r="P377" s="7"/>
      <c r="Q377" s="4" t="s">
        <v>2869</v>
      </c>
    </row>
    <row r="378" spans="1:17" ht="14.65" customHeight="1" x14ac:dyDescent="0.25">
      <c r="A378" s="7" t="str">
        <f>_xlfn.XLOOKUP(LabLookup[[#This Row],[TopicID]],TopicLookup[TopicID],TopicLookup[SyllabusSubject])</f>
        <v>Physics</v>
      </c>
      <c r="B378" s="5">
        <f>_xlfn.XLOOKUP(LabLookup[[#This Row],[TopicID]],TopicLookup[TopicID],TopicLookup[SyllabusKeyStage])</f>
        <v>4</v>
      </c>
      <c r="C378" s="1" t="str">
        <f>_xlfn.XLOOKUP(LabLookup[[#This Row],[TopicID]],topics!I:I,topics!D:D)</f>
        <v>KS4.Physics</v>
      </c>
      <c r="D378" s="1" t="str">
        <f>_xlfn.XLOOKUP(LabLookup[[#This Row],[TopicID]],topics!I:I,topics!E:E)</f>
        <v>Y10.Physics</v>
      </c>
      <c r="E378" s="4" t="s">
        <v>90</v>
      </c>
      <c r="F378" s="3" t="s">
        <v>10</v>
      </c>
      <c r="G378" s="3">
        <v>10</v>
      </c>
      <c r="H378" s="3">
        <v>9</v>
      </c>
      <c r="I378" s="5">
        <v>1</v>
      </c>
      <c r="J378"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P10</v>
      </c>
      <c r="K378"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P10.9</v>
      </c>
      <c r="L378"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P10.9.1</v>
      </c>
      <c r="M378" s="4" t="str">
        <f>IF(ISERROR(_xlfn.XLOOKUP(LabLookup[[#This Row],[TopicID]],TopicLookup[TopicID],TopicLookup[TopicTitle])),"",_xlfn.XLOOKUP(LabLookup[[#This Row],[TopicID]],TopicLookup[TopicID],TopicLookup[TopicTitle]))</f>
        <v>Electricity And Circuits</v>
      </c>
      <c r="N378" s="5" t="str">
        <f>IF(ISERROR(_xlfn.XLOOKUP(LabLookup[[#This Row],[LessonID]],LessonLookup[LessonID],LessonLookup[LessonTitle])),"",_xlfn.XLOOKUP(LabLookup[[#This Row],[LessonID]],LessonLookup[LessonID],LessonLookup[LessonTitle]))</f>
        <v>Electrical Safety</v>
      </c>
      <c r="O378" s="8"/>
      <c r="P378" s="7"/>
      <c r="Q378" s="4" t="s">
        <v>2870</v>
      </c>
    </row>
    <row r="379" spans="1:17" ht="14.65" customHeight="1" x14ac:dyDescent="0.25">
      <c r="A379" s="7" t="str">
        <f>_xlfn.XLOOKUP(LabLookup[[#This Row],[TopicID]],TopicLookup[TopicID],TopicLookup[SyllabusSubject])</f>
        <v>Physics</v>
      </c>
      <c r="B379" s="5">
        <f>_xlfn.XLOOKUP(LabLookup[[#This Row],[TopicID]],TopicLookup[TopicID],TopicLookup[SyllabusKeyStage])</f>
        <v>4</v>
      </c>
      <c r="C379" s="1" t="str">
        <f>_xlfn.XLOOKUP(LabLookup[[#This Row],[TopicID]],topics!I:I,topics!D:D)</f>
        <v>KS4.Physics</v>
      </c>
      <c r="D379" s="1" t="str">
        <f>_xlfn.XLOOKUP(LabLookup[[#This Row],[TopicID]],topics!I:I,topics!E:E)</f>
        <v>Y10.Physics</v>
      </c>
      <c r="E379" s="4" t="s">
        <v>90</v>
      </c>
      <c r="F379" s="3" t="s">
        <v>10</v>
      </c>
      <c r="G379" s="3">
        <v>10</v>
      </c>
      <c r="H379" s="3">
        <v>10</v>
      </c>
      <c r="I379" s="5">
        <v>1</v>
      </c>
      <c r="J379"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P10</v>
      </c>
      <c r="K379"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P10.10</v>
      </c>
      <c r="L379"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P10.10.1</v>
      </c>
      <c r="M379" s="4" t="str">
        <f>IF(ISERROR(_xlfn.XLOOKUP(LabLookup[[#This Row],[TopicID]],TopicLookup[TopicID],TopicLookup[TopicTitle])),"",_xlfn.XLOOKUP(LabLookup[[#This Row],[TopicID]],TopicLookup[TopicID],TopicLookup[TopicTitle]))</f>
        <v>Electricity And Circuits</v>
      </c>
      <c r="N379" s="5" t="str">
        <f>IF(ISERROR(_xlfn.XLOOKUP(LabLookup[[#This Row],[LessonID]],LessonLookup[LessonID],LessonLookup[LessonTitle])),"",_xlfn.XLOOKUP(LabLookup[[#This Row],[LessonID]],LessonLookup[LessonID],LessonLookup[LessonTitle]))</f>
        <v/>
      </c>
      <c r="O379" s="8"/>
      <c r="P379" s="7"/>
      <c r="Q379" s="4" t="s">
        <v>2871</v>
      </c>
    </row>
    <row r="380" spans="1:17" ht="14.65" customHeight="1" x14ac:dyDescent="0.25">
      <c r="A380" s="7" t="str">
        <f>_xlfn.XLOOKUP(LabLookup[[#This Row],[TopicID]],TopicLookup[TopicID],TopicLookup[SyllabusSubject])</f>
        <v>Physics</v>
      </c>
      <c r="B380" s="5">
        <f>_xlfn.XLOOKUP(LabLookup[[#This Row],[TopicID]],TopicLookup[TopicID],TopicLookup[SyllabusKeyStage])</f>
        <v>4</v>
      </c>
      <c r="C380" s="1" t="str">
        <f>_xlfn.XLOOKUP(LabLookup[[#This Row],[TopicID]],topics!I:I,topics!D:D)</f>
        <v>KS4.Physics</v>
      </c>
      <c r="D380" s="1" t="str">
        <f>_xlfn.XLOOKUP(LabLookup[[#This Row],[TopicID]],topics!I:I,topics!E:E)</f>
        <v>Y10.Physics</v>
      </c>
      <c r="E380" s="4" t="s">
        <v>90</v>
      </c>
      <c r="F380" s="3" t="s">
        <v>10</v>
      </c>
      <c r="G380" s="3">
        <v>11</v>
      </c>
      <c r="H380" s="3">
        <v>1</v>
      </c>
      <c r="I380" s="5">
        <v>1</v>
      </c>
      <c r="J380"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P11</v>
      </c>
      <c r="K380"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P11.1</v>
      </c>
      <c r="L380"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P11.1.1</v>
      </c>
      <c r="M380" s="4" t="str">
        <f>IF(ISERROR(_xlfn.XLOOKUP(LabLookup[[#This Row],[TopicID]],TopicLookup[TopicID],TopicLookup[TopicTitle])),"",_xlfn.XLOOKUP(LabLookup[[#This Row],[TopicID]],TopicLookup[TopicID],TopicLookup[TopicTitle]))</f>
        <v>Static Electricity</v>
      </c>
      <c r="N380" s="5" t="str">
        <f>IF(ISERROR(_xlfn.XLOOKUP(LabLookup[[#This Row],[LessonID]],LessonLookup[LessonID],LessonLookup[LessonTitle])),"",_xlfn.XLOOKUP(LabLookup[[#This Row],[LessonID]],LessonLookup[LessonID],LessonLookup[LessonTitle]))</f>
        <v>Charges And Static Electricity</v>
      </c>
      <c r="O380" s="8"/>
      <c r="P380" s="7"/>
      <c r="Q380" s="4" t="s">
        <v>2872</v>
      </c>
    </row>
    <row r="381" spans="1:17" ht="14.65" customHeight="1" x14ac:dyDescent="0.25">
      <c r="A381" s="7" t="str">
        <f>_xlfn.XLOOKUP(LabLookup[[#This Row],[TopicID]],TopicLookup[TopicID],TopicLookup[SyllabusSubject])</f>
        <v>Physics</v>
      </c>
      <c r="B381" s="5">
        <f>_xlfn.XLOOKUP(LabLookup[[#This Row],[TopicID]],TopicLookup[TopicID],TopicLookup[SyllabusKeyStage])</f>
        <v>4</v>
      </c>
      <c r="C381" s="1" t="str">
        <f>_xlfn.XLOOKUP(LabLookup[[#This Row],[TopicID]],topics!I:I,topics!D:D)</f>
        <v>KS4.Physics</v>
      </c>
      <c r="D381" s="1" t="str">
        <f>_xlfn.XLOOKUP(LabLookup[[#This Row],[TopicID]],topics!I:I,topics!E:E)</f>
        <v>Y10.Physics</v>
      </c>
      <c r="E381" s="4" t="s">
        <v>90</v>
      </c>
      <c r="F381" s="3" t="s">
        <v>10</v>
      </c>
      <c r="G381" s="3">
        <v>11</v>
      </c>
      <c r="H381" s="3">
        <v>2</v>
      </c>
      <c r="I381" s="5">
        <v>1</v>
      </c>
      <c r="J381"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P11</v>
      </c>
      <c r="K381"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P11.2</v>
      </c>
      <c r="L381"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P11.2.1</v>
      </c>
      <c r="M381" s="4" t="str">
        <f>IF(ISERROR(_xlfn.XLOOKUP(LabLookup[[#This Row],[TopicID]],TopicLookup[TopicID],TopicLookup[TopicTitle])),"",_xlfn.XLOOKUP(LabLookup[[#This Row],[TopicID]],TopicLookup[TopicID],TopicLookup[TopicTitle]))</f>
        <v>Static Electricity</v>
      </c>
      <c r="N381" s="5" t="str">
        <f>IF(ISERROR(_xlfn.XLOOKUP(LabLookup[[#This Row],[LessonID]],LessonLookup[LessonID],LessonLookup[LessonTitle])),"",_xlfn.XLOOKUP(LabLookup[[#This Row],[LessonID]],LessonLookup[LessonID],LessonLookup[LessonTitle]))</f>
        <v>Dangers And Uses Of Static Electricity</v>
      </c>
      <c r="O381" s="8"/>
      <c r="P381" s="7"/>
      <c r="Q381" s="4" t="s">
        <v>124</v>
      </c>
    </row>
    <row r="382" spans="1:17" ht="14.65" customHeight="1" x14ac:dyDescent="0.25">
      <c r="A382" s="7" t="str">
        <f>_xlfn.XLOOKUP(LabLookup[[#This Row],[TopicID]],TopicLookup[TopicID],TopicLookup[SyllabusSubject])</f>
        <v>Physics</v>
      </c>
      <c r="B382" s="5">
        <f>_xlfn.XLOOKUP(LabLookup[[#This Row],[TopicID]],TopicLookup[TopicID],TopicLookup[SyllabusKeyStage])</f>
        <v>4</v>
      </c>
      <c r="C382" s="1" t="str">
        <f>_xlfn.XLOOKUP(LabLookup[[#This Row],[TopicID]],topics!I:I,topics!D:D)</f>
        <v>KS4.Physics</v>
      </c>
      <c r="D382" s="1" t="str">
        <f>_xlfn.XLOOKUP(LabLookup[[#This Row],[TopicID]],topics!I:I,topics!E:E)</f>
        <v>Y10.Physics</v>
      </c>
      <c r="E382" s="4" t="s">
        <v>90</v>
      </c>
      <c r="F382" s="3" t="s">
        <v>10</v>
      </c>
      <c r="G382" s="3">
        <v>11</v>
      </c>
      <c r="H382" s="3">
        <v>3</v>
      </c>
      <c r="I382" s="5">
        <v>1</v>
      </c>
      <c r="J382"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P11</v>
      </c>
      <c r="K382"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P11.3</v>
      </c>
      <c r="L382"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P11.3.1</v>
      </c>
      <c r="M382" s="4" t="str">
        <f>IF(ISERROR(_xlfn.XLOOKUP(LabLookup[[#This Row],[TopicID]],TopicLookup[TopicID],TopicLookup[TopicTitle])),"",_xlfn.XLOOKUP(LabLookup[[#This Row],[TopicID]],TopicLookup[TopicID],TopicLookup[TopicTitle]))</f>
        <v>Static Electricity</v>
      </c>
      <c r="N382" s="5" t="str">
        <f>IF(ISERROR(_xlfn.XLOOKUP(LabLookup[[#This Row],[LessonID]],LessonLookup[LessonID],LessonLookup[LessonTitle])),"",_xlfn.XLOOKUP(LabLookup[[#This Row],[LessonID]],LessonLookup[LessonID],LessonLookup[LessonTitle]))</f>
        <v>Electric Fields</v>
      </c>
      <c r="O382" s="8"/>
      <c r="P382" s="7"/>
      <c r="Q382" s="4" t="s">
        <v>2873</v>
      </c>
    </row>
    <row r="383" spans="1:17" ht="14.65" customHeight="1" x14ac:dyDescent="0.25">
      <c r="A383" s="7" t="str">
        <f>_xlfn.XLOOKUP(LabLookup[[#This Row],[TopicID]],TopicLookup[TopicID],TopicLookup[SyllabusSubject])</f>
        <v>Physics</v>
      </c>
      <c r="B383" s="5">
        <f>_xlfn.XLOOKUP(LabLookup[[#This Row],[TopicID]],TopicLookup[TopicID],TopicLookup[SyllabusKeyStage])</f>
        <v>4</v>
      </c>
      <c r="C383" s="1" t="str">
        <f>_xlfn.XLOOKUP(LabLookup[[#This Row],[TopicID]],topics!I:I,topics!D:D)</f>
        <v>KS4.Physics</v>
      </c>
      <c r="D383" s="1" t="str">
        <f>_xlfn.XLOOKUP(LabLookup[[#This Row],[TopicID]],topics!I:I,topics!E:E)</f>
        <v>Y10.Physics</v>
      </c>
      <c r="E383" s="4" t="s">
        <v>90</v>
      </c>
      <c r="F383" s="3" t="s">
        <v>10</v>
      </c>
      <c r="G383" s="3">
        <v>12</v>
      </c>
      <c r="H383" s="3">
        <v>1</v>
      </c>
      <c r="I383" s="5">
        <v>1</v>
      </c>
      <c r="J383"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P12</v>
      </c>
      <c r="K383"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P12.1</v>
      </c>
      <c r="L383"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P12.1.1</v>
      </c>
      <c r="M383" s="4" t="str">
        <f>IF(ISERROR(_xlfn.XLOOKUP(LabLookup[[#This Row],[TopicID]],TopicLookup[TopicID],TopicLookup[TopicTitle])),"",_xlfn.XLOOKUP(LabLookup[[#This Row],[TopicID]],TopicLookup[TopicID],TopicLookup[TopicTitle]))</f>
        <v>Magnetism And The Motor Effect</v>
      </c>
      <c r="N383" s="5" t="str">
        <f>IF(ISERROR(_xlfn.XLOOKUP(LabLookup[[#This Row],[LessonID]],LessonLookup[LessonID],LessonLookup[LessonTitle])),"",_xlfn.XLOOKUP(LabLookup[[#This Row],[LessonID]],LessonLookup[LessonID],LessonLookup[LessonTitle]))</f>
        <v>Magnets And Magnetic Fields</v>
      </c>
      <c r="O383" s="8"/>
      <c r="P383" s="7"/>
      <c r="Q383" s="4" t="s">
        <v>2874</v>
      </c>
    </row>
    <row r="384" spans="1:17" ht="14.65" customHeight="1" x14ac:dyDescent="0.25">
      <c r="A384" s="7" t="str">
        <f>_xlfn.XLOOKUP(LabLookup[[#This Row],[TopicID]],TopicLookup[TopicID],TopicLookup[SyllabusSubject])</f>
        <v>Physics</v>
      </c>
      <c r="B384" s="5">
        <f>_xlfn.XLOOKUP(LabLookup[[#This Row],[TopicID]],TopicLookup[TopicID],TopicLookup[SyllabusKeyStage])</f>
        <v>4</v>
      </c>
      <c r="C384" s="1" t="str">
        <f>_xlfn.XLOOKUP(LabLookup[[#This Row],[TopicID]],topics!I:I,topics!D:D)</f>
        <v>KS4.Physics</v>
      </c>
      <c r="D384" s="1" t="str">
        <f>_xlfn.XLOOKUP(LabLookup[[#This Row],[TopicID]],topics!I:I,topics!E:E)</f>
        <v>Y10.Physics</v>
      </c>
      <c r="E384" s="4" t="s">
        <v>90</v>
      </c>
      <c r="F384" s="3" t="s">
        <v>10</v>
      </c>
      <c r="G384" s="3">
        <v>12</v>
      </c>
      <c r="H384" s="3">
        <v>2</v>
      </c>
      <c r="I384" s="5">
        <v>1</v>
      </c>
      <c r="J384"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P12</v>
      </c>
      <c r="K384"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P12.2</v>
      </c>
      <c r="L384"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P12.2.1</v>
      </c>
      <c r="M384" s="4" t="str">
        <f>IF(ISERROR(_xlfn.XLOOKUP(LabLookup[[#This Row],[TopicID]],TopicLookup[TopicID],TopicLookup[TopicTitle])),"",_xlfn.XLOOKUP(LabLookup[[#This Row],[TopicID]],TopicLookup[TopicID],TopicLookup[TopicTitle]))</f>
        <v>Magnetism And The Motor Effect</v>
      </c>
      <c r="N384" s="5" t="str">
        <f>IF(ISERROR(_xlfn.XLOOKUP(LabLookup[[#This Row],[LessonID]],LessonLookup[LessonID],LessonLookup[LessonTitle])),"",_xlfn.XLOOKUP(LabLookup[[#This Row],[LessonID]],LessonLookup[LessonID],LessonLookup[LessonTitle]))</f>
        <v>Electromagnetism</v>
      </c>
      <c r="O384" s="8"/>
      <c r="P384" s="7"/>
      <c r="Q384" s="4" t="s">
        <v>87</v>
      </c>
    </row>
    <row r="385" spans="1:17" ht="14.65" customHeight="1" x14ac:dyDescent="0.25">
      <c r="A385" s="7" t="str">
        <f>_xlfn.XLOOKUP(LabLookup[[#This Row],[TopicID]],TopicLookup[TopicID],TopicLookup[SyllabusSubject])</f>
        <v>Physics</v>
      </c>
      <c r="B385" s="5">
        <f>_xlfn.XLOOKUP(LabLookup[[#This Row],[TopicID]],TopicLookup[TopicID],TopicLookup[SyllabusKeyStage])</f>
        <v>4</v>
      </c>
      <c r="C385" s="1" t="str">
        <f>_xlfn.XLOOKUP(LabLookup[[#This Row],[TopicID]],topics!I:I,topics!D:D)</f>
        <v>KS4.Physics</v>
      </c>
      <c r="D385" s="1" t="str">
        <f>_xlfn.XLOOKUP(LabLookup[[#This Row],[TopicID]],topics!I:I,topics!E:E)</f>
        <v>Y10.Physics</v>
      </c>
      <c r="E385" s="4" t="s">
        <v>90</v>
      </c>
      <c r="F385" s="3" t="s">
        <v>10</v>
      </c>
      <c r="G385" s="3">
        <v>12</v>
      </c>
      <c r="H385" s="3">
        <v>3</v>
      </c>
      <c r="I385" s="5">
        <v>1</v>
      </c>
      <c r="J385"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P12</v>
      </c>
      <c r="K385"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P12.3</v>
      </c>
      <c r="L385"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P12.3.1</v>
      </c>
      <c r="M385" s="4" t="str">
        <f>IF(ISERROR(_xlfn.XLOOKUP(LabLookup[[#This Row],[TopicID]],TopicLookup[TopicID],TopicLookup[TopicTitle])),"",_xlfn.XLOOKUP(LabLookup[[#This Row],[TopicID]],TopicLookup[TopicID],TopicLookup[TopicTitle]))</f>
        <v>Magnetism And The Motor Effect</v>
      </c>
      <c r="N385" s="5" t="str">
        <f>IF(ISERROR(_xlfn.XLOOKUP(LabLookup[[#This Row],[LessonID]],LessonLookup[LessonID],LessonLookup[LessonTitle])),"",_xlfn.XLOOKUP(LabLookup[[#This Row],[LessonID]],LessonLookup[LessonID],LessonLookup[LessonTitle]))</f>
        <v>Magnetic Forces</v>
      </c>
      <c r="O385" s="8"/>
      <c r="P385" s="7"/>
      <c r="Q385" s="4" t="s">
        <v>2875</v>
      </c>
    </row>
    <row r="386" spans="1:17" ht="14.65" customHeight="1" x14ac:dyDescent="0.25">
      <c r="A386" s="7" t="str">
        <f>_xlfn.XLOOKUP(LabLookup[[#This Row],[TopicID]],TopicLookup[TopicID],TopicLookup[SyllabusSubject])</f>
        <v>Physics</v>
      </c>
      <c r="B386" s="5">
        <f>_xlfn.XLOOKUP(LabLookup[[#This Row],[TopicID]],TopicLookup[TopicID],TopicLookup[SyllabusKeyStage])</f>
        <v>4</v>
      </c>
      <c r="C386" s="1" t="str">
        <f>_xlfn.XLOOKUP(LabLookup[[#This Row],[TopicID]],topics!I:I,topics!D:D)</f>
        <v>KS4.Physics</v>
      </c>
      <c r="D386" s="1" t="str">
        <f>_xlfn.XLOOKUP(LabLookup[[#This Row],[TopicID]],topics!I:I,topics!E:E)</f>
        <v>Y11.Physics</v>
      </c>
      <c r="E386" s="4" t="s">
        <v>90</v>
      </c>
      <c r="F386" s="3" t="s">
        <v>10</v>
      </c>
      <c r="G386" s="3">
        <v>13</v>
      </c>
      <c r="H386" s="3">
        <v>1</v>
      </c>
      <c r="I386" s="5">
        <v>1</v>
      </c>
      <c r="J386"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P13</v>
      </c>
      <c r="K386"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P13.1</v>
      </c>
      <c r="L386"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P13.1.1</v>
      </c>
      <c r="M386" s="4" t="str">
        <f>IF(ISERROR(_xlfn.XLOOKUP(LabLookup[[#This Row],[TopicID]],TopicLookup[TopicID],TopicLookup[TopicTitle])),"",_xlfn.XLOOKUP(LabLookup[[#This Row],[TopicID]],TopicLookup[TopicID],TopicLookup[TopicTitle]))</f>
        <v>Electromagnetic Induction</v>
      </c>
      <c r="N386" s="5" t="str">
        <f>IF(ISERROR(_xlfn.XLOOKUP(LabLookup[[#This Row],[LessonID]],LessonLookup[LessonID],LessonLookup[LessonTitle])),"",_xlfn.XLOOKUP(LabLookup[[#This Row],[LessonID]],LessonLookup[LessonID],LessonLookup[LessonTitle]))</f>
        <v>Electromagnetic Induction</v>
      </c>
      <c r="O386" s="8"/>
      <c r="P386" s="7"/>
      <c r="Q386" s="4" t="s">
        <v>103</v>
      </c>
    </row>
    <row r="387" spans="1:17" ht="14.65" customHeight="1" x14ac:dyDescent="0.25">
      <c r="A387" s="7" t="str">
        <f>_xlfn.XLOOKUP(LabLookup[[#This Row],[TopicID]],TopicLookup[TopicID],TopicLookup[SyllabusSubject])</f>
        <v>Physics</v>
      </c>
      <c r="B387" s="5">
        <f>_xlfn.XLOOKUP(LabLookup[[#This Row],[TopicID]],TopicLookup[TopicID],TopicLookup[SyllabusKeyStage])</f>
        <v>4</v>
      </c>
      <c r="C387" s="1" t="str">
        <f>_xlfn.XLOOKUP(LabLookup[[#This Row],[TopicID]],topics!I:I,topics!D:D)</f>
        <v>KS4.Physics</v>
      </c>
      <c r="D387" s="1" t="str">
        <f>_xlfn.XLOOKUP(LabLookup[[#This Row],[TopicID]],topics!I:I,topics!E:E)</f>
        <v>Y11.Physics</v>
      </c>
      <c r="E387" s="4" t="s">
        <v>90</v>
      </c>
      <c r="F387" s="3" t="s">
        <v>10</v>
      </c>
      <c r="G387" s="3">
        <v>13</v>
      </c>
      <c r="H387" s="3">
        <v>2</v>
      </c>
      <c r="I387" s="5">
        <v>1</v>
      </c>
      <c r="J387"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P13</v>
      </c>
      <c r="K387"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P13.2</v>
      </c>
      <c r="L387"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P13.2.1</v>
      </c>
      <c r="M387" s="4" t="str">
        <f>IF(ISERROR(_xlfn.XLOOKUP(LabLookup[[#This Row],[TopicID]],TopicLookup[TopicID],TopicLookup[TopicTitle])),"",_xlfn.XLOOKUP(LabLookup[[#This Row],[TopicID]],TopicLookup[TopicID],TopicLookup[TopicTitle]))</f>
        <v>Electromagnetic Induction</v>
      </c>
      <c r="N387" s="5" t="str">
        <f>IF(ISERROR(_xlfn.XLOOKUP(LabLookup[[#This Row],[LessonID]],LessonLookup[LessonID],LessonLookup[LessonTitle])),"",_xlfn.XLOOKUP(LabLookup[[#This Row],[LessonID]],LessonLookup[LessonID],LessonLookup[LessonTitle]))</f>
        <v>The National Grid</v>
      </c>
      <c r="O387" s="8"/>
      <c r="P387" s="7"/>
      <c r="Q387" s="4" t="s">
        <v>1093</v>
      </c>
    </row>
    <row r="388" spans="1:17" ht="14.65" customHeight="1" x14ac:dyDescent="0.25">
      <c r="A388" s="7" t="str">
        <f>_xlfn.XLOOKUP(LabLookup[[#This Row],[TopicID]],TopicLookup[TopicID],TopicLookup[SyllabusSubject])</f>
        <v>Physics</v>
      </c>
      <c r="B388" s="5">
        <f>_xlfn.XLOOKUP(LabLookup[[#This Row],[TopicID]],TopicLookup[TopicID],TopicLookup[SyllabusKeyStage])</f>
        <v>4</v>
      </c>
      <c r="C388" s="1" t="str">
        <f>_xlfn.XLOOKUP(LabLookup[[#This Row],[TopicID]],topics!I:I,topics!D:D)</f>
        <v>KS4.Physics</v>
      </c>
      <c r="D388" s="1" t="str">
        <f>_xlfn.XLOOKUP(LabLookup[[#This Row],[TopicID]],topics!I:I,topics!E:E)</f>
        <v>Y11.Physics</v>
      </c>
      <c r="E388" s="4" t="s">
        <v>90</v>
      </c>
      <c r="F388" s="3" t="s">
        <v>10</v>
      </c>
      <c r="G388" s="3">
        <v>13</v>
      </c>
      <c r="H388" s="3">
        <v>3</v>
      </c>
      <c r="I388" s="5">
        <v>1</v>
      </c>
      <c r="J388"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P13</v>
      </c>
      <c r="K388"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P13.3</v>
      </c>
      <c r="L388"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P13.3.1</v>
      </c>
      <c r="M388" s="4" t="str">
        <f>IF(ISERROR(_xlfn.XLOOKUP(LabLookup[[#This Row],[TopicID]],TopicLookup[TopicID],TopicLookup[TopicTitle])),"",_xlfn.XLOOKUP(LabLookup[[#This Row],[TopicID]],TopicLookup[TopicID],TopicLookup[TopicTitle]))</f>
        <v>Electromagnetic Induction</v>
      </c>
      <c r="N388" s="5" t="str">
        <f>IF(ISERROR(_xlfn.XLOOKUP(LabLookup[[#This Row],[LessonID]],LessonLookup[LessonID],LessonLookup[LessonTitle])),"",_xlfn.XLOOKUP(LabLookup[[#This Row],[LessonID]],LessonLookup[LessonID],LessonLookup[LessonTitle]))</f>
        <v>Transformers And Energy</v>
      </c>
      <c r="O388" s="8"/>
      <c r="P388" s="7"/>
      <c r="Q388" s="4" t="s">
        <v>2876</v>
      </c>
    </row>
    <row r="389" spans="1:17" ht="14.65" customHeight="1" x14ac:dyDescent="0.25">
      <c r="A389" s="7" t="str">
        <f>_xlfn.XLOOKUP(LabLookup[[#This Row],[TopicID]],TopicLookup[TopicID],TopicLookup[SyllabusSubject])</f>
        <v>Physics</v>
      </c>
      <c r="B389" s="5">
        <f>_xlfn.XLOOKUP(LabLookup[[#This Row],[TopicID]],TopicLookup[TopicID],TopicLookup[SyllabusKeyStage])</f>
        <v>4</v>
      </c>
      <c r="C389" s="1" t="str">
        <f>_xlfn.XLOOKUP(LabLookup[[#This Row],[TopicID]],topics!I:I,topics!D:D)</f>
        <v>KS4.Physics</v>
      </c>
      <c r="D389" s="1" t="str">
        <f>_xlfn.XLOOKUP(LabLookup[[#This Row],[TopicID]],topics!I:I,topics!E:E)</f>
        <v>Y10.Physics</v>
      </c>
      <c r="E389" s="4" t="s">
        <v>90</v>
      </c>
      <c r="F389" s="3" t="s">
        <v>10</v>
      </c>
      <c r="G389" s="3">
        <v>14</v>
      </c>
      <c r="H389" s="3">
        <v>1</v>
      </c>
      <c r="I389" s="5">
        <v>1</v>
      </c>
      <c r="J389"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P14</v>
      </c>
      <c r="K389"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P14.1</v>
      </c>
      <c r="L389"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P14.1.1</v>
      </c>
      <c r="M389" s="4" t="str">
        <f>IF(ISERROR(_xlfn.XLOOKUP(LabLookup[[#This Row],[TopicID]],TopicLookup[TopicID],TopicLookup[TopicTitle])),"",_xlfn.XLOOKUP(LabLookup[[#This Row],[TopicID]],TopicLookup[TopicID],TopicLookup[TopicTitle]))</f>
        <v>Particle Model</v>
      </c>
      <c r="N389" s="5" t="str">
        <f>IF(ISERROR(_xlfn.XLOOKUP(LabLookup[[#This Row],[LessonID]],LessonLookup[LessonID],LessonLookup[LessonTitle])),"",_xlfn.XLOOKUP(LabLookup[[#This Row],[LessonID]],LessonLookup[LessonID],LessonLookup[LessonTitle]))</f>
        <v>Particles And Density</v>
      </c>
      <c r="O389" s="8"/>
      <c r="P389" s="7"/>
      <c r="Q389" s="4" t="s">
        <v>2877</v>
      </c>
    </row>
    <row r="390" spans="1:17" ht="14.65" customHeight="1" x14ac:dyDescent="0.25">
      <c r="A390" s="7" t="str">
        <f>_xlfn.XLOOKUP(LabLookup[[#This Row],[TopicID]],TopicLookup[TopicID],TopicLookup[SyllabusSubject])</f>
        <v>Physics</v>
      </c>
      <c r="B390" s="5">
        <f>_xlfn.XLOOKUP(LabLookup[[#This Row],[TopicID]],TopicLookup[TopicID],TopicLookup[SyllabusKeyStage])</f>
        <v>4</v>
      </c>
      <c r="C390" s="1" t="str">
        <f>_xlfn.XLOOKUP(LabLookup[[#This Row],[TopicID]],topics!I:I,topics!D:D)</f>
        <v>KS4.Physics</v>
      </c>
      <c r="D390" s="1" t="str">
        <f>_xlfn.XLOOKUP(LabLookup[[#This Row],[TopicID]],topics!I:I,topics!E:E)</f>
        <v>Y10.Physics</v>
      </c>
      <c r="E390" s="4" t="s">
        <v>90</v>
      </c>
      <c r="F390" s="3" t="s">
        <v>10</v>
      </c>
      <c r="G390" s="3">
        <v>14</v>
      </c>
      <c r="H390" s="3">
        <v>2</v>
      </c>
      <c r="I390" s="5">
        <v>1</v>
      </c>
      <c r="J390"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P14</v>
      </c>
      <c r="K390"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P14.2</v>
      </c>
      <c r="L390"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P14.2.1</v>
      </c>
      <c r="M390" s="4" t="str">
        <f>IF(ISERROR(_xlfn.XLOOKUP(LabLookup[[#This Row],[TopicID]],TopicLookup[TopicID],TopicLookup[TopicTitle])),"",_xlfn.XLOOKUP(LabLookup[[#This Row],[TopicID]],TopicLookup[TopicID],TopicLookup[TopicTitle]))</f>
        <v>Particle Model</v>
      </c>
      <c r="N390" s="5" t="str">
        <f>IF(ISERROR(_xlfn.XLOOKUP(LabLookup[[#This Row],[LessonID]],LessonLookup[LessonID],LessonLookup[LessonTitle])),"",_xlfn.XLOOKUP(LabLookup[[#This Row],[LessonID]],LessonLookup[LessonID],LessonLookup[LessonTitle]))</f>
        <v>Energy And Changes Of State</v>
      </c>
      <c r="O390" s="8"/>
      <c r="P390" s="7"/>
      <c r="Q390" s="4" t="s">
        <v>2878</v>
      </c>
    </row>
    <row r="391" spans="1:17" ht="14.65" customHeight="1" x14ac:dyDescent="0.25">
      <c r="A391" s="7" t="str">
        <f>_xlfn.XLOOKUP(LabLookup[[#This Row],[TopicID]],TopicLookup[TopicID],TopicLookup[SyllabusSubject])</f>
        <v>Physics</v>
      </c>
      <c r="B391" s="5">
        <f>_xlfn.XLOOKUP(LabLookup[[#This Row],[TopicID]],TopicLookup[TopicID],TopicLookup[SyllabusKeyStage])</f>
        <v>4</v>
      </c>
      <c r="C391" s="1" t="str">
        <f>_xlfn.XLOOKUP(LabLookup[[#This Row],[TopicID]],topics!I:I,topics!D:D)</f>
        <v>KS4.Physics</v>
      </c>
      <c r="D391" s="1" t="str">
        <f>_xlfn.XLOOKUP(LabLookup[[#This Row],[TopicID]],topics!I:I,topics!E:E)</f>
        <v>Y10.Physics</v>
      </c>
      <c r="E391" s="4" t="s">
        <v>90</v>
      </c>
      <c r="F391" s="3" t="s">
        <v>10</v>
      </c>
      <c r="G391" s="3">
        <v>14</v>
      </c>
      <c r="H391" s="3">
        <v>3</v>
      </c>
      <c r="I391" s="5">
        <v>1</v>
      </c>
      <c r="J391"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P14</v>
      </c>
      <c r="K391"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P14.3</v>
      </c>
      <c r="L391"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P14.3.1</v>
      </c>
      <c r="M391" s="4" t="str">
        <f>IF(ISERROR(_xlfn.XLOOKUP(LabLookup[[#This Row],[TopicID]],TopicLookup[TopicID],TopicLookup[TopicTitle])),"",_xlfn.XLOOKUP(LabLookup[[#This Row],[TopicID]],TopicLookup[TopicID],TopicLookup[TopicTitle]))</f>
        <v>Particle Model</v>
      </c>
      <c r="N391" s="5" t="str">
        <f>IF(ISERROR(_xlfn.XLOOKUP(LabLookup[[#This Row],[LessonID]],LessonLookup[LessonID],LessonLookup[LessonTitle])),"",_xlfn.XLOOKUP(LabLookup[[#This Row],[LessonID]],LessonLookup[LessonID],LessonLookup[LessonTitle]))</f>
        <v>Energy Calculations</v>
      </c>
      <c r="O391" s="8"/>
      <c r="P391" s="7"/>
      <c r="Q391" s="4" t="s">
        <v>2879</v>
      </c>
    </row>
    <row r="392" spans="1:17" ht="14.65" customHeight="1" x14ac:dyDescent="0.25">
      <c r="A392" s="7" t="str">
        <f>_xlfn.XLOOKUP(LabLookup[[#This Row],[TopicID]],TopicLookup[TopicID],TopicLookup[SyllabusSubject])</f>
        <v>Physics</v>
      </c>
      <c r="B392" s="5">
        <f>_xlfn.XLOOKUP(LabLookup[[#This Row],[TopicID]],TopicLookup[TopicID],TopicLookup[SyllabusKeyStage])</f>
        <v>4</v>
      </c>
      <c r="C392" s="1" t="str">
        <f>_xlfn.XLOOKUP(LabLookup[[#This Row],[TopicID]],topics!I:I,topics!D:D)</f>
        <v>KS4.Physics</v>
      </c>
      <c r="D392" s="1" t="str">
        <f>_xlfn.XLOOKUP(LabLookup[[#This Row],[TopicID]],topics!I:I,topics!E:E)</f>
        <v>Y10.Physics</v>
      </c>
      <c r="E392" s="4" t="s">
        <v>90</v>
      </c>
      <c r="F392" s="3" t="s">
        <v>10</v>
      </c>
      <c r="G392" s="3">
        <v>14</v>
      </c>
      <c r="H392" s="3">
        <v>4</v>
      </c>
      <c r="I392" s="5">
        <v>1</v>
      </c>
      <c r="J392"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P14</v>
      </c>
      <c r="K392"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P14.4</v>
      </c>
      <c r="L392"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P14.4.1</v>
      </c>
      <c r="M392" s="4" t="str">
        <f>IF(ISERROR(_xlfn.XLOOKUP(LabLookup[[#This Row],[TopicID]],TopicLookup[TopicID],TopicLookup[TopicTitle])),"",_xlfn.XLOOKUP(LabLookup[[#This Row],[TopicID]],TopicLookup[TopicID],TopicLookup[TopicTitle]))</f>
        <v>Particle Model</v>
      </c>
      <c r="N392" s="5" t="str">
        <f>IF(ISERROR(_xlfn.XLOOKUP(LabLookup[[#This Row],[LessonID]],LessonLookup[LessonID],LessonLookup[LessonTitle])),"",_xlfn.XLOOKUP(LabLookup[[#This Row],[LessonID]],LessonLookup[LessonID],LessonLookup[LessonTitle]))</f>
        <v>Gas Temperature And Pressure</v>
      </c>
      <c r="O392" s="8"/>
      <c r="P392" s="7"/>
      <c r="Q392" s="4" t="s">
        <v>1101</v>
      </c>
    </row>
    <row r="393" spans="1:17" ht="14.65" customHeight="1" x14ac:dyDescent="0.25">
      <c r="A393" s="7" t="str">
        <f>_xlfn.XLOOKUP(LabLookup[[#This Row],[TopicID]],TopicLookup[TopicID],TopicLookup[SyllabusSubject])</f>
        <v>Physics</v>
      </c>
      <c r="B393" s="5">
        <f>_xlfn.XLOOKUP(LabLookup[[#This Row],[TopicID]],TopicLookup[TopicID],TopicLookup[SyllabusKeyStage])</f>
        <v>4</v>
      </c>
      <c r="C393" s="1" t="str">
        <f>_xlfn.XLOOKUP(LabLookup[[#This Row],[TopicID]],topics!I:I,topics!D:D)</f>
        <v>KS4.Physics</v>
      </c>
      <c r="D393" s="1" t="str">
        <f>_xlfn.XLOOKUP(LabLookup[[#This Row],[TopicID]],topics!I:I,topics!E:E)</f>
        <v>Y10.Physics</v>
      </c>
      <c r="E393" s="4" t="s">
        <v>90</v>
      </c>
      <c r="F393" s="3" t="s">
        <v>10</v>
      </c>
      <c r="G393" s="3">
        <v>14</v>
      </c>
      <c r="H393" s="3">
        <v>6</v>
      </c>
      <c r="I393" s="5">
        <v>1</v>
      </c>
      <c r="J393"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P14</v>
      </c>
      <c r="K393"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P14.6</v>
      </c>
      <c r="L393"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P14.6.1</v>
      </c>
      <c r="M393" s="4" t="str">
        <f>IF(ISERROR(_xlfn.XLOOKUP(LabLookup[[#This Row],[TopicID]],TopicLookup[TopicID],TopicLookup[TopicTitle])),"",_xlfn.XLOOKUP(LabLookup[[#This Row],[TopicID]],TopicLookup[TopicID],TopicLookup[TopicTitle]))</f>
        <v>Particle Model</v>
      </c>
      <c r="N393" s="5" t="str">
        <f>IF(ISERROR(_xlfn.XLOOKUP(LabLookup[[#This Row],[LessonID]],LessonLookup[LessonID],LessonLookup[LessonTitle])),"",_xlfn.XLOOKUP(LabLookup[[#This Row],[LessonID]],LessonLookup[LessonID],LessonLookup[LessonTitle]))</f>
        <v/>
      </c>
      <c r="O393" s="8"/>
      <c r="P393" s="7"/>
      <c r="Q393" s="4" t="s">
        <v>2880</v>
      </c>
    </row>
    <row r="394" spans="1:17" ht="14.65" customHeight="1" x14ac:dyDescent="0.25">
      <c r="A394" s="7" t="str">
        <f>_xlfn.XLOOKUP(LabLookup[[#This Row],[TopicID]],TopicLookup[TopicID],TopicLookup[SyllabusSubject])</f>
        <v>Physics</v>
      </c>
      <c r="B394" s="5">
        <f>_xlfn.XLOOKUP(LabLookup[[#This Row],[TopicID]],TopicLookup[TopicID],TopicLookup[SyllabusKeyStage])</f>
        <v>4</v>
      </c>
      <c r="C394" s="1" t="str">
        <f>_xlfn.XLOOKUP(LabLookup[[#This Row],[TopicID]],topics!I:I,topics!D:D)</f>
        <v>KS4.Physics</v>
      </c>
      <c r="D394" s="1" t="str">
        <f>_xlfn.XLOOKUP(LabLookup[[#This Row],[TopicID]],topics!I:I,topics!E:E)</f>
        <v>Y10.Physics</v>
      </c>
      <c r="E394" s="4" t="s">
        <v>90</v>
      </c>
      <c r="F394" s="3" t="s">
        <v>10</v>
      </c>
      <c r="G394" s="3">
        <v>14</v>
      </c>
      <c r="H394" s="3">
        <v>7</v>
      </c>
      <c r="I394" s="5">
        <v>1</v>
      </c>
      <c r="J394"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P14</v>
      </c>
      <c r="K394"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P14.7</v>
      </c>
      <c r="L394"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P14.7.1</v>
      </c>
      <c r="M394" s="4" t="str">
        <f>IF(ISERROR(_xlfn.XLOOKUP(LabLookup[[#This Row],[TopicID]],TopicLookup[TopicID],TopicLookup[TopicTitle])),"",_xlfn.XLOOKUP(LabLookup[[#This Row],[TopicID]],TopicLookup[TopicID],TopicLookup[TopicTitle]))</f>
        <v>Particle Model</v>
      </c>
      <c r="N394" s="5" t="str">
        <f>IF(ISERROR(_xlfn.XLOOKUP(LabLookup[[#This Row],[LessonID]],LessonLookup[LessonID],LessonLookup[LessonTitle])),"",_xlfn.XLOOKUP(LabLookup[[#This Row],[LessonID]],LessonLookup[LessonID],LessonLookup[LessonTitle]))</f>
        <v/>
      </c>
      <c r="O394" s="8"/>
      <c r="P394" s="7"/>
      <c r="Q394" s="4" t="s">
        <v>2881</v>
      </c>
    </row>
    <row r="395" spans="1:17" ht="14.65" customHeight="1" x14ac:dyDescent="0.25">
      <c r="A395" s="7" t="str">
        <f>_xlfn.XLOOKUP(LabLookup[[#This Row],[TopicID]],TopicLookup[TopicID],TopicLookup[SyllabusSubject])</f>
        <v>Physics</v>
      </c>
      <c r="B395" s="5">
        <f>_xlfn.XLOOKUP(LabLookup[[#This Row],[TopicID]],TopicLookup[TopicID],TopicLookup[SyllabusKeyStage])</f>
        <v>4</v>
      </c>
      <c r="C395" s="1" t="str">
        <f>_xlfn.XLOOKUP(LabLookup[[#This Row],[TopicID]],topics!I:I,topics!D:D)</f>
        <v>KS4.Physics</v>
      </c>
      <c r="D395" s="1" t="str">
        <f>_xlfn.XLOOKUP(LabLookup[[#This Row],[TopicID]],topics!I:I,topics!E:E)</f>
        <v>Y11.Physics</v>
      </c>
      <c r="E395" s="4" t="s">
        <v>90</v>
      </c>
      <c r="F395" s="3" t="s">
        <v>10</v>
      </c>
      <c r="G395" s="3">
        <v>15</v>
      </c>
      <c r="H395" s="3">
        <v>1</v>
      </c>
      <c r="I395" s="5">
        <v>1</v>
      </c>
      <c r="J395"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P15</v>
      </c>
      <c r="K395"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P15.1</v>
      </c>
      <c r="L395"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P15.1.1</v>
      </c>
      <c r="M395" s="4" t="str">
        <f>IF(ISERROR(_xlfn.XLOOKUP(LabLookup[[#This Row],[TopicID]],TopicLookup[TopicID],TopicLookup[TopicTitle])),"",_xlfn.XLOOKUP(LabLookup[[#This Row],[TopicID]],TopicLookup[TopicID],TopicLookup[TopicTitle]))</f>
        <v>Forces And Matter</v>
      </c>
      <c r="N395" s="5" t="str">
        <f>IF(ISERROR(_xlfn.XLOOKUP(LabLookup[[#This Row],[LessonID]],LessonLookup[LessonID],LessonLookup[LessonTitle])),"",_xlfn.XLOOKUP(LabLookup[[#This Row],[LessonID]],LessonLookup[LessonID],LessonLookup[LessonTitle]))</f>
        <v>Bending And Stretching</v>
      </c>
      <c r="O395" s="8"/>
      <c r="P395" s="7"/>
      <c r="Q395" s="4" t="s">
        <v>2882</v>
      </c>
    </row>
    <row r="396" spans="1:17" ht="14.65" customHeight="1" x14ac:dyDescent="0.25">
      <c r="A396" s="7" t="str">
        <f>_xlfn.XLOOKUP(LabLookup[[#This Row],[TopicID]],TopicLookup[TopicID],TopicLookup[SyllabusSubject])</f>
        <v>Physics</v>
      </c>
      <c r="B396" s="5">
        <f>_xlfn.XLOOKUP(LabLookup[[#This Row],[TopicID]],TopicLookup[TopicID],TopicLookup[SyllabusKeyStage])</f>
        <v>4</v>
      </c>
      <c r="C396" s="1" t="str">
        <f>_xlfn.XLOOKUP(LabLookup[[#This Row],[TopicID]],topics!I:I,topics!D:D)</f>
        <v>KS4.Physics</v>
      </c>
      <c r="D396" s="1" t="str">
        <f>_xlfn.XLOOKUP(LabLookup[[#This Row],[TopicID]],topics!I:I,topics!E:E)</f>
        <v>Y11.Physics</v>
      </c>
      <c r="E396" s="4" t="s">
        <v>90</v>
      </c>
      <c r="F396" s="3" t="s">
        <v>10</v>
      </c>
      <c r="G396" s="3">
        <v>15</v>
      </c>
      <c r="H396" s="3">
        <v>2</v>
      </c>
      <c r="I396" s="5">
        <v>1</v>
      </c>
      <c r="J396"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P15</v>
      </c>
      <c r="K396"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P15.2</v>
      </c>
      <c r="L396"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P15.2.1</v>
      </c>
      <c r="M396" s="4" t="str">
        <f>IF(ISERROR(_xlfn.XLOOKUP(LabLookup[[#This Row],[TopicID]],TopicLookup[TopicID],TopicLookup[TopicTitle])),"",_xlfn.XLOOKUP(LabLookup[[#This Row],[TopicID]],TopicLookup[TopicID],TopicLookup[TopicTitle]))</f>
        <v>Forces And Matter</v>
      </c>
      <c r="N396" s="5" t="str">
        <f>IF(ISERROR(_xlfn.XLOOKUP(LabLookup[[#This Row],[LessonID]],LessonLookup[LessonID],LessonLookup[LessonTitle])),"",_xlfn.XLOOKUP(LabLookup[[#This Row],[LessonID]],LessonLookup[LessonID],LessonLookup[LessonTitle]))</f>
        <v>Extension And Energy Transfer</v>
      </c>
      <c r="O396" s="8"/>
      <c r="P396" s="7"/>
      <c r="Q396" s="4" t="s">
        <v>2883</v>
      </c>
    </row>
    <row r="397" spans="1:17" ht="14.65" customHeight="1" x14ac:dyDescent="0.25">
      <c r="A397" s="7" t="str">
        <f>_xlfn.XLOOKUP(LabLookup[[#This Row],[TopicID]],TopicLookup[TopicID],TopicLookup[SyllabusSubject])</f>
        <v>Physics</v>
      </c>
      <c r="B397" s="5">
        <f>_xlfn.XLOOKUP(LabLookup[[#This Row],[TopicID]],TopicLookup[TopicID],TopicLookup[SyllabusKeyStage])</f>
        <v>4</v>
      </c>
      <c r="C397" s="1" t="str">
        <f>_xlfn.XLOOKUP(LabLookup[[#This Row],[TopicID]],topics!I:I,topics!D:D)</f>
        <v>KS4.Physics</v>
      </c>
      <c r="D397" s="1" t="str">
        <f>_xlfn.XLOOKUP(LabLookup[[#This Row],[TopicID]],topics!I:I,topics!E:E)</f>
        <v>Y11.Physics</v>
      </c>
      <c r="E397" s="4" t="s">
        <v>90</v>
      </c>
      <c r="F397" s="3" t="s">
        <v>10</v>
      </c>
      <c r="G397" s="3">
        <v>15</v>
      </c>
      <c r="H397" s="3">
        <v>3</v>
      </c>
      <c r="I397" s="5">
        <v>1</v>
      </c>
      <c r="J397"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P15</v>
      </c>
      <c r="K397"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P15.3</v>
      </c>
      <c r="L397"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P15.3.1</v>
      </c>
      <c r="M397" s="4" t="str">
        <f>IF(ISERROR(_xlfn.XLOOKUP(LabLookup[[#This Row],[TopicID]],TopicLookup[TopicID],TopicLookup[TopicTitle])),"",_xlfn.XLOOKUP(LabLookup[[#This Row],[TopicID]],TopicLookup[TopicID],TopicLookup[TopicTitle]))</f>
        <v>Forces And Matter</v>
      </c>
      <c r="N397" s="5" t="str">
        <f>IF(ISERROR(_xlfn.XLOOKUP(LabLookup[[#This Row],[LessonID]],LessonLookup[LessonID],LessonLookup[LessonTitle])),"",_xlfn.XLOOKUP(LabLookup[[#This Row],[LessonID]],LessonLookup[LessonID],LessonLookup[LessonTitle]))</f>
        <v>Gas Pressure In Fluids</v>
      </c>
      <c r="O397" s="8"/>
      <c r="P397" s="7"/>
      <c r="Q397" s="4" t="s">
        <v>2884</v>
      </c>
    </row>
    <row r="398" spans="1:17" ht="14.65" customHeight="1" x14ac:dyDescent="0.25">
      <c r="A398" s="7" t="str">
        <f>_xlfn.XLOOKUP(LabLookup[[#This Row],[TopicID]],TopicLookup[TopicID],TopicLookup[SyllabusSubject])</f>
        <v>Physics</v>
      </c>
      <c r="B398" s="5">
        <f>_xlfn.XLOOKUP(LabLookup[[#This Row],[TopicID]],TopicLookup[TopicID],TopicLookup[SyllabusKeyStage])</f>
        <v>4</v>
      </c>
      <c r="C398" s="1" t="str">
        <f>_xlfn.XLOOKUP(LabLookup[[#This Row],[TopicID]],topics!I:I,topics!D:D)</f>
        <v>KS4.Physics</v>
      </c>
      <c r="D398" s="1" t="str">
        <f>_xlfn.XLOOKUP(LabLookup[[#This Row],[TopicID]],topics!I:I,topics!E:E)</f>
        <v>Y11.Physics</v>
      </c>
      <c r="E398" s="4" t="s">
        <v>90</v>
      </c>
      <c r="F398" s="3" t="s">
        <v>10</v>
      </c>
      <c r="G398" s="3">
        <v>15</v>
      </c>
      <c r="H398" s="3">
        <v>4</v>
      </c>
      <c r="I398" s="5">
        <v>1</v>
      </c>
      <c r="J398"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P15</v>
      </c>
      <c r="K398"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P15.4</v>
      </c>
      <c r="L398"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P15.4.1</v>
      </c>
      <c r="M398" s="4" t="str">
        <f>IF(ISERROR(_xlfn.XLOOKUP(LabLookup[[#This Row],[TopicID]],TopicLookup[TopicID],TopicLookup[TopicTitle])),"",_xlfn.XLOOKUP(LabLookup[[#This Row],[TopicID]],TopicLookup[TopicID],TopicLookup[TopicTitle]))</f>
        <v>Forces And Matter</v>
      </c>
      <c r="N398" s="5" t="str">
        <f>IF(ISERROR(_xlfn.XLOOKUP(LabLookup[[#This Row],[LessonID]],LessonLookup[LessonID],LessonLookup[LessonTitle])),"",_xlfn.XLOOKUP(LabLookup[[#This Row],[LessonID]],LessonLookup[LessonID],LessonLookup[LessonTitle]))</f>
        <v>Pressure And Upthrust</v>
      </c>
      <c r="O398" s="8"/>
      <c r="P398" s="7"/>
      <c r="Q398" s="4" t="s">
        <v>2885</v>
      </c>
    </row>
    <row r="399" spans="1:17" ht="14.65" customHeight="1" x14ac:dyDescent="0.25">
      <c r="A399" s="7" t="str">
        <f>_xlfn.XLOOKUP(LabLookup[[#This Row],[TopicID]],TopicLookup[TopicID],TopicLookup[SyllabusSubject])</f>
        <v>Physics</v>
      </c>
      <c r="B399" s="5">
        <f>_xlfn.XLOOKUP(LabLookup[[#This Row],[TopicID]],TopicLookup[TopicID],TopicLookup[SyllabusKeyStage])</f>
        <v>4</v>
      </c>
      <c r="C399" s="1" t="str">
        <f>_xlfn.XLOOKUP(LabLookup[[#This Row],[TopicID]],topics!I:I,topics!D:D)</f>
        <v>KS4.Physics</v>
      </c>
      <c r="D399" s="1" t="str">
        <f>_xlfn.XLOOKUP(LabLookup[[#This Row],[TopicID]],topics!I:I,topics!E:E)</f>
        <v>Y11.Physics</v>
      </c>
      <c r="E399" s="4" t="s">
        <v>90</v>
      </c>
      <c r="F399" s="3" t="s">
        <v>10</v>
      </c>
      <c r="G399" s="3">
        <v>15</v>
      </c>
      <c r="H399" s="3">
        <v>5</v>
      </c>
      <c r="I399" s="5">
        <v>1</v>
      </c>
      <c r="J399"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P15</v>
      </c>
      <c r="K399"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P15.5</v>
      </c>
      <c r="L399"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P15.5.1</v>
      </c>
      <c r="M399" s="4" t="str">
        <f>IF(ISERROR(_xlfn.XLOOKUP(LabLookup[[#This Row],[TopicID]],TopicLookup[TopicID],TopicLookup[TopicTitle])),"",_xlfn.XLOOKUP(LabLookup[[#This Row],[TopicID]],TopicLookup[TopicID],TopicLookup[TopicTitle]))</f>
        <v>Forces And Matter</v>
      </c>
      <c r="N399" s="5" t="str">
        <f>IF(ISERROR(_xlfn.XLOOKUP(LabLookup[[#This Row],[LessonID]],LessonLookup[LessonID],LessonLookup[LessonTitle])),"",_xlfn.XLOOKUP(LabLookup[[#This Row],[LessonID]],LessonLookup[LessonID],LessonLookup[LessonTitle]))</f>
        <v/>
      </c>
      <c r="O399" s="8"/>
      <c r="P399" s="7"/>
      <c r="Q399" s="4" t="s">
        <v>2886</v>
      </c>
    </row>
    <row r="400" spans="1:17" ht="14.65" customHeight="1" x14ac:dyDescent="0.25">
      <c r="A400" s="7" t="str">
        <f>_xlfn.XLOOKUP(LabLookup[[#This Row],[TopicID]],TopicLookup[TopicID],TopicLookup[SyllabusSubject])</f>
        <v>Physics</v>
      </c>
      <c r="B400" s="5">
        <f>_xlfn.XLOOKUP(LabLookup[[#This Row],[TopicID]],TopicLookup[TopicID],TopicLookup[SyllabusKeyStage])</f>
        <v>4</v>
      </c>
      <c r="C400" s="1" t="str">
        <f>_xlfn.XLOOKUP(LabLookup[[#This Row],[TopicID]],topics!I:I,topics!D:D)</f>
        <v>KS4.Physics</v>
      </c>
      <c r="D400" s="1" t="str">
        <f>_xlfn.XLOOKUP(LabLookup[[#This Row],[TopicID]],topics!I:I,topics!E:E)</f>
        <v>Y10.Physics</v>
      </c>
      <c r="E400" s="4" t="s">
        <v>90</v>
      </c>
      <c r="F400" s="3" t="s">
        <v>10</v>
      </c>
      <c r="G400" s="3">
        <v>14</v>
      </c>
      <c r="H400" s="3">
        <v>5</v>
      </c>
      <c r="I400" s="5">
        <v>1</v>
      </c>
      <c r="J400"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P14</v>
      </c>
      <c r="K400"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P14.5</v>
      </c>
      <c r="L400"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P14.5.1</v>
      </c>
      <c r="M400" s="4" t="str">
        <f>IF(ISERROR(_xlfn.XLOOKUP(LabLookup[[#This Row],[TopicID]],TopicLookup[TopicID],TopicLookup[TopicTitle])),"",_xlfn.XLOOKUP(LabLookup[[#This Row],[TopicID]],TopicLookup[TopicID],TopicLookup[TopicTitle]))</f>
        <v>Particle Model</v>
      </c>
      <c r="N400" s="5" t="str">
        <f>IF(ISERROR(_xlfn.XLOOKUP(LabLookup[[#This Row],[LessonID]],LessonLookup[LessonID],LessonLookup[LessonTitle])),"",_xlfn.XLOOKUP(LabLookup[[#This Row],[LessonID]],LessonLookup[LessonID],LessonLookup[LessonTitle]))</f>
        <v>Gas Pressure And Volume</v>
      </c>
      <c r="O400" s="8"/>
      <c r="P400" s="7"/>
      <c r="Q400" s="4" t="s">
        <v>2887</v>
      </c>
    </row>
    <row r="401" spans="1:17" ht="14.65" customHeight="1" x14ac:dyDescent="0.25">
      <c r="A401" s="7" t="str">
        <f>_xlfn.XLOOKUP(LabLookup[[#This Row],[TopicID]],TopicLookup[TopicID],TopicLookup[SyllabusSubject])</f>
        <v>Physics</v>
      </c>
      <c r="B401" s="5">
        <f>_xlfn.XLOOKUP(LabLookup[[#This Row],[TopicID]],TopicLookup[TopicID],TopicLookup[SyllabusKeyStage])</f>
        <v>5</v>
      </c>
      <c r="C401" s="1" t="str">
        <f>_xlfn.XLOOKUP(LabLookup[[#This Row],[TopicID]],topics!I:I,topics!D:D)</f>
        <v>KS5.Physics</v>
      </c>
      <c r="D401" s="1" t="str">
        <f>_xlfn.XLOOKUP(LabLookup[[#This Row],[TopicID]],topics!I:I,topics!E:E)</f>
        <v>KS5.Physics.Core</v>
      </c>
      <c r="E401" s="4" t="s">
        <v>25</v>
      </c>
      <c r="F401" s="3" t="s">
        <v>10</v>
      </c>
      <c r="G401" s="3">
        <v>1</v>
      </c>
      <c r="H401" s="3">
        <v>1</v>
      </c>
      <c r="I401" s="5">
        <v>1</v>
      </c>
      <c r="J401"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AP.1</v>
      </c>
      <c r="K401"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AP.1.1</v>
      </c>
      <c r="L401"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AP.1.1.1</v>
      </c>
      <c r="M401" s="4" t="str">
        <f>IF(ISERROR(_xlfn.XLOOKUP(LabLookup[[#This Row],[TopicID]],TopicLookup[TopicID],TopicLookup[TopicTitle])),"",_xlfn.XLOOKUP(LabLookup[[#This Row],[TopicID]],TopicLookup[TopicID],TopicLookup[TopicTitle]))</f>
        <v>Development of practical skills in physics</v>
      </c>
      <c r="N401" s="5" t="str">
        <f>IF(ISERROR(_xlfn.XLOOKUP(LabLookup[[#This Row],[LessonID]],LessonLookup[LessonID],LessonLookup[LessonTitle])),"",_xlfn.XLOOKUP(LabLookup[[#This Row],[LessonID]],LessonLookup[LessonID],LessonLookup[LessonTitle]))</f>
        <v>Null</v>
      </c>
      <c r="O401" s="8"/>
      <c r="P401" s="7"/>
      <c r="Q401" s="4"/>
    </row>
    <row r="402" spans="1:17" ht="14.65" customHeight="1" x14ac:dyDescent="0.25">
      <c r="A402" s="7" t="str">
        <f>_xlfn.XLOOKUP(LabLookup[[#This Row],[TopicID]],TopicLookup[TopicID],TopicLookup[SyllabusSubject])</f>
        <v>Physics</v>
      </c>
      <c r="B402" s="5">
        <f>_xlfn.XLOOKUP(LabLookup[[#This Row],[TopicID]],TopicLookup[TopicID],TopicLookup[SyllabusKeyStage])</f>
        <v>5</v>
      </c>
      <c r="C402" s="1" t="str">
        <f>_xlfn.XLOOKUP(LabLookup[[#This Row],[TopicID]],topics!I:I,topics!D:D)</f>
        <v>KS5.Physics</v>
      </c>
      <c r="D402" s="1" t="str">
        <f>_xlfn.XLOOKUP(LabLookup[[#This Row],[TopicID]],topics!I:I,topics!E:E)</f>
        <v>KS5.Physics.Core</v>
      </c>
      <c r="E402" s="4" t="s">
        <v>25</v>
      </c>
      <c r="F402" s="3" t="s">
        <v>10</v>
      </c>
      <c r="G402" s="3">
        <v>2</v>
      </c>
      <c r="H402" s="3">
        <v>1</v>
      </c>
      <c r="I402" s="5">
        <v>1</v>
      </c>
      <c r="J402"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AP.2</v>
      </c>
      <c r="K402"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AP.2.1</v>
      </c>
      <c r="L402"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AP.2.1.1</v>
      </c>
      <c r="M402" s="4" t="str">
        <f>IF(ISERROR(_xlfn.XLOOKUP(LabLookup[[#This Row],[TopicID]],TopicLookup[TopicID],TopicLookup[TopicTitle])),"",_xlfn.XLOOKUP(LabLookup[[#This Row],[TopicID]],TopicLookup[TopicID],TopicLookup[TopicTitle]))</f>
        <v>Foundations of physics</v>
      </c>
      <c r="N402" s="5" t="str">
        <f>IF(ISERROR(_xlfn.XLOOKUP(LabLookup[[#This Row],[LessonID]],LessonLookup[LessonID],LessonLookup[LessonTitle])),"",_xlfn.XLOOKUP(LabLookup[[#This Row],[LessonID]],LessonLookup[LessonID],LessonLookup[LessonTitle]))</f>
        <v>Null</v>
      </c>
      <c r="O402" s="8"/>
      <c r="P402" s="7"/>
      <c r="Q402" s="4"/>
    </row>
    <row r="403" spans="1:17" ht="14.65" customHeight="1" x14ac:dyDescent="0.25">
      <c r="A403" s="7" t="str">
        <f>_xlfn.XLOOKUP(LabLookup[[#This Row],[TopicID]],TopicLookup[TopicID],TopicLookup[SyllabusSubject])</f>
        <v>Physics</v>
      </c>
      <c r="B403" s="5">
        <f>_xlfn.XLOOKUP(LabLookup[[#This Row],[TopicID]],TopicLookup[TopicID],TopicLookup[SyllabusKeyStage])</f>
        <v>5</v>
      </c>
      <c r="C403" s="1" t="str">
        <f>_xlfn.XLOOKUP(LabLookup[[#This Row],[TopicID]],topics!I:I,topics!D:D)</f>
        <v>KS5.Physics</v>
      </c>
      <c r="D403" s="1" t="str">
        <f>_xlfn.XLOOKUP(LabLookup[[#This Row],[TopicID]],topics!I:I,topics!E:E)</f>
        <v>Y12.Physics</v>
      </c>
      <c r="E403" s="4" t="s">
        <v>25</v>
      </c>
      <c r="F403" s="3" t="s">
        <v>10</v>
      </c>
      <c r="G403" s="3">
        <v>3</v>
      </c>
      <c r="H403" s="3">
        <v>1</v>
      </c>
      <c r="I403" s="5">
        <v>1</v>
      </c>
      <c r="J403"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AP.3</v>
      </c>
      <c r="K403"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AP.3.1</v>
      </c>
      <c r="L403"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AP.3.1.1</v>
      </c>
      <c r="M403" s="4" t="str">
        <f>IF(ISERROR(_xlfn.XLOOKUP(LabLookup[[#This Row],[TopicID]],TopicLookup[TopicID],TopicLookup[TopicTitle])),"",_xlfn.XLOOKUP(LabLookup[[#This Row],[TopicID]],TopicLookup[TopicID],TopicLookup[TopicTitle]))</f>
        <v>Motion</v>
      </c>
      <c r="N403" s="5" t="str">
        <f>IF(ISERROR(_xlfn.XLOOKUP(LabLookup[[#This Row],[LessonID]],LessonLookup[LessonID],LessonLookup[LessonTitle])),"",_xlfn.XLOOKUP(LabLookup[[#This Row],[LessonID]],LessonLookup[LessonID],LessonLookup[LessonTitle]))</f>
        <v>Null</v>
      </c>
      <c r="O403" s="8"/>
      <c r="P403" s="7"/>
      <c r="Q403" s="4"/>
    </row>
    <row r="404" spans="1:17" ht="14.65" customHeight="1" x14ac:dyDescent="0.25">
      <c r="A404" s="7" t="str">
        <f>_xlfn.XLOOKUP(LabLookup[[#This Row],[TopicID]],TopicLookup[TopicID],TopicLookup[SyllabusSubject])</f>
        <v>Physics</v>
      </c>
      <c r="B404" s="5">
        <f>_xlfn.XLOOKUP(LabLookup[[#This Row],[TopicID]],TopicLookup[TopicID],TopicLookup[SyllabusKeyStage])</f>
        <v>5</v>
      </c>
      <c r="C404" s="1" t="str">
        <f>_xlfn.XLOOKUP(LabLookup[[#This Row],[TopicID]],topics!I:I,topics!D:D)</f>
        <v>KS5.Physics</v>
      </c>
      <c r="D404" s="1" t="str">
        <f>_xlfn.XLOOKUP(LabLookup[[#This Row],[TopicID]],topics!I:I,topics!E:E)</f>
        <v>Y12.Physics</v>
      </c>
      <c r="E404" s="4" t="s">
        <v>25</v>
      </c>
      <c r="F404" s="3" t="s">
        <v>10</v>
      </c>
      <c r="G404" s="3">
        <v>4</v>
      </c>
      <c r="H404" s="3">
        <v>1</v>
      </c>
      <c r="I404" s="5">
        <v>1</v>
      </c>
      <c r="J404"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AP.4</v>
      </c>
      <c r="K404"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AP.4.1</v>
      </c>
      <c r="L404"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AP.4.1.1</v>
      </c>
      <c r="M404" s="4" t="str">
        <f>IF(ISERROR(_xlfn.XLOOKUP(LabLookup[[#This Row],[TopicID]],TopicLookup[TopicID],TopicLookup[TopicTitle])),"",_xlfn.XLOOKUP(LabLookup[[#This Row],[TopicID]],TopicLookup[TopicID],TopicLookup[TopicTitle]))</f>
        <v>Forces</v>
      </c>
      <c r="N404" s="5" t="str">
        <f>IF(ISERROR(_xlfn.XLOOKUP(LabLookup[[#This Row],[LessonID]],LessonLookup[LessonID],LessonLookup[LessonTitle])),"",_xlfn.XLOOKUP(LabLookup[[#This Row],[LessonID]],LessonLookup[LessonID],LessonLookup[LessonTitle]))</f>
        <v>Null</v>
      </c>
      <c r="O404" s="8"/>
      <c r="P404" s="7"/>
      <c r="Q404" s="4"/>
    </row>
    <row r="405" spans="1:17" ht="14.65" customHeight="1" x14ac:dyDescent="0.25">
      <c r="A405" s="7" t="str">
        <f>_xlfn.XLOOKUP(LabLookup[[#This Row],[TopicID]],TopicLookup[TopicID],TopicLookup[SyllabusSubject])</f>
        <v>Physics</v>
      </c>
      <c r="B405" s="5">
        <f>_xlfn.XLOOKUP(LabLookup[[#This Row],[TopicID]],TopicLookup[TopicID],TopicLookup[SyllabusKeyStage])</f>
        <v>5</v>
      </c>
      <c r="C405" s="1" t="str">
        <f>_xlfn.XLOOKUP(LabLookup[[#This Row],[TopicID]],topics!I:I,topics!D:D)</f>
        <v>KS5.Physics</v>
      </c>
      <c r="D405" s="1" t="str">
        <f>_xlfn.XLOOKUP(LabLookup[[#This Row],[TopicID]],topics!I:I,topics!E:E)</f>
        <v>Y12.Physics</v>
      </c>
      <c r="E405" s="4" t="s">
        <v>25</v>
      </c>
      <c r="F405" s="3" t="s">
        <v>10</v>
      </c>
      <c r="G405" s="3">
        <v>5</v>
      </c>
      <c r="H405" s="3">
        <v>1</v>
      </c>
      <c r="I405" s="5">
        <v>1</v>
      </c>
      <c r="J405"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AP.5</v>
      </c>
      <c r="K405"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AP.5.1</v>
      </c>
      <c r="L405"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AP.5.1.1</v>
      </c>
      <c r="M405" s="4" t="str">
        <f>IF(ISERROR(_xlfn.XLOOKUP(LabLookup[[#This Row],[TopicID]],TopicLookup[TopicID],TopicLookup[TopicTitle])),"",_xlfn.XLOOKUP(LabLookup[[#This Row],[TopicID]],TopicLookup[TopicID],TopicLookup[TopicTitle]))</f>
        <v>Work, Energy and Power</v>
      </c>
      <c r="N405" s="5" t="str">
        <f>IF(ISERROR(_xlfn.XLOOKUP(LabLookup[[#This Row],[LessonID]],LessonLookup[LessonID],LessonLookup[LessonTitle])),"",_xlfn.XLOOKUP(LabLookup[[#This Row],[LessonID]],LessonLookup[LessonID],LessonLookup[LessonTitle]))</f>
        <v>Null</v>
      </c>
      <c r="O405" s="8"/>
      <c r="P405" s="7"/>
      <c r="Q405" s="4"/>
    </row>
    <row r="406" spans="1:17" ht="14.65" customHeight="1" x14ac:dyDescent="0.25">
      <c r="A406" s="7" t="str">
        <f>_xlfn.XLOOKUP(LabLookup[[#This Row],[TopicID]],TopicLookup[TopicID],TopicLookup[SyllabusSubject])</f>
        <v>Physics</v>
      </c>
      <c r="B406" s="5">
        <f>_xlfn.XLOOKUP(LabLookup[[#This Row],[TopicID]],TopicLookup[TopicID],TopicLookup[SyllabusKeyStage])</f>
        <v>5</v>
      </c>
      <c r="C406" s="1" t="str">
        <f>_xlfn.XLOOKUP(LabLookup[[#This Row],[TopicID]],topics!I:I,topics!D:D)</f>
        <v>KS5.Physics</v>
      </c>
      <c r="D406" s="1" t="str">
        <f>_xlfn.XLOOKUP(LabLookup[[#This Row],[TopicID]],topics!I:I,topics!E:E)</f>
        <v>Y12.Physics</v>
      </c>
      <c r="E406" s="4" t="s">
        <v>25</v>
      </c>
      <c r="F406" s="3" t="s">
        <v>10</v>
      </c>
      <c r="G406" s="3">
        <v>6</v>
      </c>
      <c r="H406" s="3">
        <v>1</v>
      </c>
      <c r="I406" s="5">
        <v>1</v>
      </c>
      <c r="J406"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AP.6</v>
      </c>
      <c r="K406"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AP.6.1</v>
      </c>
      <c r="L406"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AP.6.1.1</v>
      </c>
      <c r="M406" s="4" t="str">
        <f>IF(ISERROR(_xlfn.XLOOKUP(LabLookup[[#This Row],[TopicID]],TopicLookup[TopicID],TopicLookup[TopicTitle])),"",_xlfn.XLOOKUP(LabLookup[[#This Row],[TopicID]],TopicLookup[TopicID],TopicLookup[TopicTitle]))</f>
        <v>Materials</v>
      </c>
      <c r="N406" s="5" t="str">
        <f>IF(ISERROR(_xlfn.XLOOKUP(LabLookup[[#This Row],[LessonID]],LessonLookup[LessonID],LessonLookup[LessonTitle])),"",_xlfn.XLOOKUP(LabLookup[[#This Row],[LessonID]],LessonLookup[LessonID],LessonLookup[LessonTitle]))</f>
        <v>Null</v>
      </c>
      <c r="O406" s="8"/>
      <c r="P406" s="7"/>
      <c r="Q406" s="4" t="s">
        <v>2888</v>
      </c>
    </row>
    <row r="407" spans="1:17" ht="14.65" customHeight="1" x14ac:dyDescent="0.25">
      <c r="A407" s="7" t="str">
        <f>_xlfn.XLOOKUP(LabLookup[[#This Row],[TopicID]],TopicLookup[TopicID],TopicLookup[SyllabusSubject])</f>
        <v>Physics</v>
      </c>
      <c r="B407" s="5">
        <f>_xlfn.XLOOKUP(LabLookup[[#This Row],[TopicID]],TopicLookup[TopicID],TopicLookup[SyllabusKeyStage])</f>
        <v>5</v>
      </c>
      <c r="C407" s="1" t="str">
        <f>_xlfn.XLOOKUP(LabLookup[[#This Row],[TopicID]],topics!I:I,topics!D:D)</f>
        <v>KS5.Physics</v>
      </c>
      <c r="D407" s="1" t="str">
        <f>_xlfn.XLOOKUP(LabLookup[[#This Row],[TopicID]],topics!I:I,topics!E:E)</f>
        <v>Y12.Physics</v>
      </c>
      <c r="E407" s="4" t="s">
        <v>25</v>
      </c>
      <c r="F407" s="3" t="s">
        <v>10</v>
      </c>
      <c r="G407" s="3">
        <v>6</v>
      </c>
      <c r="H407" s="3">
        <v>2</v>
      </c>
      <c r="I407" s="5">
        <v>1</v>
      </c>
      <c r="J407"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AP.6</v>
      </c>
      <c r="K407"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AP.6.2</v>
      </c>
      <c r="L407"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AP.6.2.1</v>
      </c>
      <c r="M407" s="4" t="str">
        <f>IF(ISERROR(_xlfn.XLOOKUP(LabLookup[[#This Row],[TopicID]],TopicLookup[TopicID],TopicLookup[TopicTitle])),"",_xlfn.XLOOKUP(LabLookup[[#This Row],[TopicID]],TopicLookup[TopicID],TopicLookup[TopicTitle]))</f>
        <v>Materials</v>
      </c>
      <c r="N407" s="5" t="str">
        <f>IF(ISERROR(_xlfn.XLOOKUP(LabLookup[[#This Row],[LessonID]],LessonLookup[LessonID],LessonLookup[LessonTitle])),"",_xlfn.XLOOKUP(LabLookup[[#This Row],[LessonID]],LessonLookup[LessonID],LessonLookup[LessonTitle]))</f>
        <v/>
      </c>
      <c r="O407" s="8"/>
      <c r="P407" s="7"/>
      <c r="Q407" s="4" t="s">
        <v>2889</v>
      </c>
    </row>
    <row r="408" spans="1:17" ht="14.65" customHeight="1" x14ac:dyDescent="0.25">
      <c r="A408" s="7" t="str">
        <f>_xlfn.XLOOKUP(LabLookup[[#This Row],[TopicID]],TopicLookup[TopicID],TopicLookup[SyllabusSubject])</f>
        <v>Physics</v>
      </c>
      <c r="B408" s="5">
        <f>_xlfn.XLOOKUP(LabLookup[[#This Row],[TopicID]],TopicLookup[TopicID],TopicLookup[SyllabusKeyStage])</f>
        <v>5</v>
      </c>
      <c r="C408" s="1" t="str">
        <f>_xlfn.XLOOKUP(LabLookup[[#This Row],[TopicID]],topics!I:I,topics!D:D)</f>
        <v>KS5.Physics</v>
      </c>
      <c r="D408" s="1" t="str">
        <f>_xlfn.XLOOKUP(LabLookup[[#This Row],[TopicID]],topics!I:I,topics!E:E)</f>
        <v>Y12.Physics</v>
      </c>
      <c r="E408" s="4" t="s">
        <v>25</v>
      </c>
      <c r="F408" s="3" t="s">
        <v>10</v>
      </c>
      <c r="G408" s="3">
        <v>6</v>
      </c>
      <c r="H408" s="3">
        <v>3</v>
      </c>
      <c r="I408" s="5">
        <v>1</v>
      </c>
      <c r="J408"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AP.6</v>
      </c>
      <c r="K408"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AP.6.3</v>
      </c>
      <c r="L408"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AP.6.3.1</v>
      </c>
      <c r="M408" s="4" t="str">
        <f>IF(ISERROR(_xlfn.XLOOKUP(LabLookup[[#This Row],[TopicID]],TopicLookup[TopicID],TopicLookup[TopicTitle])),"",_xlfn.XLOOKUP(LabLookup[[#This Row],[TopicID]],TopicLookup[TopicID],TopicLookup[TopicTitle]))</f>
        <v>Materials</v>
      </c>
      <c r="N408" s="5" t="str">
        <f>IF(ISERROR(_xlfn.XLOOKUP(LabLookup[[#This Row],[LessonID]],LessonLookup[LessonID],LessonLookup[LessonTitle])),"",_xlfn.XLOOKUP(LabLookup[[#This Row],[LessonID]],LessonLookup[LessonID],LessonLookup[LessonTitle]))</f>
        <v/>
      </c>
      <c r="O408" s="8"/>
      <c r="P408" s="7"/>
      <c r="Q408" s="4" t="s">
        <v>2890</v>
      </c>
    </row>
    <row r="409" spans="1:17" ht="14.65" customHeight="1" x14ac:dyDescent="0.25">
      <c r="A409" s="7" t="str">
        <f>_xlfn.XLOOKUP(LabLookup[[#This Row],[TopicID]],TopicLookup[TopicID],TopicLookup[SyllabusSubject])</f>
        <v>Physics</v>
      </c>
      <c r="B409" s="5">
        <f>_xlfn.XLOOKUP(LabLookup[[#This Row],[TopicID]],TopicLookup[TopicID],TopicLookup[SyllabusKeyStage])</f>
        <v>5</v>
      </c>
      <c r="C409" s="1" t="str">
        <f>_xlfn.XLOOKUP(LabLookup[[#This Row],[TopicID]],topics!I:I,topics!D:D)</f>
        <v>KS5.Physics</v>
      </c>
      <c r="D409" s="1" t="str">
        <f>_xlfn.XLOOKUP(LabLookup[[#This Row],[TopicID]],topics!I:I,topics!E:E)</f>
        <v>Y12.Physics</v>
      </c>
      <c r="E409" s="4" t="s">
        <v>25</v>
      </c>
      <c r="F409" s="3" t="s">
        <v>10</v>
      </c>
      <c r="G409" s="3">
        <v>6</v>
      </c>
      <c r="H409" s="3">
        <v>4</v>
      </c>
      <c r="I409" s="5">
        <v>1</v>
      </c>
      <c r="J409"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AP.6</v>
      </c>
      <c r="K409"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AP.6.4</v>
      </c>
      <c r="L409"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AP.6.4.1</v>
      </c>
      <c r="M409" s="4" t="str">
        <f>IF(ISERROR(_xlfn.XLOOKUP(LabLookup[[#This Row],[TopicID]],TopicLookup[TopicID],TopicLookup[TopicTitle])),"",_xlfn.XLOOKUP(LabLookup[[#This Row],[TopicID]],TopicLookup[TopicID],TopicLookup[TopicTitle]))</f>
        <v>Materials</v>
      </c>
      <c r="N409" s="5" t="str">
        <f>IF(ISERROR(_xlfn.XLOOKUP(LabLookup[[#This Row],[LessonID]],LessonLookup[LessonID],LessonLookup[LessonTitle])),"",_xlfn.XLOOKUP(LabLookup[[#This Row],[LessonID]],LessonLookup[LessonID],LessonLookup[LessonTitle]))</f>
        <v/>
      </c>
      <c r="O409" s="8"/>
      <c r="P409" s="7"/>
      <c r="Q409" s="4" t="s">
        <v>2891</v>
      </c>
    </row>
    <row r="410" spans="1:17" ht="14.65" customHeight="1" x14ac:dyDescent="0.25">
      <c r="A410" s="7" t="str">
        <f>_xlfn.XLOOKUP(LabLookup[[#This Row],[TopicID]],TopicLookup[TopicID],TopicLookup[SyllabusSubject])</f>
        <v>Physics</v>
      </c>
      <c r="B410" s="5">
        <f>_xlfn.XLOOKUP(LabLookup[[#This Row],[TopicID]],TopicLookup[TopicID],TopicLookup[SyllabusKeyStage])</f>
        <v>5</v>
      </c>
      <c r="C410" s="1" t="str">
        <f>_xlfn.XLOOKUP(LabLookup[[#This Row],[TopicID]],topics!I:I,topics!D:D)</f>
        <v>KS5.Physics</v>
      </c>
      <c r="D410" s="1" t="str">
        <f>_xlfn.XLOOKUP(LabLookup[[#This Row],[TopicID]],topics!I:I,topics!E:E)</f>
        <v>Y12.Physics</v>
      </c>
      <c r="E410" s="4" t="s">
        <v>25</v>
      </c>
      <c r="F410" s="3" t="s">
        <v>10</v>
      </c>
      <c r="G410" s="3">
        <v>6</v>
      </c>
      <c r="H410" s="3">
        <v>5</v>
      </c>
      <c r="I410" s="5">
        <v>1</v>
      </c>
      <c r="J410"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AP.6</v>
      </c>
      <c r="K410"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AP.6.5</v>
      </c>
      <c r="L410"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AP.6.5.1</v>
      </c>
      <c r="M410" s="4" t="str">
        <f>IF(ISERROR(_xlfn.XLOOKUP(LabLookup[[#This Row],[TopicID]],TopicLookup[TopicID],TopicLookup[TopicTitle])),"",_xlfn.XLOOKUP(LabLookup[[#This Row],[TopicID]],TopicLookup[TopicID],TopicLookup[TopicTitle]))</f>
        <v>Materials</v>
      </c>
      <c r="N410" s="5" t="str">
        <f>IF(ISERROR(_xlfn.XLOOKUP(LabLookup[[#This Row],[LessonID]],LessonLookup[LessonID],LessonLookup[LessonTitle])),"",_xlfn.XLOOKUP(LabLookup[[#This Row],[LessonID]],LessonLookup[LessonID],LessonLookup[LessonTitle]))</f>
        <v/>
      </c>
      <c r="O410" s="8"/>
      <c r="P410" s="7"/>
      <c r="Q410" s="4" t="s">
        <v>2892</v>
      </c>
    </row>
    <row r="411" spans="1:17" ht="14.65" customHeight="1" x14ac:dyDescent="0.25">
      <c r="A411" s="7" t="str">
        <f>_xlfn.XLOOKUP(LabLookup[[#This Row],[TopicID]],TopicLookup[TopicID],TopicLookup[SyllabusSubject])</f>
        <v>Physics</v>
      </c>
      <c r="B411" s="5">
        <f>_xlfn.XLOOKUP(LabLookup[[#This Row],[TopicID]],TopicLookup[TopicID],TopicLookup[SyllabusKeyStage])</f>
        <v>5</v>
      </c>
      <c r="C411" s="1" t="str">
        <f>_xlfn.XLOOKUP(LabLookup[[#This Row],[TopicID]],topics!I:I,topics!D:D)</f>
        <v>KS5.Physics</v>
      </c>
      <c r="D411" s="1" t="str">
        <f>_xlfn.XLOOKUP(LabLookup[[#This Row],[TopicID]],topics!I:I,topics!E:E)</f>
        <v>Y12.Physics</v>
      </c>
      <c r="E411" s="4" t="s">
        <v>25</v>
      </c>
      <c r="F411" s="3" t="s">
        <v>10</v>
      </c>
      <c r="G411" s="3">
        <v>7</v>
      </c>
      <c r="H411" s="3">
        <v>1</v>
      </c>
      <c r="I411" s="5">
        <v>1</v>
      </c>
      <c r="J411"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AP.7</v>
      </c>
      <c r="K411"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AP.7.1</v>
      </c>
      <c r="L411"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AP.7.1.1</v>
      </c>
      <c r="M411" s="4" t="str">
        <f>IF(ISERROR(_xlfn.XLOOKUP(LabLookup[[#This Row],[TopicID]],TopicLookup[TopicID],TopicLookup[TopicTitle])),"",_xlfn.XLOOKUP(LabLookup[[#This Row],[TopicID]],TopicLookup[TopicID],TopicLookup[TopicTitle]))</f>
        <v>Laws of Motion and Momentum</v>
      </c>
      <c r="N411" s="5" t="str">
        <f>IF(ISERROR(_xlfn.XLOOKUP(LabLookup[[#This Row],[LessonID]],LessonLookup[LessonID],LessonLookup[LessonTitle])),"",_xlfn.XLOOKUP(LabLookup[[#This Row],[LessonID]],LessonLookup[LessonID],LessonLookup[LessonTitle]))</f>
        <v>Null</v>
      </c>
      <c r="O411" s="8"/>
      <c r="P411" s="7"/>
      <c r="Q411" s="4" t="s">
        <v>2893</v>
      </c>
    </row>
    <row r="412" spans="1:17" ht="14.65" customHeight="1" x14ac:dyDescent="0.25">
      <c r="A412" s="7" t="str">
        <f>_xlfn.XLOOKUP(LabLookup[[#This Row],[TopicID]],TopicLookup[TopicID],TopicLookup[SyllabusSubject])</f>
        <v>Physics</v>
      </c>
      <c r="B412" s="5">
        <f>_xlfn.XLOOKUP(LabLookup[[#This Row],[TopicID]],TopicLookup[TopicID],TopicLookup[SyllabusKeyStage])</f>
        <v>5</v>
      </c>
      <c r="C412" s="1" t="str">
        <f>_xlfn.XLOOKUP(LabLookup[[#This Row],[TopicID]],topics!I:I,topics!D:D)</f>
        <v>KS5.Physics</v>
      </c>
      <c r="D412" s="1" t="str">
        <f>_xlfn.XLOOKUP(LabLookup[[#This Row],[TopicID]],topics!I:I,topics!E:E)</f>
        <v>Y12.Physics</v>
      </c>
      <c r="E412" s="4" t="s">
        <v>25</v>
      </c>
      <c r="F412" s="3" t="s">
        <v>10</v>
      </c>
      <c r="G412" s="3">
        <v>7</v>
      </c>
      <c r="H412" s="3">
        <v>2</v>
      </c>
      <c r="I412" s="5">
        <v>1</v>
      </c>
      <c r="J412"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AP.7</v>
      </c>
      <c r="K412"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AP.7.2</v>
      </c>
      <c r="L412"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AP.7.2.1</v>
      </c>
      <c r="M412" s="4" t="str">
        <f>IF(ISERROR(_xlfn.XLOOKUP(LabLookup[[#This Row],[TopicID]],TopicLookup[TopicID],TopicLookup[TopicTitle])),"",_xlfn.XLOOKUP(LabLookup[[#This Row],[TopicID]],TopicLookup[TopicID],TopicLookup[TopicTitle]))</f>
        <v>Laws of Motion and Momentum</v>
      </c>
      <c r="N412" s="5" t="str">
        <f>IF(ISERROR(_xlfn.XLOOKUP(LabLookup[[#This Row],[LessonID]],LessonLookup[LessonID],LessonLookup[LessonTitle])),"",_xlfn.XLOOKUP(LabLookup[[#This Row],[LessonID]],LessonLookup[LessonID],LessonLookup[LessonTitle]))</f>
        <v/>
      </c>
      <c r="O412" s="8"/>
      <c r="P412" s="7"/>
      <c r="Q412" s="4" t="s">
        <v>2894</v>
      </c>
    </row>
    <row r="413" spans="1:17" ht="14.65" customHeight="1" x14ac:dyDescent="0.25">
      <c r="A413" s="7" t="str">
        <f>_xlfn.XLOOKUP(LabLookup[[#This Row],[TopicID]],TopicLookup[TopicID],TopicLookup[SyllabusSubject])</f>
        <v>Physics</v>
      </c>
      <c r="B413" s="5">
        <f>_xlfn.XLOOKUP(LabLookup[[#This Row],[TopicID]],TopicLookup[TopicID],TopicLookup[SyllabusKeyStage])</f>
        <v>5</v>
      </c>
      <c r="C413" s="1" t="str">
        <f>_xlfn.XLOOKUP(LabLookup[[#This Row],[TopicID]],topics!I:I,topics!D:D)</f>
        <v>KS5.Physics</v>
      </c>
      <c r="D413" s="1" t="str">
        <f>_xlfn.XLOOKUP(LabLookup[[#This Row],[TopicID]],topics!I:I,topics!E:E)</f>
        <v>Y12.Physics</v>
      </c>
      <c r="E413" s="4" t="s">
        <v>25</v>
      </c>
      <c r="F413" s="3" t="s">
        <v>10</v>
      </c>
      <c r="G413" s="3">
        <v>7</v>
      </c>
      <c r="H413" s="3">
        <v>3</v>
      </c>
      <c r="I413" s="5">
        <v>1</v>
      </c>
      <c r="J413"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AP.7</v>
      </c>
      <c r="K413"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AP.7.3</v>
      </c>
      <c r="L413"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AP.7.3.1</v>
      </c>
      <c r="M413" s="4" t="str">
        <f>IF(ISERROR(_xlfn.XLOOKUP(LabLookup[[#This Row],[TopicID]],TopicLookup[TopicID],TopicLookup[TopicTitle])),"",_xlfn.XLOOKUP(LabLookup[[#This Row],[TopicID]],TopicLookup[TopicID],TopicLookup[TopicTitle]))</f>
        <v>Laws of Motion and Momentum</v>
      </c>
      <c r="N413" s="5" t="str">
        <f>IF(ISERROR(_xlfn.XLOOKUP(LabLookup[[#This Row],[LessonID]],LessonLookup[LessonID],LessonLookup[LessonTitle])),"",_xlfn.XLOOKUP(LabLookup[[#This Row],[LessonID]],LessonLookup[LessonID],LessonLookup[LessonTitle]))</f>
        <v/>
      </c>
      <c r="O413" s="8"/>
      <c r="P413" s="7"/>
      <c r="Q413" s="4" t="s">
        <v>2895</v>
      </c>
    </row>
    <row r="414" spans="1:17" ht="14.65" customHeight="1" x14ac:dyDescent="0.25">
      <c r="A414" s="7" t="str">
        <f>_xlfn.XLOOKUP(LabLookup[[#This Row],[TopicID]],TopicLookup[TopicID],TopicLookup[SyllabusSubject])</f>
        <v>Physics</v>
      </c>
      <c r="B414" s="5">
        <f>_xlfn.XLOOKUP(LabLookup[[#This Row],[TopicID]],TopicLookup[TopicID],TopicLookup[SyllabusKeyStage])</f>
        <v>5</v>
      </c>
      <c r="C414" s="1" t="str">
        <f>_xlfn.XLOOKUP(LabLookup[[#This Row],[TopicID]],topics!I:I,topics!D:D)</f>
        <v>KS5.Physics</v>
      </c>
      <c r="D414" s="1" t="str">
        <f>_xlfn.XLOOKUP(LabLookup[[#This Row],[TopicID]],topics!I:I,topics!E:E)</f>
        <v>Y12.Physics</v>
      </c>
      <c r="E414" s="4" t="s">
        <v>25</v>
      </c>
      <c r="F414" s="3" t="s">
        <v>10</v>
      </c>
      <c r="G414" s="3">
        <v>7</v>
      </c>
      <c r="H414" s="3">
        <v>4</v>
      </c>
      <c r="I414" s="5">
        <v>1</v>
      </c>
      <c r="J414"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AP.7</v>
      </c>
      <c r="K414"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AP.7.4</v>
      </c>
      <c r="L414"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AP.7.4.1</v>
      </c>
      <c r="M414" s="4" t="str">
        <f>IF(ISERROR(_xlfn.XLOOKUP(LabLookup[[#This Row],[TopicID]],TopicLookup[TopicID],TopicLookup[TopicTitle])),"",_xlfn.XLOOKUP(LabLookup[[#This Row],[TopicID]],TopicLookup[TopicID],TopicLookup[TopicTitle]))</f>
        <v>Laws of Motion and Momentum</v>
      </c>
      <c r="N414" s="5" t="str">
        <f>IF(ISERROR(_xlfn.XLOOKUP(LabLookup[[#This Row],[LessonID]],LessonLookup[LessonID],LessonLookup[LessonTitle])),"",_xlfn.XLOOKUP(LabLookup[[#This Row],[LessonID]],LessonLookup[LessonID],LessonLookup[LessonTitle]))</f>
        <v/>
      </c>
      <c r="O414" s="8"/>
      <c r="P414" s="7"/>
      <c r="Q414" s="4" t="s">
        <v>2896</v>
      </c>
    </row>
    <row r="415" spans="1:17" ht="14.65" customHeight="1" x14ac:dyDescent="0.25">
      <c r="A415" s="7" t="str">
        <f>_xlfn.XLOOKUP(LabLookup[[#This Row],[TopicID]],TopicLookup[TopicID],TopicLookup[SyllabusSubject])</f>
        <v>Physics</v>
      </c>
      <c r="B415" s="5">
        <f>_xlfn.XLOOKUP(LabLookup[[#This Row],[TopicID]],TopicLookup[TopicID],TopicLookup[SyllabusKeyStage])</f>
        <v>5</v>
      </c>
      <c r="C415" s="1" t="str">
        <f>_xlfn.XLOOKUP(LabLookup[[#This Row],[TopicID]],topics!I:I,topics!D:D)</f>
        <v>KS5.Physics</v>
      </c>
      <c r="D415" s="1" t="str">
        <f>_xlfn.XLOOKUP(LabLookup[[#This Row],[TopicID]],topics!I:I,topics!E:E)</f>
        <v>Y12.Physics</v>
      </c>
      <c r="E415" s="4" t="s">
        <v>25</v>
      </c>
      <c r="F415" s="3" t="s">
        <v>10</v>
      </c>
      <c r="G415" s="3">
        <v>7</v>
      </c>
      <c r="H415" s="3">
        <v>5</v>
      </c>
      <c r="I415" s="5">
        <v>1</v>
      </c>
      <c r="J415"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AP.7</v>
      </c>
      <c r="K415"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AP.7.5</v>
      </c>
      <c r="L415"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AP.7.5.1</v>
      </c>
      <c r="M415" s="4" t="str">
        <f>IF(ISERROR(_xlfn.XLOOKUP(LabLookup[[#This Row],[TopicID]],TopicLookup[TopicID],TopicLookup[TopicTitle])),"",_xlfn.XLOOKUP(LabLookup[[#This Row],[TopicID]],TopicLookup[TopicID],TopicLookup[TopicTitle]))</f>
        <v>Laws of Motion and Momentum</v>
      </c>
      <c r="N415" s="5" t="str">
        <f>IF(ISERROR(_xlfn.XLOOKUP(LabLookup[[#This Row],[LessonID]],LessonLookup[LessonID],LessonLookup[LessonTitle])),"",_xlfn.XLOOKUP(LabLookup[[#This Row],[LessonID]],LessonLookup[LessonID],LessonLookup[LessonTitle]))</f>
        <v/>
      </c>
      <c r="O415" s="8"/>
      <c r="P415" s="7"/>
      <c r="Q415" s="4" t="s">
        <v>2897</v>
      </c>
    </row>
    <row r="416" spans="1:17" ht="14.65" customHeight="1" x14ac:dyDescent="0.25">
      <c r="A416" s="7" t="str">
        <f>_xlfn.XLOOKUP(LabLookup[[#This Row],[TopicID]],TopicLookup[TopicID],TopicLookup[SyllabusSubject])</f>
        <v>Physics</v>
      </c>
      <c r="B416" s="5">
        <f>_xlfn.XLOOKUP(LabLookup[[#This Row],[TopicID]],TopicLookup[TopicID],TopicLookup[SyllabusKeyStage])</f>
        <v>5</v>
      </c>
      <c r="C416" s="1" t="str">
        <f>_xlfn.XLOOKUP(LabLookup[[#This Row],[TopicID]],topics!I:I,topics!D:D)</f>
        <v>KS5.Physics</v>
      </c>
      <c r="D416" s="1" t="str">
        <f>_xlfn.XLOOKUP(LabLookup[[#This Row],[TopicID]],topics!I:I,topics!E:E)</f>
        <v>Y12.Physics</v>
      </c>
      <c r="E416" s="4" t="s">
        <v>25</v>
      </c>
      <c r="F416" s="3" t="s">
        <v>10</v>
      </c>
      <c r="G416" s="3">
        <v>7</v>
      </c>
      <c r="H416" s="3">
        <v>6</v>
      </c>
      <c r="I416" s="5">
        <v>1</v>
      </c>
      <c r="J416"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AP.7</v>
      </c>
      <c r="K416"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AP.7.6</v>
      </c>
      <c r="L416"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AP.7.6.1</v>
      </c>
      <c r="M416" s="4" t="str">
        <f>IF(ISERROR(_xlfn.XLOOKUP(LabLookup[[#This Row],[TopicID]],TopicLookup[TopicID],TopicLookup[TopicTitle])),"",_xlfn.XLOOKUP(LabLookup[[#This Row],[TopicID]],TopicLookup[TopicID],TopicLookup[TopicTitle]))</f>
        <v>Laws of Motion and Momentum</v>
      </c>
      <c r="N416" s="5" t="str">
        <f>IF(ISERROR(_xlfn.XLOOKUP(LabLookup[[#This Row],[LessonID]],LessonLookup[LessonID],LessonLookup[LessonTitle])),"",_xlfn.XLOOKUP(LabLookup[[#This Row],[LessonID]],LessonLookup[LessonID],LessonLookup[LessonTitle]))</f>
        <v/>
      </c>
      <c r="O416" s="8"/>
      <c r="P416" s="7"/>
      <c r="Q416" s="4" t="s">
        <v>2898</v>
      </c>
    </row>
    <row r="417" spans="1:17" ht="14.65" customHeight="1" x14ac:dyDescent="0.25">
      <c r="A417" s="7" t="str">
        <f>_xlfn.XLOOKUP(LabLookup[[#This Row],[TopicID]],TopicLookup[TopicID],TopicLookup[SyllabusSubject])</f>
        <v>Physics</v>
      </c>
      <c r="B417" s="5">
        <f>_xlfn.XLOOKUP(LabLookup[[#This Row],[TopicID]],TopicLookup[TopicID],TopicLookup[SyllabusKeyStage])</f>
        <v>5</v>
      </c>
      <c r="C417" s="1" t="str">
        <f>_xlfn.XLOOKUP(LabLookup[[#This Row],[TopicID]],topics!I:I,topics!D:D)</f>
        <v>KS5.Physics</v>
      </c>
      <c r="D417" s="1" t="str">
        <f>_xlfn.XLOOKUP(LabLookup[[#This Row],[TopicID]],topics!I:I,topics!E:E)</f>
        <v>Y12.Physics</v>
      </c>
      <c r="E417" s="4" t="s">
        <v>25</v>
      </c>
      <c r="F417" s="3" t="s">
        <v>10</v>
      </c>
      <c r="G417" s="3">
        <v>7</v>
      </c>
      <c r="H417" s="3">
        <v>7</v>
      </c>
      <c r="I417" s="5">
        <v>1</v>
      </c>
      <c r="J417"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AP.7</v>
      </c>
      <c r="K417"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AP.7.7</v>
      </c>
      <c r="L417"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AP.7.7.1</v>
      </c>
      <c r="M417" s="4" t="str">
        <f>IF(ISERROR(_xlfn.XLOOKUP(LabLookup[[#This Row],[TopicID]],TopicLookup[TopicID],TopicLookup[TopicTitle])),"",_xlfn.XLOOKUP(LabLookup[[#This Row],[TopicID]],TopicLookup[TopicID],TopicLookup[TopicTitle]))</f>
        <v>Laws of Motion and Momentum</v>
      </c>
      <c r="N417" s="5" t="str">
        <f>IF(ISERROR(_xlfn.XLOOKUP(LabLookup[[#This Row],[LessonID]],LessonLookup[LessonID],LessonLookup[LessonTitle])),"",_xlfn.XLOOKUP(LabLookup[[#This Row],[LessonID]],LessonLookup[LessonID],LessonLookup[LessonTitle]))</f>
        <v/>
      </c>
      <c r="O417" s="8"/>
      <c r="P417" s="7"/>
      <c r="Q417" s="4" t="s">
        <v>2899</v>
      </c>
    </row>
    <row r="418" spans="1:17" ht="14.65" customHeight="1" x14ac:dyDescent="0.25">
      <c r="A418" s="7" t="str">
        <f>_xlfn.XLOOKUP(LabLookup[[#This Row],[TopicID]],TopicLookup[TopicID],TopicLookup[SyllabusSubject])</f>
        <v>Physics</v>
      </c>
      <c r="B418" s="5">
        <f>_xlfn.XLOOKUP(LabLookup[[#This Row],[TopicID]],TopicLookup[TopicID],TopicLookup[SyllabusKeyStage])</f>
        <v>5</v>
      </c>
      <c r="C418" s="1" t="str">
        <f>_xlfn.XLOOKUP(LabLookup[[#This Row],[TopicID]],topics!I:I,topics!D:D)</f>
        <v>KS5.Physics</v>
      </c>
      <c r="D418" s="1" t="str">
        <f>_xlfn.XLOOKUP(LabLookup[[#This Row],[TopicID]],topics!I:I,topics!E:E)</f>
        <v>Y12.Physics</v>
      </c>
      <c r="E418" s="4" t="s">
        <v>25</v>
      </c>
      <c r="F418" s="3" t="s">
        <v>10</v>
      </c>
      <c r="G418" s="3">
        <v>7</v>
      </c>
      <c r="H418" s="3">
        <v>8</v>
      </c>
      <c r="I418" s="5">
        <v>1</v>
      </c>
      <c r="J418"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AP.7</v>
      </c>
      <c r="K418"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AP.7.8</v>
      </c>
      <c r="L418"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AP.7.8.1</v>
      </c>
      <c r="M418" s="4" t="str">
        <f>IF(ISERROR(_xlfn.XLOOKUP(LabLookup[[#This Row],[TopicID]],TopicLookup[TopicID],TopicLookup[TopicTitle])),"",_xlfn.XLOOKUP(LabLookup[[#This Row],[TopicID]],TopicLookup[TopicID],TopicLookup[TopicTitle]))</f>
        <v>Laws of Motion and Momentum</v>
      </c>
      <c r="N418" s="5" t="str">
        <f>IF(ISERROR(_xlfn.XLOOKUP(LabLookup[[#This Row],[LessonID]],LessonLookup[LessonID],LessonLookup[LessonTitle])),"",_xlfn.XLOOKUP(LabLookup[[#This Row],[LessonID]],LessonLookup[LessonID],LessonLookup[LessonTitle]))</f>
        <v/>
      </c>
      <c r="O418" s="8"/>
      <c r="P418" s="7"/>
      <c r="Q418" s="4" t="s">
        <v>2900</v>
      </c>
    </row>
    <row r="419" spans="1:17" ht="14.65" customHeight="1" x14ac:dyDescent="0.25">
      <c r="A419" s="7" t="str">
        <f>_xlfn.XLOOKUP(LabLookup[[#This Row],[TopicID]],TopicLookup[TopicID],TopicLookup[SyllabusSubject])</f>
        <v>Physics</v>
      </c>
      <c r="B419" s="5">
        <f>_xlfn.XLOOKUP(LabLookup[[#This Row],[TopicID]],TopicLookup[TopicID],TopicLookup[SyllabusKeyStage])</f>
        <v>5</v>
      </c>
      <c r="C419" s="1" t="str">
        <f>_xlfn.XLOOKUP(LabLookup[[#This Row],[TopicID]],topics!I:I,topics!D:D)</f>
        <v>KS5.Physics</v>
      </c>
      <c r="D419" s="1" t="str">
        <f>_xlfn.XLOOKUP(LabLookup[[#This Row],[TopicID]],topics!I:I,topics!E:E)</f>
        <v>Y12.Physics</v>
      </c>
      <c r="E419" s="4" t="s">
        <v>25</v>
      </c>
      <c r="F419" s="3" t="s">
        <v>10</v>
      </c>
      <c r="G419" s="3">
        <v>8</v>
      </c>
      <c r="H419" s="3">
        <v>1</v>
      </c>
      <c r="I419" s="5">
        <v>1</v>
      </c>
      <c r="J419"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AP.8</v>
      </c>
      <c r="K419"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AP.8.1</v>
      </c>
      <c r="L419"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AP.8.1.1</v>
      </c>
      <c r="M419" s="4" t="str">
        <f>IF(ISERROR(_xlfn.XLOOKUP(LabLookup[[#This Row],[TopicID]],TopicLookup[TopicID],TopicLookup[TopicTitle])),"",_xlfn.XLOOKUP(LabLookup[[#This Row],[TopicID]],TopicLookup[TopicID],TopicLookup[TopicTitle]))</f>
        <v>Charge And Current</v>
      </c>
      <c r="N419" s="5" t="str">
        <f>IF(ISERROR(_xlfn.XLOOKUP(LabLookup[[#This Row],[LessonID]],LessonLookup[LessonID],LessonLookup[LessonTitle])),"",_xlfn.XLOOKUP(LabLookup[[#This Row],[LessonID]],LessonLookup[LessonID],LessonLookup[LessonTitle]))</f>
        <v>Current And Charge</v>
      </c>
      <c r="O419" s="8"/>
      <c r="P419" s="7"/>
      <c r="Q419" s="4" t="s">
        <v>2901</v>
      </c>
    </row>
    <row r="420" spans="1:17" ht="14.65" customHeight="1" x14ac:dyDescent="0.25">
      <c r="A420" s="7" t="str">
        <f>_xlfn.XLOOKUP(LabLookup[[#This Row],[TopicID]],TopicLookup[TopicID],TopicLookup[SyllabusSubject])</f>
        <v>Physics</v>
      </c>
      <c r="B420" s="5">
        <f>_xlfn.XLOOKUP(LabLookup[[#This Row],[TopicID]],TopicLookup[TopicID],TopicLookup[SyllabusKeyStage])</f>
        <v>5</v>
      </c>
      <c r="C420" s="1" t="str">
        <f>_xlfn.XLOOKUP(LabLookup[[#This Row],[TopicID]],topics!I:I,topics!D:D)</f>
        <v>KS5.Physics</v>
      </c>
      <c r="D420" s="1" t="str">
        <f>_xlfn.XLOOKUP(LabLookup[[#This Row],[TopicID]],topics!I:I,topics!E:E)</f>
        <v>Y12.Physics</v>
      </c>
      <c r="E420" s="4" t="s">
        <v>25</v>
      </c>
      <c r="F420" s="3" t="s">
        <v>10</v>
      </c>
      <c r="G420" s="3">
        <v>8</v>
      </c>
      <c r="H420" s="3">
        <v>2</v>
      </c>
      <c r="I420" s="5">
        <v>1</v>
      </c>
      <c r="J420"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AP.8</v>
      </c>
      <c r="K420"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AP.8.2</v>
      </c>
      <c r="L420"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AP.8.2.1</v>
      </c>
      <c r="M420" s="4" t="str">
        <f>IF(ISERROR(_xlfn.XLOOKUP(LabLookup[[#This Row],[TopicID]],TopicLookup[TopicID],TopicLookup[TopicTitle])),"",_xlfn.XLOOKUP(LabLookup[[#This Row],[TopicID]],TopicLookup[TopicID],TopicLookup[TopicTitle]))</f>
        <v>Charge And Current</v>
      </c>
      <c r="N420" s="5" t="str">
        <f>IF(ISERROR(_xlfn.XLOOKUP(LabLookup[[#This Row],[LessonID]],LessonLookup[LessonID],LessonLookup[LessonTitle])),"",_xlfn.XLOOKUP(LabLookup[[#This Row],[LessonID]],LessonLookup[LessonID],LessonLookup[LessonTitle]))</f>
        <v>Moving Charges</v>
      </c>
      <c r="O420" s="8"/>
      <c r="P420" s="7"/>
      <c r="Q420" s="4" t="s">
        <v>2902</v>
      </c>
    </row>
    <row r="421" spans="1:17" ht="14.65" customHeight="1" x14ac:dyDescent="0.25">
      <c r="A421" s="7" t="str">
        <f>_xlfn.XLOOKUP(LabLookup[[#This Row],[TopicID]],TopicLookup[TopicID],TopicLookup[SyllabusSubject])</f>
        <v>Physics</v>
      </c>
      <c r="B421" s="5">
        <f>_xlfn.XLOOKUP(LabLookup[[#This Row],[TopicID]],TopicLookup[TopicID],TopicLookup[SyllabusKeyStage])</f>
        <v>5</v>
      </c>
      <c r="C421" s="1" t="str">
        <f>_xlfn.XLOOKUP(LabLookup[[#This Row],[TopicID]],topics!I:I,topics!D:D)</f>
        <v>KS5.Physics</v>
      </c>
      <c r="D421" s="1" t="str">
        <f>_xlfn.XLOOKUP(LabLookup[[#This Row],[TopicID]],topics!I:I,topics!E:E)</f>
        <v>Y12.Physics</v>
      </c>
      <c r="E421" s="4" t="s">
        <v>25</v>
      </c>
      <c r="F421" s="3" t="s">
        <v>10</v>
      </c>
      <c r="G421" s="3">
        <v>8</v>
      </c>
      <c r="H421" s="3">
        <v>3</v>
      </c>
      <c r="I421" s="5">
        <v>1</v>
      </c>
      <c r="J421"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AP.8</v>
      </c>
      <c r="K421"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AP.8.3</v>
      </c>
      <c r="L421"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AP.8.3.1</v>
      </c>
      <c r="M421" s="4" t="str">
        <f>IF(ISERROR(_xlfn.XLOOKUP(LabLookup[[#This Row],[TopicID]],TopicLookup[TopicID],TopicLookup[TopicTitle])),"",_xlfn.XLOOKUP(LabLookup[[#This Row],[TopicID]],TopicLookup[TopicID],TopicLookup[TopicTitle]))</f>
        <v>Charge And Current</v>
      </c>
      <c r="N421" s="5" t="str">
        <f>IF(ISERROR(_xlfn.XLOOKUP(LabLookup[[#This Row],[LessonID]],LessonLookup[LessonID],LessonLookup[LessonTitle])),"",_xlfn.XLOOKUP(LabLookup[[#This Row],[LessonID]],LessonLookup[LessonID],LessonLookup[LessonTitle]))</f>
        <v>Kirchoff's First Law</v>
      </c>
      <c r="O421" s="8"/>
      <c r="P421" s="7"/>
      <c r="Q421" s="4" t="s">
        <v>2903</v>
      </c>
    </row>
    <row r="422" spans="1:17" ht="14.65" customHeight="1" x14ac:dyDescent="0.25">
      <c r="A422" s="7" t="str">
        <f>_xlfn.XLOOKUP(LabLookup[[#This Row],[TopicID]],TopicLookup[TopicID],TopicLookup[SyllabusSubject])</f>
        <v>Physics</v>
      </c>
      <c r="B422" s="5">
        <f>_xlfn.XLOOKUP(LabLookup[[#This Row],[TopicID]],TopicLookup[TopicID],TopicLookup[SyllabusKeyStage])</f>
        <v>5</v>
      </c>
      <c r="C422" s="1" t="str">
        <f>_xlfn.XLOOKUP(LabLookup[[#This Row],[TopicID]],topics!I:I,topics!D:D)</f>
        <v>KS5.Physics</v>
      </c>
      <c r="D422" s="1" t="str">
        <f>_xlfn.XLOOKUP(LabLookup[[#This Row],[TopicID]],topics!I:I,topics!E:E)</f>
        <v>Y12.Physics</v>
      </c>
      <c r="E422" s="4" t="s">
        <v>25</v>
      </c>
      <c r="F422" s="3" t="s">
        <v>10</v>
      </c>
      <c r="G422" s="3">
        <v>9</v>
      </c>
      <c r="H422" s="3">
        <v>1</v>
      </c>
      <c r="I422" s="5">
        <v>1</v>
      </c>
      <c r="J422"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AP.9</v>
      </c>
      <c r="K422"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AP.9.1</v>
      </c>
      <c r="L422"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AP.9.1.1</v>
      </c>
      <c r="M422" s="4" t="str">
        <f>IF(ISERROR(_xlfn.XLOOKUP(LabLookup[[#This Row],[TopicID]],TopicLookup[TopicID],TopicLookup[TopicTitle])),"",_xlfn.XLOOKUP(LabLookup[[#This Row],[TopicID]],TopicLookup[TopicID],TopicLookup[TopicTitle]))</f>
        <v>Energy, Power and Resistance</v>
      </c>
      <c r="N422" s="5" t="str">
        <f>IF(ISERROR(_xlfn.XLOOKUP(LabLookup[[#This Row],[LessonID]],LessonLookup[LessonID],LessonLookup[LessonTitle])),"",_xlfn.XLOOKUP(LabLookup[[#This Row],[LessonID]],LessonLookup[LessonID],LessonLookup[LessonTitle]))</f>
        <v>Circuit Symbols</v>
      </c>
      <c r="O422" s="8"/>
      <c r="P422" s="7"/>
      <c r="Q422" s="4" t="s">
        <v>2904</v>
      </c>
    </row>
    <row r="423" spans="1:17" ht="14.65" customHeight="1" x14ac:dyDescent="0.25">
      <c r="A423" s="7" t="str">
        <f>_xlfn.XLOOKUP(LabLookup[[#This Row],[TopicID]],TopicLookup[TopicID],TopicLookup[SyllabusSubject])</f>
        <v>Physics</v>
      </c>
      <c r="B423" s="5">
        <f>_xlfn.XLOOKUP(LabLookup[[#This Row],[TopicID]],TopicLookup[TopicID],TopicLookup[SyllabusKeyStage])</f>
        <v>5</v>
      </c>
      <c r="C423" s="1" t="str">
        <f>_xlfn.XLOOKUP(LabLookup[[#This Row],[TopicID]],topics!I:I,topics!D:D)</f>
        <v>KS5.Physics</v>
      </c>
      <c r="D423" s="1" t="str">
        <f>_xlfn.XLOOKUP(LabLookup[[#This Row],[TopicID]],topics!I:I,topics!E:E)</f>
        <v>Y12.Physics</v>
      </c>
      <c r="E423" s="4" t="s">
        <v>25</v>
      </c>
      <c r="F423" s="3" t="s">
        <v>10</v>
      </c>
      <c r="G423" s="3">
        <v>9</v>
      </c>
      <c r="H423" s="3">
        <v>2</v>
      </c>
      <c r="I423" s="5">
        <v>1</v>
      </c>
      <c r="J423"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AP.9</v>
      </c>
      <c r="K423"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AP.9.2</v>
      </c>
      <c r="L423"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AP.9.2.1</v>
      </c>
      <c r="M423" s="4" t="str">
        <f>IF(ISERROR(_xlfn.XLOOKUP(LabLookup[[#This Row],[TopicID]],TopicLookup[TopicID],TopicLookup[TopicTitle])),"",_xlfn.XLOOKUP(LabLookup[[#This Row],[TopicID]],TopicLookup[TopicID],TopicLookup[TopicTitle]))</f>
        <v>Energy, Power and Resistance</v>
      </c>
      <c r="N423" s="5" t="str">
        <f>IF(ISERROR(_xlfn.XLOOKUP(LabLookup[[#This Row],[LessonID]],LessonLookup[LessonID],LessonLookup[LessonTitle])),"",_xlfn.XLOOKUP(LabLookup[[#This Row],[LessonID]],LessonLookup[LessonID],LessonLookup[LessonTitle]))</f>
        <v>Potential Difference And Electromotive Force</v>
      </c>
      <c r="O423" s="8"/>
      <c r="P423" s="7"/>
      <c r="Q423" s="4" t="s">
        <v>2905</v>
      </c>
    </row>
    <row r="424" spans="1:17" ht="14.65" customHeight="1" x14ac:dyDescent="0.25">
      <c r="A424" s="7" t="str">
        <f>_xlfn.XLOOKUP(LabLookup[[#This Row],[TopicID]],TopicLookup[TopicID],TopicLookup[SyllabusSubject])</f>
        <v>Physics</v>
      </c>
      <c r="B424" s="5">
        <f>_xlfn.XLOOKUP(LabLookup[[#This Row],[TopicID]],TopicLookup[TopicID],TopicLookup[SyllabusKeyStage])</f>
        <v>5</v>
      </c>
      <c r="C424" s="1" t="str">
        <f>_xlfn.XLOOKUP(LabLookup[[#This Row],[TopicID]],topics!I:I,topics!D:D)</f>
        <v>KS5.Physics</v>
      </c>
      <c r="D424" s="1" t="str">
        <f>_xlfn.XLOOKUP(LabLookup[[#This Row],[TopicID]],topics!I:I,topics!E:E)</f>
        <v>Y12.Physics</v>
      </c>
      <c r="E424" s="4" t="s">
        <v>25</v>
      </c>
      <c r="F424" s="3" t="s">
        <v>10</v>
      </c>
      <c r="G424" s="3">
        <v>9</v>
      </c>
      <c r="H424" s="3">
        <v>3</v>
      </c>
      <c r="I424" s="5">
        <v>1</v>
      </c>
      <c r="J424"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AP.9</v>
      </c>
      <c r="K424"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AP.9.3</v>
      </c>
      <c r="L424"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AP.9.3.1</v>
      </c>
      <c r="M424" s="4" t="str">
        <f>IF(ISERROR(_xlfn.XLOOKUP(LabLookup[[#This Row],[TopicID]],TopicLookup[TopicID],TopicLookup[TopicTitle])),"",_xlfn.XLOOKUP(LabLookup[[#This Row],[TopicID]],TopicLookup[TopicID],TopicLookup[TopicTitle]))</f>
        <v>Energy, Power and Resistance</v>
      </c>
      <c r="N424" s="5" t="str">
        <f>IF(ISERROR(_xlfn.XLOOKUP(LabLookup[[#This Row],[LessonID]],LessonLookup[LessonID],LessonLookup[LessonTitle])),"",_xlfn.XLOOKUP(LabLookup[[#This Row],[LessonID]],LessonLookup[LessonID],LessonLookup[LessonTitle]))</f>
        <v>The Electron Gun</v>
      </c>
      <c r="O424" s="8"/>
      <c r="P424" s="7"/>
      <c r="Q424" s="4" t="s">
        <v>2906</v>
      </c>
    </row>
    <row r="425" spans="1:17" ht="14.65" customHeight="1" x14ac:dyDescent="0.25">
      <c r="A425" s="7" t="str">
        <f>_xlfn.XLOOKUP(LabLookup[[#This Row],[TopicID]],TopicLookup[TopicID],TopicLookup[SyllabusSubject])</f>
        <v>Physics</v>
      </c>
      <c r="B425" s="5">
        <f>_xlfn.XLOOKUP(LabLookup[[#This Row],[TopicID]],TopicLookup[TopicID],TopicLookup[SyllabusKeyStage])</f>
        <v>5</v>
      </c>
      <c r="C425" s="1" t="str">
        <f>_xlfn.XLOOKUP(LabLookup[[#This Row],[TopicID]],topics!I:I,topics!D:D)</f>
        <v>KS5.Physics</v>
      </c>
      <c r="D425" s="1" t="str">
        <f>_xlfn.XLOOKUP(LabLookup[[#This Row],[TopicID]],topics!I:I,topics!E:E)</f>
        <v>Y12.Physics</v>
      </c>
      <c r="E425" s="4" t="s">
        <v>25</v>
      </c>
      <c r="F425" s="3" t="s">
        <v>10</v>
      </c>
      <c r="G425" s="3">
        <v>9</v>
      </c>
      <c r="H425" s="3">
        <v>4</v>
      </c>
      <c r="I425" s="5">
        <v>1</v>
      </c>
      <c r="J425"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AP.9</v>
      </c>
      <c r="K425"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AP.9.4</v>
      </c>
      <c r="L425"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AP.9.4.1</v>
      </c>
      <c r="M425" s="4" t="str">
        <f>IF(ISERROR(_xlfn.XLOOKUP(LabLookup[[#This Row],[TopicID]],TopicLookup[TopicID],TopicLookup[TopicTitle])),"",_xlfn.XLOOKUP(LabLookup[[#This Row],[TopicID]],TopicLookup[TopicID],TopicLookup[TopicTitle]))</f>
        <v>Energy, Power and Resistance</v>
      </c>
      <c r="N425" s="5" t="str">
        <f>IF(ISERROR(_xlfn.XLOOKUP(LabLookup[[#This Row],[LessonID]],LessonLookup[LessonID],LessonLookup[LessonTitle])),"",_xlfn.XLOOKUP(LabLookup[[#This Row],[LessonID]],LessonLookup[LessonID],LessonLookup[LessonTitle]))</f>
        <v>Resistance</v>
      </c>
      <c r="O425" s="8"/>
      <c r="P425" s="7"/>
      <c r="Q425" s="4" t="s">
        <v>2907</v>
      </c>
    </row>
    <row r="426" spans="1:17" ht="14.65" customHeight="1" x14ac:dyDescent="0.25">
      <c r="A426" s="7" t="str">
        <f>_xlfn.XLOOKUP(LabLookup[[#This Row],[TopicID]],TopicLookup[TopicID],TopicLookup[SyllabusSubject])</f>
        <v>Physics</v>
      </c>
      <c r="B426" s="5">
        <f>_xlfn.XLOOKUP(LabLookup[[#This Row],[TopicID]],TopicLookup[TopicID],TopicLookup[SyllabusKeyStage])</f>
        <v>5</v>
      </c>
      <c r="C426" s="1" t="str">
        <f>_xlfn.XLOOKUP(LabLookup[[#This Row],[TopicID]],topics!I:I,topics!D:D)</f>
        <v>KS5.Physics</v>
      </c>
      <c r="D426" s="1" t="str">
        <f>_xlfn.XLOOKUP(LabLookup[[#This Row],[TopicID]],topics!I:I,topics!E:E)</f>
        <v>Y12.Physics</v>
      </c>
      <c r="E426" s="4" t="s">
        <v>25</v>
      </c>
      <c r="F426" s="3" t="s">
        <v>10</v>
      </c>
      <c r="G426" s="3">
        <v>10</v>
      </c>
      <c r="H426" s="3">
        <v>1</v>
      </c>
      <c r="I426" s="5">
        <v>1</v>
      </c>
      <c r="J426"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AP.10</v>
      </c>
      <c r="K426"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AP.10.1</v>
      </c>
      <c r="L426"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AP.10.1.1</v>
      </c>
      <c r="M426" s="4" t="str">
        <f>IF(ISERROR(_xlfn.XLOOKUP(LabLookup[[#This Row],[TopicID]],TopicLookup[TopicID],TopicLookup[TopicTitle])),"",_xlfn.XLOOKUP(LabLookup[[#This Row],[TopicID]],TopicLookup[TopicID],TopicLookup[TopicTitle]))</f>
        <v>Electrical Circuits</v>
      </c>
      <c r="N426" s="5" t="str">
        <f>IF(ISERROR(_xlfn.XLOOKUP(LabLookup[[#This Row],[LessonID]],LessonLookup[LessonID],LessonLookup[LessonTitle])),"",_xlfn.XLOOKUP(LabLookup[[#This Row],[LessonID]],LessonLookup[LessonID],LessonLookup[LessonTitle]))</f>
        <v>Kirchhoff'S Laws And Circuits</v>
      </c>
      <c r="O426" s="8"/>
      <c r="P426" s="7"/>
      <c r="Q426" s="4"/>
    </row>
    <row r="427" spans="1:17" ht="14.65" customHeight="1" x14ac:dyDescent="0.25">
      <c r="A427" s="7" t="str">
        <f>_xlfn.XLOOKUP(LabLookup[[#This Row],[TopicID]],TopicLookup[TopicID],TopicLookup[SyllabusSubject])</f>
        <v>Physics</v>
      </c>
      <c r="B427" s="5">
        <f>_xlfn.XLOOKUP(LabLookup[[#This Row],[TopicID]],TopicLookup[TopicID],TopicLookup[SyllabusKeyStage])</f>
        <v>5</v>
      </c>
      <c r="C427" s="1" t="str">
        <f>_xlfn.XLOOKUP(LabLookup[[#This Row],[TopicID]],topics!I:I,topics!D:D)</f>
        <v>KS5.Physics</v>
      </c>
      <c r="D427" s="1" t="str">
        <f>_xlfn.XLOOKUP(LabLookup[[#This Row],[TopicID]],topics!I:I,topics!E:E)</f>
        <v>Y12.Physics</v>
      </c>
      <c r="E427" s="4" t="s">
        <v>25</v>
      </c>
      <c r="F427" s="3" t="s">
        <v>10</v>
      </c>
      <c r="G427" s="3">
        <v>11</v>
      </c>
      <c r="H427" s="3">
        <v>1</v>
      </c>
      <c r="I427" s="5">
        <v>1</v>
      </c>
      <c r="J427"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AP.11</v>
      </c>
      <c r="K427"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AP.11.1</v>
      </c>
      <c r="L427"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AP.11.1.1</v>
      </c>
      <c r="M427" s="4" t="str">
        <f>IF(ISERROR(_xlfn.XLOOKUP(LabLookup[[#This Row],[TopicID]],TopicLookup[TopicID],TopicLookup[TopicTitle])),"",_xlfn.XLOOKUP(LabLookup[[#This Row],[TopicID]],TopicLookup[TopicID],TopicLookup[TopicTitle]))</f>
        <v>Waves 1</v>
      </c>
      <c r="N427" s="5" t="str">
        <f>IF(ISERROR(_xlfn.XLOOKUP(LabLookup[[#This Row],[LessonID]],LessonLookup[LessonID],LessonLookup[LessonTitle])),"",_xlfn.XLOOKUP(LabLookup[[#This Row],[LessonID]],LessonLookup[LessonID],LessonLookup[LessonTitle]))</f>
        <v>Progressive Waves</v>
      </c>
      <c r="O427" s="8"/>
      <c r="P427" s="7"/>
      <c r="Q427" s="4" t="s">
        <v>2908</v>
      </c>
    </row>
    <row r="428" spans="1:17" ht="14.65" customHeight="1" x14ac:dyDescent="0.25">
      <c r="A428" s="7" t="str">
        <f>_xlfn.XLOOKUP(LabLookup[[#This Row],[TopicID]],TopicLookup[TopicID],TopicLookup[SyllabusSubject])</f>
        <v>Physics</v>
      </c>
      <c r="B428" s="5">
        <f>_xlfn.XLOOKUP(LabLookup[[#This Row],[TopicID]],TopicLookup[TopicID],TopicLookup[SyllabusKeyStage])</f>
        <v>5</v>
      </c>
      <c r="C428" s="1" t="str">
        <f>_xlfn.XLOOKUP(LabLookup[[#This Row],[TopicID]],topics!I:I,topics!D:D)</f>
        <v>KS5.Physics</v>
      </c>
      <c r="D428" s="1" t="str">
        <f>_xlfn.XLOOKUP(LabLookup[[#This Row],[TopicID]],topics!I:I,topics!E:E)</f>
        <v>Y12.Physics</v>
      </c>
      <c r="E428" s="4" t="s">
        <v>25</v>
      </c>
      <c r="F428" s="3" t="s">
        <v>10</v>
      </c>
      <c r="G428" s="3">
        <v>11</v>
      </c>
      <c r="H428" s="3">
        <v>2</v>
      </c>
      <c r="I428" s="5">
        <v>1</v>
      </c>
      <c r="J428"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AP.11</v>
      </c>
      <c r="K428"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AP.11.2</v>
      </c>
      <c r="L428"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AP.11.2.1</v>
      </c>
      <c r="M428" s="4" t="str">
        <f>IF(ISERROR(_xlfn.XLOOKUP(LabLookup[[#This Row],[TopicID]],TopicLookup[TopicID],TopicLookup[TopicTitle])),"",_xlfn.XLOOKUP(LabLookup[[#This Row],[TopicID]],TopicLookup[TopicID],TopicLookup[TopicTitle]))</f>
        <v>Waves 1</v>
      </c>
      <c r="N428" s="5" t="str">
        <f>IF(ISERROR(_xlfn.XLOOKUP(LabLookup[[#This Row],[LessonID]],LessonLookup[LessonID],LessonLookup[LessonTitle])),"",_xlfn.XLOOKUP(LabLookup[[#This Row],[LessonID]],LessonLookup[LessonID],LessonLookup[LessonTitle]))</f>
        <v>Wave Properties</v>
      </c>
      <c r="O428" s="8"/>
      <c r="P428" s="7"/>
      <c r="Q428" s="4" t="s">
        <v>2909</v>
      </c>
    </row>
    <row r="429" spans="1:17" ht="14.65" customHeight="1" x14ac:dyDescent="0.25">
      <c r="A429" s="7" t="str">
        <f>_xlfn.XLOOKUP(LabLookup[[#This Row],[TopicID]],TopicLookup[TopicID],TopicLookup[SyllabusSubject])</f>
        <v>Physics</v>
      </c>
      <c r="B429" s="5">
        <f>_xlfn.XLOOKUP(LabLookup[[#This Row],[TopicID]],TopicLookup[TopicID],TopicLookup[SyllabusKeyStage])</f>
        <v>5</v>
      </c>
      <c r="C429" s="1" t="str">
        <f>_xlfn.XLOOKUP(LabLookup[[#This Row],[TopicID]],topics!I:I,topics!D:D)</f>
        <v>KS5.Physics</v>
      </c>
      <c r="D429" s="1" t="str">
        <f>_xlfn.XLOOKUP(LabLookup[[#This Row],[TopicID]],topics!I:I,topics!E:E)</f>
        <v>Y12.Physics</v>
      </c>
      <c r="E429" s="4" t="s">
        <v>25</v>
      </c>
      <c r="F429" s="3" t="s">
        <v>10</v>
      </c>
      <c r="G429" s="3">
        <v>11</v>
      </c>
      <c r="H429" s="3">
        <v>3</v>
      </c>
      <c r="I429" s="5">
        <v>1</v>
      </c>
      <c r="J429"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AP.11</v>
      </c>
      <c r="K429"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AP.11.3</v>
      </c>
      <c r="L429"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AP.11.3.1</v>
      </c>
      <c r="M429" s="4" t="str">
        <f>IF(ISERROR(_xlfn.XLOOKUP(LabLookup[[#This Row],[TopicID]],TopicLookup[TopicID],TopicLookup[TopicTitle])),"",_xlfn.XLOOKUP(LabLookup[[#This Row],[TopicID]],TopicLookup[TopicID],TopicLookup[TopicTitle]))</f>
        <v>Waves 1</v>
      </c>
      <c r="N429" s="5" t="str">
        <f>IF(ISERROR(_xlfn.XLOOKUP(LabLookup[[#This Row],[LessonID]],LessonLookup[LessonID],LessonLookup[LessonTitle])),"",_xlfn.XLOOKUP(LabLookup[[#This Row],[LessonID]],LessonLookup[LessonID],LessonLookup[LessonTitle]))</f>
        <v>Reflection And Refraction</v>
      </c>
      <c r="O429" s="8"/>
      <c r="P429" s="7"/>
      <c r="Q429" s="4" t="s">
        <v>2910</v>
      </c>
    </row>
    <row r="430" spans="1:17" ht="14.65" customHeight="1" x14ac:dyDescent="0.25">
      <c r="A430" s="7" t="str">
        <f>_xlfn.XLOOKUP(LabLookup[[#This Row],[TopicID]],TopicLookup[TopicID],TopicLookup[SyllabusSubject])</f>
        <v>Physics</v>
      </c>
      <c r="B430" s="5">
        <f>_xlfn.XLOOKUP(LabLookup[[#This Row],[TopicID]],TopicLookup[TopicID],TopicLookup[SyllabusKeyStage])</f>
        <v>5</v>
      </c>
      <c r="C430" s="1" t="str">
        <f>_xlfn.XLOOKUP(LabLookup[[#This Row],[TopicID]],topics!I:I,topics!D:D)</f>
        <v>KS5.Physics</v>
      </c>
      <c r="D430" s="1" t="str">
        <f>_xlfn.XLOOKUP(LabLookup[[#This Row],[TopicID]],topics!I:I,topics!E:E)</f>
        <v>Y12.Physics</v>
      </c>
      <c r="E430" s="4" t="s">
        <v>25</v>
      </c>
      <c r="F430" s="3" t="s">
        <v>10</v>
      </c>
      <c r="G430" s="3">
        <v>11</v>
      </c>
      <c r="H430" s="3">
        <v>4</v>
      </c>
      <c r="I430" s="5">
        <v>1</v>
      </c>
      <c r="J430"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AP.11</v>
      </c>
      <c r="K430"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AP.11.4</v>
      </c>
      <c r="L430"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AP.11.4.1</v>
      </c>
      <c r="M430" s="4" t="str">
        <f>IF(ISERROR(_xlfn.XLOOKUP(LabLookup[[#This Row],[TopicID]],TopicLookup[TopicID],TopicLookup[TopicTitle])),"",_xlfn.XLOOKUP(LabLookup[[#This Row],[TopicID]],TopicLookup[TopicID],TopicLookup[TopicTitle]))</f>
        <v>Waves 1</v>
      </c>
      <c r="N430" s="5" t="str">
        <f>IF(ISERROR(_xlfn.XLOOKUP(LabLookup[[#This Row],[LessonID]],LessonLookup[LessonID],LessonLookup[LessonTitle])),"",_xlfn.XLOOKUP(LabLookup[[#This Row],[LessonID]],LessonLookup[LessonID],LessonLookup[LessonTitle]))</f>
        <v>Diffraction And Polarisation</v>
      </c>
      <c r="O430" s="8"/>
      <c r="P430" s="7"/>
      <c r="Q430" s="4" t="s">
        <v>2911</v>
      </c>
    </row>
    <row r="431" spans="1:17" ht="14.65" customHeight="1" x14ac:dyDescent="0.25">
      <c r="A431" s="7" t="str">
        <f>_xlfn.XLOOKUP(LabLookup[[#This Row],[TopicID]],TopicLookup[TopicID],TopicLookup[SyllabusSubject])</f>
        <v>Physics</v>
      </c>
      <c r="B431" s="5">
        <f>_xlfn.XLOOKUP(LabLookup[[#This Row],[TopicID]],TopicLookup[TopicID],TopicLookup[SyllabusKeyStage])</f>
        <v>5</v>
      </c>
      <c r="C431" s="1" t="str">
        <f>_xlfn.XLOOKUP(LabLookup[[#This Row],[TopicID]],topics!I:I,topics!D:D)</f>
        <v>KS5.Physics</v>
      </c>
      <c r="D431" s="1" t="str">
        <f>_xlfn.XLOOKUP(LabLookup[[#This Row],[TopicID]],topics!I:I,topics!E:E)</f>
        <v>Y12.Physics</v>
      </c>
      <c r="E431" s="4" t="s">
        <v>25</v>
      </c>
      <c r="F431" s="3" t="s">
        <v>10</v>
      </c>
      <c r="G431" s="3">
        <v>11</v>
      </c>
      <c r="H431" s="3">
        <v>5</v>
      </c>
      <c r="I431" s="5">
        <v>1</v>
      </c>
      <c r="J431"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AP.11</v>
      </c>
      <c r="K431"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AP.11.5</v>
      </c>
      <c r="L431"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AP.11.5.1</v>
      </c>
      <c r="M431" s="4" t="str">
        <f>IF(ISERROR(_xlfn.XLOOKUP(LabLookup[[#This Row],[TopicID]],TopicLookup[TopicID],TopicLookup[TopicTitle])),"",_xlfn.XLOOKUP(LabLookup[[#This Row],[TopicID]],TopicLookup[TopicID],TopicLookup[TopicTitle]))</f>
        <v>Waves 1</v>
      </c>
      <c r="N431" s="5" t="str">
        <f>IF(ISERROR(_xlfn.XLOOKUP(LabLookup[[#This Row],[LessonID]],LessonLookup[LessonID],LessonLookup[LessonTitle])),"",_xlfn.XLOOKUP(LabLookup[[#This Row],[LessonID]],LessonLookup[LessonID],LessonLookup[LessonTitle]))</f>
        <v>Intensity</v>
      </c>
      <c r="O431" s="8"/>
      <c r="P431" s="7"/>
      <c r="Q431" s="4" t="s">
        <v>2912</v>
      </c>
    </row>
    <row r="432" spans="1:17" ht="14.65" customHeight="1" x14ac:dyDescent="0.25">
      <c r="A432" s="7" t="str">
        <f>_xlfn.XLOOKUP(LabLookup[[#This Row],[TopicID]],TopicLookup[TopicID],TopicLookup[SyllabusSubject])</f>
        <v>Physics</v>
      </c>
      <c r="B432" s="5">
        <f>_xlfn.XLOOKUP(LabLookup[[#This Row],[TopicID]],TopicLookup[TopicID],TopicLookup[SyllabusKeyStage])</f>
        <v>5</v>
      </c>
      <c r="C432" s="1" t="str">
        <f>_xlfn.XLOOKUP(LabLookup[[#This Row],[TopicID]],topics!I:I,topics!D:D)</f>
        <v>KS5.Physics</v>
      </c>
      <c r="D432" s="1" t="str">
        <f>_xlfn.XLOOKUP(LabLookup[[#This Row],[TopicID]],topics!I:I,topics!E:E)</f>
        <v>Y12.Physics</v>
      </c>
      <c r="E432" s="4" t="s">
        <v>25</v>
      </c>
      <c r="F432" s="3" t="s">
        <v>10</v>
      </c>
      <c r="G432" s="3">
        <v>11</v>
      </c>
      <c r="H432" s="3">
        <v>6</v>
      </c>
      <c r="I432" s="5">
        <v>1</v>
      </c>
      <c r="J432"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AP.11</v>
      </c>
      <c r="K432"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AP.11.6</v>
      </c>
      <c r="L432"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AP.11.6.1</v>
      </c>
      <c r="M432" s="4" t="str">
        <f>IF(ISERROR(_xlfn.XLOOKUP(LabLookup[[#This Row],[TopicID]],TopicLookup[TopicID],TopicLookup[TopicTitle])),"",_xlfn.XLOOKUP(LabLookup[[#This Row],[TopicID]],TopicLookup[TopicID],TopicLookup[TopicTitle]))</f>
        <v>Waves 1</v>
      </c>
      <c r="N432" s="5" t="str">
        <f>IF(ISERROR(_xlfn.XLOOKUP(LabLookup[[#This Row],[LessonID]],LessonLookup[LessonID],LessonLookup[LessonTitle])),"",_xlfn.XLOOKUP(LabLookup[[#This Row],[LessonID]],LessonLookup[LessonID],LessonLookup[LessonTitle]))</f>
        <v>Electromagnetic Waves</v>
      </c>
      <c r="O432" s="8"/>
      <c r="P432" s="7"/>
      <c r="Q432" s="4" t="s">
        <v>2913</v>
      </c>
    </row>
    <row r="433" spans="1:17" ht="14.65" customHeight="1" x14ac:dyDescent="0.25">
      <c r="A433" s="7" t="str">
        <f>_xlfn.XLOOKUP(LabLookup[[#This Row],[TopicID]],TopicLookup[TopicID],TopicLookup[SyllabusSubject])</f>
        <v>Physics</v>
      </c>
      <c r="B433" s="5">
        <f>_xlfn.XLOOKUP(LabLookup[[#This Row],[TopicID]],TopicLookup[TopicID],TopicLookup[SyllabusKeyStage])</f>
        <v>5</v>
      </c>
      <c r="C433" s="1" t="str">
        <f>_xlfn.XLOOKUP(LabLookup[[#This Row],[TopicID]],topics!I:I,topics!D:D)</f>
        <v>KS5.Physics</v>
      </c>
      <c r="D433" s="1" t="str">
        <f>_xlfn.XLOOKUP(LabLookup[[#This Row],[TopicID]],topics!I:I,topics!E:E)</f>
        <v>Y12.Physics</v>
      </c>
      <c r="E433" s="4" t="s">
        <v>25</v>
      </c>
      <c r="F433" s="3" t="s">
        <v>10</v>
      </c>
      <c r="G433" s="3">
        <v>12</v>
      </c>
      <c r="H433" s="3">
        <v>1</v>
      </c>
      <c r="I433" s="5">
        <v>1</v>
      </c>
      <c r="J433"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AP.12</v>
      </c>
      <c r="K433"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AP.12.1</v>
      </c>
      <c r="L433"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AP.12.1.1</v>
      </c>
      <c r="M433" s="4" t="str">
        <f>IF(ISERROR(_xlfn.XLOOKUP(LabLookup[[#This Row],[TopicID]],TopicLookup[TopicID],TopicLookup[TopicTitle])),"",_xlfn.XLOOKUP(LabLookup[[#This Row],[TopicID]],TopicLookup[TopicID],TopicLookup[TopicTitle]))</f>
        <v>Waves 2</v>
      </c>
      <c r="N433" s="5" t="str">
        <f>IF(ISERROR(_xlfn.XLOOKUP(LabLookup[[#This Row],[LessonID]],LessonLookup[LessonID],LessonLookup[LessonTitle])),"",_xlfn.XLOOKUP(LabLookup[[#This Row],[LessonID]],LessonLookup[LessonID],LessonLookup[LessonTitle]))</f>
        <v>Superposition Of Waves</v>
      </c>
      <c r="O433" s="8"/>
      <c r="P433" s="7"/>
      <c r="Q433" s="4" t="s">
        <v>2914</v>
      </c>
    </row>
    <row r="434" spans="1:17" ht="14.65" customHeight="1" x14ac:dyDescent="0.25">
      <c r="A434" s="7" t="str">
        <f>_xlfn.XLOOKUP(LabLookup[[#This Row],[TopicID]],TopicLookup[TopicID],TopicLookup[SyllabusSubject])</f>
        <v>Physics</v>
      </c>
      <c r="B434" s="5">
        <f>_xlfn.XLOOKUP(LabLookup[[#This Row],[TopicID]],TopicLookup[TopicID],TopicLookup[SyllabusKeyStage])</f>
        <v>5</v>
      </c>
      <c r="C434" s="1" t="str">
        <f>_xlfn.XLOOKUP(LabLookup[[#This Row],[TopicID]],topics!I:I,topics!D:D)</f>
        <v>KS5.Physics</v>
      </c>
      <c r="D434" s="1" t="str">
        <f>_xlfn.XLOOKUP(LabLookup[[#This Row],[TopicID]],topics!I:I,topics!E:E)</f>
        <v>Y12.Physics</v>
      </c>
      <c r="E434" s="4" t="s">
        <v>25</v>
      </c>
      <c r="F434" s="3" t="s">
        <v>10</v>
      </c>
      <c r="G434" s="3">
        <v>13</v>
      </c>
      <c r="H434" s="3">
        <v>1</v>
      </c>
      <c r="I434" s="5">
        <v>1</v>
      </c>
      <c r="J434"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AP.13</v>
      </c>
      <c r="K434"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AP.13.1</v>
      </c>
      <c r="L434"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AP.13.1.1</v>
      </c>
      <c r="M434" s="4" t="str">
        <f>IF(ISERROR(_xlfn.XLOOKUP(LabLookup[[#This Row],[TopicID]],TopicLookup[TopicID],TopicLookup[TopicTitle])),"",_xlfn.XLOOKUP(LabLookup[[#This Row],[TopicID]],TopicLookup[TopicID],TopicLookup[TopicTitle]))</f>
        <v>Quantum Physics</v>
      </c>
      <c r="N434" s="5" t="str">
        <f>IF(ISERROR(_xlfn.XLOOKUP(LabLookup[[#This Row],[LessonID]],LessonLookup[LessonID],LessonLookup[LessonTitle])),"",_xlfn.XLOOKUP(LabLookup[[#This Row],[LessonID]],LessonLookup[LessonID],LessonLookup[LessonTitle]))</f>
        <v>The Photon Model</v>
      </c>
      <c r="O434" s="8"/>
      <c r="P434" s="7"/>
      <c r="Q434" s="4" t="s">
        <v>2915</v>
      </c>
    </row>
    <row r="435" spans="1:17" ht="14.65" customHeight="1" x14ac:dyDescent="0.25">
      <c r="A435" s="7" t="str">
        <f>_xlfn.XLOOKUP(LabLookup[[#This Row],[TopicID]],TopicLookup[TopicID],TopicLookup[SyllabusSubject])</f>
        <v>Physics</v>
      </c>
      <c r="B435" s="5">
        <f>_xlfn.XLOOKUP(LabLookup[[#This Row],[TopicID]],TopicLookup[TopicID],TopicLookup[SyllabusKeyStage])</f>
        <v>5</v>
      </c>
      <c r="C435" s="1" t="str">
        <f>_xlfn.XLOOKUP(LabLookup[[#This Row],[TopicID]],topics!I:I,topics!D:D)</f>
        <v>KS5.Physics</v>
      </c>
      <c r="D435" s="1" t="str">
        <f>_xlfn.XLOOKUP(LabLookup[[#This Row],[TopicID]],topics!I:I,topics!E:E)</f>
        <v>Y12.Physics</v>
      </c>
      <c r="E435" s="4" t="s">
        <v>25</v>
      </c>
      <c r="F435" s="3" t="s">
        <v>10</v>
      </c>
      <c r="G435" s="3">
        <v>13</v>
      </c>
      <c r="H435" s="3">
        <v>2</v>
      </c>
      <c r="I435" s="5">
        <v>1</v>
      </c>
      <c r="J435"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AP.13</v>
      </c>
      <c r="K435"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AP.13.2</v>
      </c>
      <c r="L435"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AP.13.2.1</v>
      </c>
      <c r="M435" s="4" t="str">
        <f>IF(ISERROR(_xlfn.XLOOKUP(LabLookup[[#This Row],[TopicID]],TopicLookup[TopicID],TopicLookup[TopicTitle])),"",_xlfn.XLOOKUP(LabLookup[[#This Row],[TopicID]],TopicLookup[TopicID],TopicLookup[TopicTitle]))</f>
        <v>Quantum Physics</v>
      </c>
      <c r="N435" s="5" t="str">
        <f>IF(ISERROR(_xlfn.XLOOKUP(LabLookup[[#This Row],[LessonID]],LessonLookup[LessonID],LessonLookup[LessonTitle])),"",_xlfn.XLOOKUP(LabLookup[[#This Row],[LessonID]],LessonLookup[LessonID],LessonLookup[LessonTitle]))</f>
        <v>The Photoelectric Effect</v>
      </c>
      <c r="O435" s="8"/>
      <c r="P435" s="7"/>
      <c r="Q435" s="4" t="s">
        <v>2916</v>
      </c>
    </row>
    <row r="436" spans="1:17" ht="14.65" customHeight="1" x14ac:dyDescent="0.25">
      <c r="A436" s="7" t="str">
        <f>_xlfn.XLOOKUP(LabLookup[[#This Row],[TopicID]],TopicLookup[TopicID],TopicLookup[SyllabusSubject])</f>
        <v>Physics</v>
      </c>
      <c r="B436" s="5">
        <f>_xlfn.XLOOKUP(LabLookup[[#This Row],[TopicID]],TopicLookup[TopicID],TopicLookup[SyllabusKeyStage])</f>
        <v>5</v>
      </c>
      <c r="C436" s="1" t="str">
        <f>_xlfn.XLOOKUP(LabLookup[[#This Row],[TopicID]],topics!I:I,topics!D:D)</f>
        <v>KS5.Physics</v>
      </c>
      <c r="D436" s="1" t="str">
        <f>_xlfn.XLOOKUP(LabLookup[[#This Row],[TopicID]],topics!I:I,topics!E:E)</f>
        <v>Y12.Physics</v>
      </c>
      <c r="E436" s="4" t="s">
        <v>25</v>
      </c>
      <c r="F436" s="3" t="s">
        <v>10</v>
      </c>
      <c r="G436" s="3">
        <v>13</v>
      </c>
      <c r="H436" s="3">
        <v>3</v>
      </c>
      <c r="I436" s="5">
        <v>1</v>
      </c>
      <c r="J436" s="26" t="str">
        <f>IF(OR(LabLookup[[#This Row],[TopicStage]]=7,LabLookup[[#This Row],[TopicStage]]=8),_xlfn.CONCAT(LabLookup[[#This Row],[TopicStage]],LabLookup[[#This Row],[TopicSubject]],LabLookup[[#This Row],[Topic]]),IF(LabLookup[[#This Row],[TopicStage]]="G",_xlfn.CONCAT(LabLookup[[#This Row],[TopicSubject]],LabLookup[[#This Row],[Topic]]),IF(LabLookup[[#This Row],[TopicStage]]="A",_xlfn.CONCAT(LabLookup[[#This Row],[TopicStage]],LabLookup[[#This Row],[TopicSubject]],".",LabLookup[[#This Row],[Topic]]),_xlfn.CONCAT(LabLookup[[#This Row],[TopicStage]],".",LabLookup[[#This Row],[TopicSubject]],".",LabLookup[[#This Row],[Topic]]))))</f>
        <v>AP.13</v>
      </c>
      <c r="K436" s="1" t="str">
        <f>IF(OR(LabLookup[[#This Row],[TopicStage]]=7,LabLookup[[#This Row],[TopicStage]]=8),_xlfn.CONCAT(LabLookup[[#This Row],[TopicStage]],LabLookup[[#This Row],[TopicSubject]],LabLookup[[#This Row],[Topic]],".",LabLookup[[#This Row],[Lesson]]),IF(LabLookup[[#This Row],[TopicStage]]="G",_xlfn.CONCAT(LabLookup[[#This Row],[TopicSubject]],LabLookup[[#This Row],[Topic]],".",LabLookup[[#This Row],[Lesson]]),IF(LabLookup[[#This Row],[TopicStage]]="A",_xlfn.CONCAT(LabLookup[[#This Row],[TopicStage]],LabLookup[[#This Row],[TopicSubject]],".",LabLookup[[#This Row],[Topic]],".",LabLookup[[#This Row],[Lesson]]),_xlfn.CONCAT(LabLookup[[#This Row],[TopicStage]],".",LabLookup[[#This Row],[TopicSubject]],".",LabLookup[[#This Row],[Topic]],".",LabLookup[[#This Row],[Lesson]]))))</f>
        <v>AP.13.3</v>
      </c>
      <c r="L436" s="27" t="str">
        <f>IF(OR(LabLookup[[#This Row],[TopicStage]]=7,LabLookup[[#This Row],[TopicStage]]=8),_xlfn.CONCAT(LabLookup[[#This Row],[TopicStage]],LabLookup[[#This Row],[TopicSubject]],LabLookup[[#This Row],[Topic]],".",LabLookup[[#This Row],[Lesson]],".",LabLookup[[#This Row],[Resource]]),IF(LabLookup[[#This Row],[TopicStage]]="G",_xlfn.CONCAT(LabLookup[[#This Row],[TopicSubject]],LabLookup[[#This Row],[Topic]],".",LabLookup[[#This Row],[Lesson]],".",LabLookup[[#This Row],[Resource]]),_xlfn.CONCAT(LabLookup[[#This Row],[TopicStage]],LabLookup[[#This Row],[TopicSubject]],".",LabLookup[[#This Row],[Topic]],".",LabLookup[[#This Row],[Lesson]],".",LabLookup[[#This Row],[Resource]])))</f>
        <v>AP.13.3.1</v>
      </c>
      <c r="M436" s="4" t="str">
        <f>IF(ISERROR(_xlfn.XLOOKUP(LabLookup[[#This Row],[TopicID]],TopicLookup[TopicID],TopicLookup[TopicTitle])),"",_xlfn.XLOOKUP(LabLookup[[#This Row],[TopicID]],TopicLookup[TopicID],TopicLookup[TopicTitle]))</f>
        <v>Quantum Physics</v>
      </c>
      <c r="N436" s="5" t="str">
        <f>IF(ISERROR(_xlfn.XLOOKUP(LabLookup[[#This Row],[LessonID]],LessonLookup[LessonID],LessonLookup[LessonTitle])),"",_xlfn.XLOOKUP(LabLookup[[#This Row],[LessonID]],LessonLookup[LessonID],LessonLookup[LessonTitle]))</f>
        <v>Einstein'S Photoelectric Effect Equation</v>
      </c>
      <c r="O436" s="8"/>
      <c r="P436" s="7"/>
      <c r="Q436" s="4" t="s">
        <v>2917</v>
      </c>
    </row>
  </sheetData>
  <conditionalFormatting sqref="A1:N1 O1:T134 A2:B2 E2:N2 A3:N436 O135:P136 R135:T136 O137:T307 O308:P308 T308:T309 O309:S309 O310:T436">
    <cfRule type="expression" dxfId="2" priority="3">
      <formula>_xlfn.ISFORMULA(A1)</formula>
    </cfRule>
  </conditionalFormatting>
  <conditionalFormatting sqref="C2:D2">
    <cfRule type="expression" dxfId="1" priority="1">
      <formula>_xlfn.ISFORMULA(C2)</formula>
    </cfRule>
  </conditionalFormatting>
  <hyperlinks>
    <hyperlink ref="T265" r:id="rId1" xr:uid="{00000000-0004-0000-0600-000000000000}"/>
  </hyperlinks>
  <pageMargins left="0.7" right="0.7" top="0.75" bottom="0.75" header="0.3" footer="0.3"/>
  <pageSetup paperSize="9" orientation="portrait"/>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keystagesyllabuses</vt:lpstr>
      <vt:lpstr>yeargroupsyllabuses</vt:lpstr>
      <vt:lpstr>topics</vt:lpstr>
      <vt:lpstr>lessons</vt:lpstr>
      <vt:lpstr>statements</vt:lpstr>
      <vt:lpstr>resources</vt:lpstr>
      <vt:lpstr>resources!_Toc108178203</vt:lpstr>
      <vt:lpstr>resources!lessons</vt:lpstr>
      <vt:lpstr>statements!lessons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 Car</dc:creator>
  <cp:keywords/>
  <dc:description/>
  <cp:lastModifiedBy>K Car</cp:lastModifiedBy>
  <cp:revision/>
  <dcterms:created xsi:type="dcterms:W3CDTF">2020-07-31T00:22:11Z</dcterms:created>
  <dcterms:modified xsi:type="dcterms:W3CDTF">2024-09-16T07:18:09Z</dcterms:modified>
  <cp:category/>
  <cp:contentStatus/>
</cp:coreProperties>
</file>